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3.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1.xml" ContentType="application/vnd.openxmlformats-officedocument.drawing+xml"/>
  <Override PartName="/xl/drawings/drawing2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026"/>
  <workbookPr showInkAnnotation="0" codeName="ThisWorkbook"/>
  <mc:AlternateContent xmlns:mc="http://schemas.openxmlformats.org/markup-compatibility/2006">
    <mc:Choice Requires="x15">
      <x15ac:absPath xmlns:x15ac="http://schemas.microsoft.com/office/spreadsheetml/2010/11/ac" url="\\euser\scc\GPOFOLDERS\scarb\Desktop\Schools Accountancy\School Funding\Budget 2017-18\"/>
    </mc:Choice>
  </mc:AlternateContent>
  <xr:revisionPtr revIDLastSave="0" documentId="8_{29AE0D51-8F37-4782-845E-91F54577FF6D}" xr6:coauthVersionLast="47" xr6:coauthVersionMax="47" xr10:uidLastSave="{00000000-0000-0000-0000-000000000000}"/>
  <bookViews>
    <workbookView xWindow="23880" yWindow="-120" windowWidth="20640" windowHeight="11160" tabRatio="935" xr2:uid="{00000000-000D-0000-FFFF-FFFF00000000}"/>
  </bookViews>
  <sheets>
    <sheet name="Main Menu" sheetId="23" r:id="rId1"/>
    <sheet name="Guidance Notes" sheetId="22" r:id="rId2"/>
    <sheet name="1 Yr Budget Menu" sheetId="19" r:id="rId3"/>
    <sheet name="Budget Plan" sheetId="13" r:id="rId4"/>
    <sheet name="Checklist" sheetId="12" r:id="rId5"/>
    <sheet name="Reports Menu" sheetId="10" r:id="rId6"/>
    <sheet name="Management Summary" sheetId="51" r:id="rId7"/>
    <sheet name="Outturn Report" sheetId="8" r:id="rId8"/>
    <sheet name="Virements" sheetId="9" r:id="rId9"/>
    <sheet name="Information Menu" sheetId="7" r:id="rId10"/>
    <sheet name="EY Block" sheetId="44" r:id="rId11"/>
    <sheet name="EY Funding" sheetId="17" r:id="rId12"/>
    <sheet name="HN Funding" sheetId="48" r:id="rId13"/>
    <sheet name="School Block" sheetId="46" r:id="rId14"/>
    <sheet name="Summary Del Bud" sheetId="43" r:id="rId15"/>
    <sheet name="Strategic Financial Plans Menu" sheetId="31" r:id="rId16"/>
    <sheet name="Strategic Plan Pupil Numbers " sheetId="36" r:id="rId17"/>
    <sheet name="Strategic Financial Plan" sheetId="30" r:id="rId18"/>
    <sheet name="5 YR Financial Plan" sheetId="50" r:id="rId19"/>
    <sheet name="Toolkit Structure" sheetId="54" r:id="rId20"/>
    <sheet name="Data Flow Diagram" sheetId="53" r:id="rId21"/>
    <sheet name="Troubleshooting" sheetId="56" r:id="rId22"/>
    <sheet name="16-17 Budgets" sheetId="67" state="hidden" r:id="rId23"/>
    <sheet name="New ISB" sheetId="63" state="hidden" r:id="rId24"/>
    <sheet name="Adjusted Factors" sheetId="64" state="hidden" r:id="rId25"/>
    <sheet name="De-Delegation" sheetId="65" state="hidden" r:id="rId26"/>
    <sheet name="DfE No." sheetId="68" state="hidden" r:id="rId27"/>
    <sheet name="CFwds" sheetId="69" state="hidden" r:id="rId28"/>
  </sheets>
  <externalReferences>
    <externalReference r:id="rId29"/>
    <externalReference r:id="rId30"/>
    <externalReference r:id="rId31"/>
  </externalReferences>
  <definedNames>
    <definedName name="_xlnm._FilterDatabase" localSheetId="22" hidden="1">'16-17 Budgets'!$A$3:$U$202</definedName>
    <definedName name="_xlnm._FilterDatabase" localSheetId="24" hidden="1">'Adjusted Factors'!$A$4:$BR$326</definedName>
    <definedName name="AdjustedFactors">'Adjusted Factors'!$A:$BK</definedName>
    <definedName name="Adjustments_To_PY_SBS">'[1]Local Factors'!$AA$5</definedName>
    <definedName name="All_distance_threshold">[1]Proforma!$D$44</definedName>
    <definedName name="All_PupilNo_threshold">[1]Proforma!$G$44</definedName>
    <definedName name="AWPU_KS3_Rate">[1]Proforma!$E$12</definedName>
    <definedName name="AWPU_KS4_Rate">[1]Proforma!$E$13</definedName>
    <definedName name="AWPU_Pri_Rate">[1]Proforma!$E$11</definedName>
    <definedName name="AWPU_Primary_DD_rate">'[1]De Delegation'!$X$8</definedName>
    <definedName name="AWPU_Sec_DD_rate">'[1]De Delegation'!$Y$9</definedName>
    <definedName name="Capping_Scaling_YesNo">[1]Proforma!$J$61</definedName>
    <definedName name="Ceiling">[1]Proforma!$D$62</definedName>
    <definedName name="cfwd">CFwds!$B:$K</definedName>
    <definedName name="Data" localSheetId="27">'[2]Schs Cfwd 14-15 REVISED V4'!$A:$AJ</definedName>
    <definedName name="data">'[3]Baseline MFG Disapp'!$A:$D</definedName>
    <definedName name="Data1">'[2]Summary 15-16'!$A:$R</definedName>
    <definedName name="EAL_Pri">[1]Proforma!$E$25</definedName>
    <definedName name="EAL_Pri_DD_rate">'[1]De Delegation'!$X$21</definedName>
    <definedName name="EAL_Pri_Option">[1]Proforma!$D$25</definedName>
    <definedName name="EAL_Sec">[1]Proforma!$F$26</definedName>
    <definedName name="EAL_Sec_DD_rate">'[1]De Delegation'!$Y$22</definedName>
    <definedName name="EAL_Sec_Option">[1]Proforma!$D$26</definedName>
    <definedName name="Exc_Cir1_Total">#REF!</definedName>
    <definedName name="Exc_Cir2_Total">#REF!</definedName>
    <definedName name="Exc_Cir3_Total">#REF!</definedName>
    <definedName name="Exc_Cir4_Total">#REF!</definedName>
    <definedName name="Exc_Cir5_Total">#REF!</definedName>
    <definedName name="Exc_Cir6_Total">#REF!</definedName>
    <definedName name="Fringe_Total">#REF!</definedName>
    <definedName name="FSM_Pri_DD_rate">'[1]De Delegation'!$X$10</definedName>
    <definedName name="FSM_Pri_Option">[1]Proforma!$D$15</definedName>
    <definedName name="FSM_Pri_Rate">[1]Proforma!$E$15</definedName>
    <definedName name="FSM_Sec_DD_rate">'[1]De Delegation'!$Y$11</definedName>
    <definedName name="FSM_Sec_Option">[1]Proforma!$D$16</definedName>
    <definedName name="FSM_Sec_Rate">[1]Proforma!$F$16</definedName>
    <definedName name="IDACI_B1_Pri">[1]Proforma!$E$17</definedName>
    <definedName name="IDACI_B1_Pri_DD_rate">'[1]De Delegation'!$X$12</definedName>
    <definedName name="IDACI_B1_Sec">[1]Proforma!$F$17</definedName>
    <definedName name="IDACI_B1_Sec_DD_rate">'[1]De Delegation'!$Y$12</definedName>
    <definedName name="IDACI_B2_Pri">[1]Proforma!$E$18</definedName>
    <definedName name="IDACI_B2_Pri_DD_rate">'[1]De Delegation'!$X$13</definedName>
    <definedName name="IDACI_B2_Sec">[1]Proforma!$F$18</definedName>
    <definedName name="IDACI_B2_Sec_DD_rate">'[1]De Delegation'!$Y$13</definedName>
    <definedName name="IDACI_B3_Pri">[1]Proforma!$E$19</definedName>
    <definedName name="IDACI_B3_Pri_DD_rate">'[1]De Delegation'!$X$14</definedName>
    <definedName name="IDACI_B3_Sec">[1]Proforma!$F$19</definedName>
    <definedName name="IDACI_B3_Sec_DD_rate">'[1]De Delegation'!$Y$14</definedName>
    <definedName name="IDACI_B4_Pri">[1]Proforma!$E$20</definedName>
    <definedName name="IDACI_B4_Pri_DD_rate">'[1]De Delegation'!$X$15</definedName>
    <definedName name="IDACI_B4_Sec">[1]Proforma!$F$20</definedName>
    <definedName name="IDACI_B4_Sec_DD_rate">'[1]De Delegation'!$Y$15</definedName>
    <definedName name="IDACI_B5_Pri">[1]Proforma!$E$21</definedName>
    <definedName name="IDACI_B5_Pri_DD_rate">'[1]De Delegation'!$X$16</definedName>
    <definedName name="IDACI_B5_Sec">[1]Proforma!$F$21</definedName>
    <definedName name="IDACI_B5_Sec_DD_rate">'[1]De Delegation'!$Y$16</definedName>
    <definedName name="IDACI_B6_Pri">[1]Proforma!$E$22</definedName>
    <definedName name="IDACI_B6_Pri_DD_rate">'[1]De Delegation'!$X$17</definedName>
    <definedName name="IDACI_B6_Sec">[1]Proforma!$F$22</definedName>
    <definedName name="IDACI_B6_Sec_DD_rate">'[1]De Delegation'!$Y$17</definedName>
    <definedName name="LAC_Pri_DD_rate">'[1]De Delegation'!$X$18</definedName>
    <definedName name="LAC_Rate">[1]Proforma!$E$24</definedName>
    <definedName name="LAC_Sec_DD_rate">'[1]De Delegation'!$Y$18</definedName>
    <definedName name="LCHI_Pri">[1]Proforma!$F$29</definedName>
    <definedName name="LCHI_Pri_DD_rate">'[1]De Delegation'!$X$19</definedName>
    <definedName name="LCHI_Pri_Option">[1]Proforma!$D$30</definedName>
    <definedName name="LCHI_Sec">[1]Proforma!$F$31</definedName>
    <definedName name="LCHI_Sec_DD_rate">'[1]De Delegation'!$Y$20</definedName>
    <definedName name="Lump_sum_Pri_DD_rate">'[1]De Delegation'!$X$24</definedName>
    <definedName name="Lump_sum_Sec_DD_rate">'[1]De Delegation'!$Y$24</definedName>
    <definedName name="Lump_Sum_total">#REF!</definedName>
    <definedName name="MFG_Total">#REF!</definedName>
    <definedName name="Mid_distance_threshold">[1]Proforma!$D$43</definedName>
    <definedName name="Mid_PupilNo_threshold">[1]Proforma!$G$43</definedName>
    <definedName name="Mobility_Pri">[1]Proforma!$E$27</definedName>
    <definedName name="Mobility_Pri_DD_Rate">'[1]De Delegation'!$X$23</definedName>
    <definedName name="Mobility_Sec">[1]Proforma!$F$27</definedName>
    <definedName name="Mobility_Sec_DD_Rate">'[1]De Delegation'!$Y$23</definedName>
    <definedName name="NewISB">'New ISB'!$B:$BI</definedName>
    <definedName name="Notional_SEN_AWPU_KS3">[1]Proforma!$L$12</definedName>
    <definedName name="Notional_SEN_AWPU_KS4">[1]Proforma!$L$13</definedName>
    <definedName name="Notional_SEN_AWPU_Pri">[1]Proforma!$L$11</definedName>
    <definedName name="Notional_SEN_EAL_Pri">[1]Proforma!$L$25</definedName>
    <definedName name="Notional_SEN_EAL_Sec">[1]Proforma!$M$26</definedName>
    <definedName name="Notional_SEN_ExCir2">[1]Proforma!$L$52</definedName>
    <definedName name="Notional_SEN_ExCir3">[1]Proforma!$L$53</definedName>
    <definedName name="Notional_SEN_ExCir4">[1]Proforma!$L$54</definedName>
    <definedName name="Notional_SEN_ExCir5">[1]Proforma!$L$55</definedName>
    <definedName name="Notional_SEN_ExCir6">[1]Proforma!$L$56</definedName>
    <definedName name="Notional_SEN_FSM_Pri">[1]Proforma!$L$15</definedName>
    <definedName name="Notional_SEN_FSM_Sec">[1]Proforma!$M$16</definedName>
    <definedName name="Notional_SEN_IDACI_B1_Pri">[1]Proforma!$L$17</definedName>
    <definedName name="Notional_SEN_IDACI_B1_Sec">[1]Proforma!$M$17</definedName>
    <definedName name="Notional_SEN_IDACI_B2_Pri">[1]Proforma!$L$18</definedName>
    <definedName name="Notional_SEN_IDACI_B2_Sec">[1]Proforma!$M$18</definedName>
    <definedName name="Notional_SEN_IDACI_B3_Pri">[1]Proforma!$L$19</definedName>
    <definedName name="Notional_SEN_IDACI_B3_Sec">[1]Proforma!$M$19</definedName>
    <definedName name="Notional_SEN_IDACI_B4_Pri">[1]Proforma!$L$20</definedName>
    <definedName name="Notional_SEN_IDACI_B4_Sec">[1]Proforma!$M$20</definedName>
    <definedName name="Notional_SEN_IDACI_B5_Pri">[1]Proforma!$L$21</definedName>
    <definedName name="Notional_SEN_IDACI_B5_Sec">[1]Proforma!$M$21</definedName>
    <definedName name="Notional_SEN_IDACI_B6_Pri">[1]Proforma!$L$22</definedName>
    <definedName name="Notional_SEN_IDACI_B6_Sec">[1]Proforma!$M$22</definedName>
    <definedName name="Notional_SEN_LAC">[1]Proforma!$L$24</definedName>
    <definedName name="Notional_SEN_LCHI_Pri">[1]Proforma!$L$29</definedName>
    <definedName name="Notional_SEN_LCHI_Sec">[1]Proforma!$M$31</definedName>
    <definedName name="Notional_SEN_Lump_sum_Pri">[1]Proforma!$L$38</definedName>
    <definedName name="Notional_SEN_Lump_sum_Sec">[1]Proforma!$M$38</definedName>
    <definedName name="Notional_SEN_Mobility_Pri">[1]Proforma!$L$27</definedName>
    <definedName name="Notional_SEN_Mobility_Sec">[1]Proforma!$M$27</definedName>
    <definedName name="Notional_SEN_PFI">[1]Proforma!$L$48</definedName>
    <definedName name="Notional_SEN_Rates">[1]Proforma!$L$47</definedName>
    <definedName name="Notional_SEN_Sparsity_Pri">[1]Proforma!$L$39</definedName>
    <definedName name="Notional_SEN_Sparsity_Sec">[1]Proforma!$M$39</definedName>
    <definedName name="Notional_SEN_Split_sites">[1]Proforma!$L$46</definedName>
    <definedName name="PFI_Total">#REF!</definedName>
    <definedName name="Pri_distance_threshold">[1]Proforma!$D$41</definedName>
    <definedName name="Pri_PupilNo_threshold">[1]Proforma!$G$41</definedName>
    <definedName name="Primary_Lump_sum">[1]Proforma!$F$38</definedName>
    <definedName name="_xlnm.Print_Area" localSheetId="18">'5 YR Financial Plan'!$A$1:$T$231</definedName>
    <definedName name="_xlnm.Print_Area" localSheetId="4">Checklist!$A$1:$O$78</definedName>
    <definedName name="_xlnm.Print_Area" localSheetId="10">'EY Block'!$A$1:$G$16</definedName>
    <definedName name="_xlnm.Print_Area" localSheetId="1">'Guidance Notes'!$B$1:$B$68</definedName>
    <definedName name="_xlnm.Print_Area" localSheetId="12">'HN Funding'!$A$1:$I$23</definedName>
    <definedName name="_xlnm.Print_Area" localSheetId="9">'Information Menu'!$B$1:$P$40</definedName>
    <definedName name="_xlnm.Print_Area" localSheetId="0">'Main Menu'!$B$1:$P$32</definedName>
    <definedName name="_xlnm.Print_Area" localSheetId="6">'Management Summary'!$C$1:$M$190</definedName>
    <definedName name="_xlnm.Print_Area" localSheetId="23">'New ISB'!$A$1:$BK$326</definedName>
    <definedName name="_xlnm.Print_Area" localSheetId="7">'Outturn Report'!$A$1:$L$193</definedName>
    <definedName name="_xlnm.Print_Area" localSheetId="13">'School Block'!$A$1:$I$65</definedName>
    <definedName name="_xlnm.Print_Area" localSheetId="17">'Strategic Financial Plan'!$A$1:$M$231</definedName>
    <definedName name="_xlnm.Print_Area" localSheetId="16">'Strategic Plan Pupil Numbers '!$A$1:$M$41</definedName>
    <definedName name="_xlnm.Print_Area" localSheetId="14">'Summary Del Bud'!$A$1:$C$51</definedName>
    <definedName name="_xlnm.Print_Area" localSheetId="8">Virements!$A$1:$M$206</definedName>
    <definedName name="_xlnm.Print_Titles" localSheetId="18">'5 YR Financial Plan'!$A$1:$IV$10</definedName>
    <definedName name="_xlnm.Print_Titles" localSheetId="3">'Budget Plan'!$A$1:$IV$3</definedName>
    <definedName name="_xlnm.Print_Titles" localSheetId="6">'Management Summary'!$A$1:$IV$5</definedName>
    <definedName name="_xlnm.Print_Titles" localSheetId="23">'New ISB'!$4:$5</definedName>
    <definedName name="_xlnm.Print_Titles" localSheetId="7">'Outturn Report'!$A$1:$IV$7</definedName>
    <definedName name="_xlnm.Print_Titles" localSheetId="17">'Strategic Financial Plan'!$A$1:$IV$10</definedName>
    <definedName name="Rates_Total">#REF!</definedName>
    <definedName name="Reasons_list">'[1]Inputs &amp; Adjustments'!$CO$6:$CO$13</definedName>
    <definedName name="Reception_Uplift_YesNo">[1]Proforma!$E$9</definedName>
    <definedName name="Scaling_Factor">[1]Proforma!$G$62</definedName>
    <definedName name="School_list">#REF!</definedName>
    <definedName name="Sec_distance_threshold">[1]Proforma!$D$42</definedName>
    <definedName name="Sec_PupilNo_threshold">[1]Proforma!$G$42</definedName>
    <definedName name="Secondary_Lump_Sum">[1]Proforma!$G$38</definedName>
    <definedName name="Sparsity_All_lump_sum">[1]Proforma!$I$39</definedName>
    <definedName name="Sparsity_Mid_lump_sum">[1]Proforma!$H$39</definedName>
    <definedName name="Sparsity_Pri_DD_percentage">'[1]De Delegation'!$X$26</definedName>
    <definedName name="Sparsity_Pri_lump_sum">[1]Proforma!$F$39</definedName>
    <definedName name="Sparsity_Sec_DD_percentage">'[1]De Delegation'!$Y$26</definedName>
    <definedName name="Sparsity_Sec_lump_sum">[1]Proforma!$G$39</definedName>
    <definedName name="Sparsity_Total">#REF!</definedName>
    <definedName name="spend">'[2]Schools Balances 15.04.16'!$A:$H</definedName>
    <definedName name="Split_Sites_Total">#REF!</definedName>
    <definedName name="Tapered_all_lump_sum">[1]Proforma!$K$44</definedName>
    <definedName name="Tapered_mid_lump_sum">[1]Proforma!$K$43</definedName>
    <definedName name="Tapered_primary_lump_sum">[1]Proforma!$K$41</definedName>
    <definedName name="Tapered_secondary_lump_sum">[1]Proforma!$K$42</definedName>
    <definedName name="Toolkit_Data_Q">#REF!</definedName>
    <definedName name="Total_Notional_SEN">#REF!</definedName>
    <definedName name="Total_Primary_funding">#REF!</definedName>
    <definedName name="Total_Secondary_Funding">#REF!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6" i="46" l="1"/>
  <c r="BJ31" i="63" l="1"/>
  <c r="B4" i="46" l="1"/>
  <c r="K16" i="17" l="1"/>
  <c r="K14" i="17"/>
  <c r="K12" i="17"/>
  <c r="H39" i="46"/>
  <c r="E13" i="46"/>
  <c r="F2" i="13"/>
  <c r="BJ305" i="63" l="1"/>
  <c r="BK305" i="63"/>
  <c r="BJ308" i="63"/>
  <c r="BK308" i="63"/>
  <c r="BJ310" i="63"/>
  <c r="BK310" i="63"/>
  <c r="BJ311" i="63"/>
  <c r="BK311" i="63"/>
  <c r="BJ312" i="63"/>
  <c r="BK312" i="63"/>
  <c r="BJ313" i="63"/>
  <c r="BK313" i="63"/>
  <c r="BJ314" i="63"/>
  <c r="BK314" i="63"/>
  <c r="BJ315" i="63"/>
  <c r="BK315" i="63"/>
  <c r="BJ316" i="63"/>
  <c r="BK316" i="63"/>
  <c r="BJ317" i="63"/>
  <c r="BK317" i="63"/>
  <c r="BJ318" i="63"/>
  <c r="BK318" i="63"/>
  <c r="BJ319" i="63"/>
  <c r="BK319" i="63"/>
  <c r="BJ320" i="63"/>
  <c r="BK320" i="63"/>
  <c r="BJ321" i="63"/>
  <c r="BK321" i="63"/>
  <c r="BJ322" i="63"/>
  <c r="BK322" i="63"/>
  <c r="BJ323" i="63"/>
  <c r="BK323" i="63"/>
  <c r="BJ324" i="63"/>
  <c r="BK324" i="63"/>
  <c r="BJ325" i="63"/>
  <c r="BK325" i="63"/>
  <c r="BJ326" i="63"/>
  <c r="BK326" i="63"/>
  <c r="BJ7" i="63"/>
  <c r="BK7" i="63"/>
  <c r="BJ8" i="63"/>
  <c r="BK8" i="63"/>
  <c r="BJ9" i="63"/>
  <c r="BK9" i="63"/>
  <c r="BJ10" i="63"/>
  <c r="BK10" i="63"/>
  <c r="BJ11" i="63"/>
  <c r="BK11" i="63"/>
  <c r="BJ12" i="63"/>
  <c r="BK12" i="63"/>
  <c r="BJ13" i="63"/>
  <c r="BK13" i="63"/>
  <c r="BJ14" i="63"/>
  <c r="BK14" i="63"/>
  <c r="BJ15" i="63"/>
  <c r="BK15" i="63"/>
  <c r="BJ16" i="63"/>
  <c r="BK16" i="63"/>
  <c r="BJ17" i="63"/>
  <c r="BK17" i="63"/>
  <c r="BJ18" i="63"/>
  <c r="BK18" i="63"/>
  <c r="BJ19" i="63"/>
  <c r="BK19" i="63"/>
  <c r="BJ20" i="63"/>
  <c r="BK20" i="63"/>
  <c r="BJ21" i="63"/>
  <c r="BK21" i="63"/>
  <c r="BJ22" i="63"/>
  <c r="BK22" i="63"/>
  <c r="BJ23" i="63"/>
  <c r="BK23" i="63"/>
  <c r="BJ24" i="63"/>
  <c r="BK24" i="63"/>
  <c r="BJ25" i="63"/>
  <c r="BK25" i="63"/>
  <c r="BJ26" i="63"/>
  <c r="BK26" i="63"/>
  <c r="BJ27" i="63"/>
  <c r="BK27" i="63"/>
  <c r="BJ28" i="63"/>
  <c r="BK28" i="63"/>
  <c r="BJ29" i="63"/>
  <c r="BK29" i="63"/>
  <c r="BJ30" i="63"/>
  <c r="BK30" i="63"/>
  <c r="BK31" i="63"/>
  <c r="BJ32" i="63"/>
  <c r="BK32" i="63"/>
  <c r="BJ33" i="63"/>
  <c r="BK33" i="63"/>
  <c r="BJ34" i="63"/>
  <c r="BK34" i="63"/>
  <c r="BJ35" i="63"/>
  <c r="BK35" i="63"/>
  <c r="BJ36" i="63"/>
  <c r="BK36" i="63"/>
  <c r="BJ37" i="63"/>
  <c r="BK37" i="63"/>
  <c r="BJ38" i="63"/>
  <c r="BK38" i="63"/>
  <c r="BJ39" i="63"/>
  <c r="BK39" i="63"/>
  <c r="BJ40" i="63"/>
  <c r="BK40" i="63"/>
  <c r="BJ41" i="63"/>
  <c r="BK41" i="63"/>
  <c r="BJ42" i="63"/>
  <c r="BK42" i="63"/>
  <c r="BJ43" i="63"/>
  <c r="BK43" i="63"/>
  <c r="BJ44" i="63"/>
  <c r="BK44" i="63"/>
  <c r="BJ45" i="63"/>
  <c r="BK45" i="63"/>
  <c r="BJ46" i="63"/>
  <c r="BK46" i="63"/>
  <c r="BJ47" i="63"/>
  <c r="BK47" i="63"/>
  <c r="BJ48" i="63"/>
  <c r="BK48" i="63"/>
  <c r="BJ49" i="63"/>
  <c r="BK49" i="63"/>
  <c r="BJ50" i="63"/>
  <c r="BK50" i="63"/>
  <c r="BJ51" i="63"/>
  <c r="BK51" i="63"/>
  <c r="BJ52" i="63"/>
  <c r="BK52" i="63"/>
  <c r="BJ53" i="63"/>
  <c r="BK53" i="63"/>
  <c r="BJ54" i="63"/>
  <c r="BK54" i="63"/>
  <c r="BJ55" i="63"/>
  <c r="BK55" i="63"/>
  <c r="BJ56" i="63"/>
  <c r="BK56" i="63"/>
  <c r="BJ57" i="63"/>
  <c r="BK57" i="63"/>
  <c r="BJ58" i="63"/>
  <c r="BK58" i="63"/>
  <c r="BJ59" i="63"/>
  <c r="BK59" i="63"/>
  <c r="BJ60" i="63"/>
  <c r="BK60" i="63"/>
  <c r="BJ61" i="63"/>
  <c r="BK61" i="63"/>
  <c r="BJ62" i="63"/>
  <c r="BK62" i="63"/>
  <c r="BJ63" i="63"/>
  <c r="BK63" i="63"/>
  <c r="BJ64" i="63"/>
  <c r="BK64" i="63"/>
  <c r="BJ65" i="63"/>
  <c r="BK65" i="63"/>
  <c r="BJ66" i="63"/>
  <c r="BK66" i="63"/>
  <c r="BJ67" i="63"/>
  <c r="BK67" i="63"/>
  <c r="BJ68" i="63"/>
  <c r="BK68" i="63"/>
  <c r="BJ69" i="63"/>
  <c r="BK69" i="63"/>
  <c r="BJ70" i="63"/>
  <c r="BK70" i="63"/>
  <c r="BJ71" i="63"/>
  <c r="BK71" i="63"/>
  <c r="BJ72" i="63"/>
  <c r="BK72" i="63"/>
  <c r="BJ73" i="63"/>
  <c r="BK73" i="63"/>
  <c r="BJ74" i="63"/>
  <c r="BK74" i="63"/>
  <c r="BJ75" i="63"/>
  <c r="BK75" i="63"/>
  <c r="BJ76" i="63"/>
  <c r="BK76" i="63"/>
  <c r="BJ77" i="63"/>
  <c r="BK77" i="63"/>
  <c r="BJ78" i="63"/>
  <c r="BK78" i="63"/>
  <c r="BJ79" i="63"/>
  <c r="BK79" i="63"/>
  <c r="BJ80" i="63"/>
  <c r="BK80" i="63"/>
  <c r="BJ81" i="63"/>
  <c r="BK81" i="63"/>
  <c r="BJ82" i="63"/>
  <c r="BK82" i="63"/>
  <c r="BJ83" i="63"/>
  <c r="BK83" i="63"/>
  <c r="BJ84" i="63"/>
  <c r="BK84" i="63"/>
  <c r="BJ85" i="63"/>
  <c r="BK85" i="63"/>
  <c r="BJ86" i="63"/>
  <c r="BK86" i="63"/>
  <c r="BJ87" i="63"/>
  <c r="BK87" i="63"/>
  <c r="BJ88" i="63"/>
  <c r="BK88" i="63"/>
  <c r="BJ89" i="63"/>
  <c r="BK89" i="63"/>
  <c r="BJ90" i="63"/>
  <c r="BK90" i="63"/>
  <c r="BJ91" i="63"/>
  <c r="BK91" i="63"/>
  <c r="BJ92" i="63"/>
  <c r="BK92" i="63"/>
  <c r="BJ93" i="63"/>
  <c r="BK93" i="63"/>
  <c r="BJ94" i="63"/>
  <c r="BK94" i="63"/>
  <c r="BJ95" i="63"/>
  <c r="BK95" i="63"/>
  <c r="BJ96" i="63"/>
  <c r="BK96" i="63"/>
  <c r="BJ97" i="63"/>
  <c r="BK97" i="63"/>
  <c r="BJ98" i="63"/>
  <c r="BK98" i="63"/>
  <c r="BJ99" i="63"/>
  <c r="BK99" i="63"/>
  <c r="BJ100" i="63"/>
  <c r="BK100" i="63"/>
  <c r="BJ101" i="63"/>
  <c r="BK101" i="63"/>
  <c r="BJ102" i="63"/>
  <c r="BK102" i="63"/>
  <c r="BJ103" i="63"/>
  <c r="BK103" i="63"/>
  <c r="BJ104" i="63"/>
  <c r="BK104" i="63"/>
  <c r="BJ105" i="63"/>
  <c r="BK105" i="63"/>
  <c r="BJ106" i="63"/>
  <c r="BK106" i="63"/>
  <c r="BJ107" i="63"/>
  <c r="BK107" i="63"/>
  <c r="BJ108" i="63"/>
  <c r="BK108" i="63"/>
  <c r="BJ109" i="63"/>
  <c r="BK109" i="63"/>
  <c r="BJ110" i="63"/>
  <c r="BK110" i="63"/>
  <c r="BJ111" i="63"/>
  <c r="BK111" i="63"/>
  <c r="BJ112" i="63"/>
  <c r="BK112" i="63"/>
  <c r="BJ113" i="63"/>
  <c r="BK113" i="63"/>
  <c r="BJ114" i="63"/>
  <c r="BK114" i="63"/>
  <c r="BJ115" i="63"/>
  <c r="BK115" i="63"/>
  <c r="BJ116" i="63"/>
  <c r="BK116" i="63"/>
  <c r="BJ117" i="63"/>
  <c r="BK117" i="63"/>
  <c r="BJ118" i="63"/>
  <c r="BK118" i="63"/>
  <c r="BJ119" i="63"/>
  <c r="BK119" i="63"/>
  <c r="BJ120" i="63"/>
  <c r="BK120" i="63"/>
  <c r="BJ121" i="63"/>
  <c r="BK121" i="63"/>
  <c r="BJ122" i="63"/>
  <c r="BK122" i="63"/>
  <c r="BJ123" i="63"/>
  <c r="BK123" i="63"/>
  <c r="BJ124" i="63"/>
  <c r="BK124" i="63"/>
  <c r="BJ125" i="63"/>
  <c r="BK125" i="63"/>
  <c r="BJ126" i="63"/>
  <c r="BK126" i="63"/>
  <c r="BJ127" i="63"/>
  <c r="BK127" i="63"/>
  <c r="BJ128" i="63"/>
  <c r="BK128" i="63"/>
  <c r="BJ129" i="63"/>
  <c r="BK129" i="63"/>
  <c r="BJ130" i="63"/>
  <c r="BK130" i="63"/>
  <c r="BJ131" i="63"/>
  <c r="BK131" i="63"/>
  <c r="BJ132" i="63"/>
  <c r="BK132" i="63"/>
  <c r="BJ133" i="63"/>
  <c r="BK133" i="63"/>
  <c r="BJ134" i="63"/>
  <c r="BK134" i="63"/>
  <c r="BJ135" i="63"/>
  <c r="BK135" i="63"/>
  <c r="BJ136" i="63"/>
  <c r="BK136" i="63"/>
  <c r="BJ137" i="63"/>
  <c r="BK137" i="63"/>
  <c r="BJ138" i="63"/>
  <c r="BK138" i="63"/>
  <c r="BJ139" i="63"/>
  <c r="BK139" i="63"/>
  <c r="BJ140" i="63"/>
  <c r="BK140" i="63"/>
  <c r="BJ141" i="63"/>
  <c r="BK141" i="63"/>
  <c r="BJ142" i="63"/>
  <c r="BK142" i="63"/>
  <c r="BJ143" i="63"/>
  <c r="BK143" i="63"/>
  <c r="BJ144" i="63"/>
  <c r="BK144" i="63"/>
  <c r="BJ145" i="63"/>
  <c r="BK145" i="63"/>
  <c r="BJ146" i="63"/>
  <c r="BK146" i="63"/>
  <c r="BJ147" i="63"/>
  <c r="BK147" i="63"/>
  <c r="BJ148" i="63"/>
  <c r="BK148" i="63"/>
  <c r="BJ149" i="63"/>
  <c r="BK149" i="63"/>
  <c r="BJ150" i="63"/>
  <c r="BK150" i="63"/>
  <c r="BJ151" i="63"/>
  <c r="BK151" i="63"/>
  <c r="BJ152" i="63"/>
  <c r="BK152" i="63"/>
  <c r="BJ153" i="63"/>
  <c r="BK153" i="63"/>
  <c r="BJ154" i="63"/>
  <c r="BK154" i="63"/>
  <c r="BJ155" i="63"/>
  <c r="BK155" i="63"/>
  <c r="BJ156" i="63"/>
  <c r="BK156" i="63"/>
  <c r="BJ157" i="63"/>
  <c r="BK157" i="63"/>
  <c r="BJ158" i="63"/>
  <c r="BK158" i="63"/>
  <c r="BJ159" i="63"/>
  <c r="BK159" i="63"/>
  <c r="BJ160" i="63"/>
  <c r="BK160" i="63"/>
  <c r="BJ161" i="63"/>
  <c r="BK161" i="63"/>
  <c r="BJ162" i="63"/>
  <c r="BK162" i="63"/>
  <c r="BJ163" i="63"/>
  <c r="BK163" i="63"/>
  <c r="BJ164" i="63"/>
  <c r="BK164" i="63"/>
  <c r="BJ165" i="63"/>
  <c r="BK165" i="63"/>
  <c r="BJ166" i="63"/>
  <c r="BK166" i="63"/>
  <c r="BJ167" i="63"/>
  <c r="BK167" i="63"/>
  <c r="BJ168" i="63"/>
  <c r="BK168" i="63"/>
  <c r="BJ169" i="63"/>
  <c r="BK169" i="63"/>
  <c r="BJ170" i="63"/>
  <c r="BK170" i="63"/>
  <c r="BJ171" i="63"/>
  <c r="BK171" i="63"/>
  <c r="BJ172" i="63"/>
  <c r="BK172" i="63"/>
  <c r="BJ173" i="63"/>
  <c r="BK173" i="63"/>
  <c r="BJ174" i="63"/>
  <c r="BK174" i="63"/>
  <c r="BJ175" i="63"/>
  <c r="BK175" i="63"/>
  <c r="BJ176" i="63"/>
  <c r="BK176" i="63"/>
  <c r="BJ177" i="63"/>
  <c r="BK177" i="63"/>
  <c r="BJ178" i="63"/>
  <c r="BK178" i="63"/>
  <c r="BJ179" i="63"/>
  <c r="BK179" i="63"/>
  <c r="BJ180" i="63"/>
  <c r="BK180" i="63"/>
  <c r="BJ181" i="63"/>
  <c r="BK181" i="63"/>
  <c r="BJ182" i="63"/>
  <c r="BK182" i="63"/>
  <c r="BJ183" i="63"/>
  <c r="BK183" i="63"/>
  <c r="BJ184" i="63"/>
  <c r="BK184" i="63"/>
  <c r="BJ185" i="63"/>
  <c r="BK185" i="63"/>
  <c r="BJ186" i="63"/>
  <c r="BK186" i="63"/>
  <c r="BJ187" i="63"/>
  <c r="BK187" i="63"/>
  <c r="BJ188" i="63"/>
  <c r="BK188" i="63"/>
  <c r="BK6" i="63"/>
  <c r="BJ6" i="63"/>
  <c r="AG6" i="69"/>
  <c r="AH6" i="69"/>
  <c r="AK6" i="69"/>
  <c r="AG7" i="69"/>
  <c r="AG241" i="69" s="1"/>
  <c r="AH7" i="69"/>
  <c r="AK7" i="69"/>
  <c r="AG8" i="69"/>
  <c r="AH8" i="69"/>
  <c r="AK8" i="69"/>
  <c r="AG9" i="69"/>
  <c r="AH9" i="69"/>
  <c r="AK9" i="69"/>
  <c r="AG10" i="69"/>
  <c r="AH10" i="69"/>
  <c r="AK10" i="69"/>
  <c r="AG11" i="69"/>
  <c r="AH11" i="69"/>
  <c r="AK11" i="69"/>
  <c r="AG12" i="69"/>
  <c r="AH12" i="69"/>
  <c r="AK12" i="69"/>
  <c r="AG13" i="69"/>
  <c r="AH13" i="69"/>
  <c r="AK13" i="69"/>
  <c r="AG14" i="69"/>
  <c r="AH14" i="69"/>
  <c r="AK14" i="69"/>
  <c r="AG15" i="69"/>
  <c r="AH15" i="69"/>
  <c r="AK15" i="69"/>
  <c r="AG16" i="69"/>
  <c r="AH16" i="69"/>
  <c r="AK16" i="69"/>
  <c r="AG17" i="69"/>
  <c r="AH17" i="69"/>
  <c r="AK17" i="69"/>
  <c r="AG18" i="69"/>
  <c r="AH18" i="69"/>
  <c r="AK18" i="69"/>
  <c r="AG19" i="69"/>
  <c r="AH19" i="69"/>
  <c r="AK19" i="69"/>
  <c r="AG20" i="69"/>
  <c r="AH20" i="69"/>
  <c r="AK20" i="69"/>
  <c r="AG21" i="69"/>
  <c r="AH21" i="69"/>
  <c r="AK21" i="69"/>
  <c r="AG22" i="69"/>
  <c r="AH22" i="69"/>
  <c r="AK22" i="69"/>
  <c r="AG23" i="69"/>
  <c r="AH23" i="69"/>
  <c r="AK23" i="69"/>
  <c r="AG24" i="69"/>
  <c r="AH24" i="69"/>
  <c r="AK24" i="69"/>
  <c r="AG25" i="69"/>
  <c r="AH25" i="69"/>
  <c r="AK25" i="69"/>
  <c r="AG26" i="69"/>
  <c r="AH26" i="69"/>
  <c r="AK26" i="69"/>
  <c r="AG27" i="69"/>
  <c r="AH27" i="69"/>
  <c r="AK27" i="69"/>
  <c r="AG28" i="69"/>
  <c r="AH28" i="69"/>
  <c r="AK28" i="69"/>
  <c r="J29" i="69"/>
  <c r="AA29" i="69"/>
  <c r="AH29" i="69" s="1"/>
  <c r="AG29" i="69"/>
  <c r="AK29" i="69"/>
  <c r="AG30" i="69"/>
  <c r="AH30" i="69"/>
  <c r="AK30" i="69"/>
  <c r="AG31" i="69"/>
  <c r="AH31" i="69"/>
  <c r="AK31" i="69"/>
  <c r="AG32" i="69"/>
  <c r="AH32" i="69"/>
  <c r="AK32" i="69"/>
  <c r="AG33" i="69"/>
  <c r="AH33" i="69"/>
  <c r="AK33" i="69"/>
  <c r="AG34" i="69"/>
  <c r="AH34" i="69"/>
  <c r="AK34" i="69"/>
  <c r="AG35" i="69"/>
  <c r="AH35" i="69"/>
  <c r="AK35" i="69"/>
  <c r="AG36" i="69"/>
  <c r="AH36" i="69"/>
  <c r="AK36" i="69"/>
  <c r="AG37" i="69"/>
  <c r="AH37" i="69"/>
  <c r="AK37" i="69"/>
  <c r="AG38" i="69"/>
  <c r="AH38" i="69"/>
  <c r="AK38" i="69"/>
  <c r="AG39" i="69"/>
  <c r="AH39" i="69"/>
  <c r="AK39" i="69"/>
  <c r="AG40" i="69"/>
  <c r="AH40" i="69"/>
  <c r="AK40" i="69"/>
  <c r="AG41" i="69"/>
  <c r="AH41" i="69"/>
  <c r="AK41" i="69"/>
  <c r="AG42" i="69"/>
  <c r="AH42" i="69"/>
  <c r="AK42" i="69"/>
  <c r="AG43" i="69"/>
  <c r="AH43" i="69"/>
  <c r="AK43" i="69"/>
  <c r="AG44" i="69"/>
  <c r="AH44" i="69"/>
  <c r="AK44" i="69"/>
  <c r="AG45" i="69"/>
  <c r="AH45" i="69"/>
  <c r="AK45" i="69"/>
  <c r="AG46" i="69"/>
  <c r="AH46" i="69"/>
  <c r="AK46" i="69"/>
  <c r="AG47" i="69"/>
  <c r="AH47" i="69"/>
  <c r="AK47" i="69"/>
  <c r="AG48" i="69"/>
  <c r="AH48" i="69"/>
  <c r="AK48" i="69"/>
  <c r="AG49" i="69"/>
  <c r="AH49" i="69"/>
  <c r="AK49" i="69"/>
  <c r="AG50" i="69"/>
  <c r="AH50" i="69"/>
  <c r="AK50" i="69"/>
  <c r="AG51" i="69"/>
  <c r="AH51" i="69"/>
  <c r="AK51" i="69"/>
  <c r="AG52" i="69"/>
  <c r="AH52" i="69"/>
  <c r="AK52" i="69"/>
  <c r="AG53" i="69"/>
  <c r="AH53" i="69"/>
  <c r="AK53" i="69"/>
  <c r="AG54" i="69"/>
  <c r="AH54" i="69"/>
  <c r="AK54" i="69"/>
  <c r="AG55" i="69"/>
  <c r="AH55" i="69"/>
  <c r="AK55" i="69"/>
  <c r="AG56" i="69"/>
  <c r="AH56" i="69"/>
  <c r="AK56" i="69"/>
  <c r="AG57" i="69"/>
  <c r="AH57" i="69"/>
  <c r="AK57" i="69"/>
  <c r="AG58" i="69"/>
  <c r="AH58" i="69"/>
  <c r="AK58" i="69"/>
  <c r="AG59" i="69"/>
  <c r="AH59" i="69"/>
  <c r="AK59" i="69"/>
  <c r="AG60" i="69"/>
  <c r="AH60" i="69"/>
  <c r="AK60" i="69"/>
  <c r="AG61" i="69"/>
  <c r="AH61" i="69"/>
  <c r="AK61" i="69"/>
  <c r="AG62" i="69"/>
  <c r="AH62" i="69"/>
  <c r="AK62" i="69"/>
  <c r="AG63" i="69"/>
  <c r="AH63" i="69"/>
  <c r="AK63" i="69"/>
  <c r="AG64" i="69"/>
  <c r="AH64" i="69"/>
  <c r="AK64" i="69"/>
  <c r="AG65" i="69"/>
  <c r="AH65" i="69"/>
  <c r="AK65" i="69"/>
  <c r="AG66" i="69"/>
  <c r="AH66" i="69"/>
  <c r="AK66" i="69"/>
  <c r="AG67" i="69"/>
  <c r="AH67" i="69"/>
  <c r="AK67" i="69"/>
  <c r="AG68" i="69"/>
  <c r="AH68" i="69"/>
  <c r="AK68" i="69"/>
  <c r="AG69" i="69"/>
  <c r="AH69" i="69"/>
  <c r="AK69" i="69"/>
  <c r="AG70" i="69"/>
  <c r="AH70" i="69"/>
  <c r="AK70" i="69"/>
  <c r="AG71" i="69"/>
  <c r="AH71" i="69"/>
  <c r="AK71" i="69"/>
  <c r="AG72" i="69"/>
  <c r="AH72" i="69"/>
  <c r="AK72" i="69"/>
  <c r="AG73" i="69"/>
  <c r="AH73" i="69"/>
  <c r="AK73" i="69"/>
  <c r="AG74" i="69"/>
  <c r="AH74" i="69"/>
  <c r="AK74" i="69"/>
  <c r="AG75" i="69"/>
  <c r="AH75" i="69"/>
  <c r="AK75" i="69"/>
  <c r="AG76" i="69"/>
  <c r="AH76" i="69"/>
  <c r="AK76" i="69"/>
  <c r="AG77" i="69"/>
  <c r="AH77" i="69"/>
  <c r="AK77" i="69"/>
  <c r="AG78" i="69"/>
  <c r="AH78" i="69"/>
  <c r="AK78" i="69"/>
  <c r="AG79" i="69"/>
  <c r="AH79" i="69"/>
  <c r="AK79" i="69"/>
  <c r="AG80" i="69"/>
  <c r="AH80" i="69"/>
  <c r="AK80" i="69"/>
  <c r="AG81" i="69"/>
  <c r="AH81" i="69"/>
  <c r="AK81" i="69"/>
  <c r="AG82" i="69"/>
  <c r="AH82" i="69"/>
  <c r="AK82" i="69"/>
  <c r="AG83" i="69"/>
  <c r="AH83" i="69"/>
  <c r="AK83" i="69"/>
  <c r="AG84" i="69"/>
  <c r="AH84" i="69"/>
  <c r="AK84" i="69"/>
  <c r="AG85" i="69"/>
  <c r="AH85" i="69"/>
  <c r="AK85" i="69"/>
  <c r="AG86" i="69"/>
  <c r="AH86" i="69"/>
  <c r="AK86" i="69"/>
  <c r="AG87" i="69"/>
  <c r="AH87" i="69"/>
  <c r="AK87" i="69"/>
  <c r="AG88" i="69"/>
  <c r="AH88" i="69"/>
  <c r="AK88" i="69"/>
  <c r="AG89" i="69"/>
  <c r="AH89" i="69"/>
  <c r="AK89" i="69"/>
  <c r="AG90" i="69"/>
  <c r="AH90" i="69"/>
  <c r="AK90" i="69"/>
  <c r="AG91" i="69"/>
  <c r="AH91" i="69"/>
  <c r="AK91" i="69"/>
  <c r="AG92" i="69"/>
  <c r="AH92" i="69"/>
  <c r="AK92" i="69"/>
  <c r="AG93" i="69"/>
  <c r="AH93" i="69"/>
  <c r="AK93" i="69"/>
  <c r="AG94" i="69"/>
  <c r="AH94" i="69"/>
  <c r="AK94" i="69"/>
  <c r="AG95" i="69"/>
  <c r="AH95" i="69"/>
  <c r="AK95" i="69"/>
  <c r="AG96" i="69"/>
  <c r="AH96" i="69"/>
  <c r="AK96" i="69"/>
  <c r="AG97" i="69"/>
  <c r="AH97" i="69"/>
  <c r="AK97" i="69"/>
  <c r="AG98" i="69"/>
  <c r="AH98" i="69"/>
  <c r="AK98" i="69"/>
  <c r="AG99" i="69"/>
  <c r="AH99" i="69"/>
  <c r="AK99" i="69"/>
  <c r="AG100" i="69"/>
  <c r="AH100" i="69"/>
  <c r="AK100" i="69"/>
  <c r="AG101" i="69"/>
  <c r="AH101" i="69"/>
  <c r="AK101" i="69"/>
  <c r="AG102" i="69"/>
  <c r="AH102" i="69"/>
  <c r="AK102" i="69"/>
  <c r="AG103" i="69"/>
  <c r="AH103" i="69"/>
  <c r="AK103" i="69"/>
  <c r="AG104" i="69"/>
  <c r="AH104" i="69"/>
  <c r="AK104" i="69"/>
  <c r="AG105" i="69"/>
  <c r="AH105" i="69"/>
  <c r="AK105" i="69"/>
  <c r="AG106" i="69"/>
  <c r="AH106" i="69"/>
  <c r="AK106" i="69"/>
  <c r="AG107" i="69"/>
  <c r="AH107" i="69"/>
  <c r="AK107" i="69"/>
  <c r="AG108" i="69"/>
  <c r="AH108" i="69"/>
  <c r="AK108" i="69"/>
  <c r="AG109" i="69"/>
  <c r="AH109" i="69"/>
  <c r="AK109" i="69"/>
  <c r="AG110" i="69"/>
  <c r="AH110" i="69"/>
  <c r="AK110" i="69"/>
  <c r="AG111" i="69"/>
  <c r="AH111" i="69"/>
  <c r="AK111" i="69"/>
  <c r="AG112" i="69"/>
  <c r="AH112" i="69"/>
  <c r="AK112" i="69"/>
  <c r="AG113" i="69"/>
  <c r="AH113" i="69"/>
  <c r="AK113" i="69"/>
  <c r="AG114" i="69"/>
  <c r="AH114" i="69"/>
  <c r="AK114" i="69"/>
  <c r="AG115" i="69"/>
  <c r="AH115" i="69"/>
  <c r="AK115" i="69"/>
  <c r="AG116" i="69"/>
  <c r="AH116" i="69"/>
  <c r="AK116" i="69"/>
  <c r="AG117" i="69"/>
  <c r="AH117" i="69"/>
  <c r="AK117" i="69"/>
  <c r="AG118" i="69"/>
  <c r="AH118" i="69"/>
  <c r="AK118" i="69"/>
  <c r="AG119" i="69"/>
  <c r="AH119" i="69"/>
  <c r="AK119" i="69"/>
  <c r="AG120" i="69"/>
  <c r="AH120" i="69"/>
  <c r="AK120" i="69"/>
  <c r="AG121" i="69"/>
  <c r="AH121" i="69"/>
  <c r="AK121" i="69"/>
  <c r="AG122" i="69"/>
  <c r="AH122" i="69"/>
  <c r="AK122" i="69"/>
  <c r="AG123" i="69"/>
  <c r="AH123" i="69"/>
  <c r="AK123" i="69"/>
  <c r="AG124" i="69"/>
  <c r="AH124" i="69"/>
  <c r="AK124" i="69"/>
  <c r="AG125" i="69"/>
  <c r="AH125" i="69"/>
  <c r="AK125" i="69"/>
  <c r="AG126" i="69"/>
  <c r="AH126" i="69"/>
  <c r="AK126" i="69"/>
  <c r="AG127" i="69"/>
  <c r="AH127" i="69"/>
  <c r="AK127" i="69"/>
  <c r="AG128" i="69"/>
  <c r="AH128" i="69"/>
  <c r="AK128" i="69"/>
  <c r="AG129" i="69"/>
  <c r="AH129" i="69"/>
  <c r="AK129" i="69"/>
  <c r="AG130" i="69"/>
  <c r="AH130" i="69"/>
  <c r="AK130" i="69"/>
  <c r="AG131" i="69"/>
  <c r="AH131" i="69"/>
  <c r="AK131" i="69"/>
  <c r="AG132" i="69"/>
  <c r="AH132" i="69"/>
  <c r="AK132" i="69"/>
  <c r="AG133" i="69"/>
  <c r="AH133" i="69"/>
  <c r="AK133" i="69"/>
  <c r="AG134" i="69"/>
  <c r="AH134" i="69"/>
  <c r="AK134" i="69"/>
  <c r="AG135" i="69"/>
  <c r="AH135" i="69"/>
  <c r="AK135" i="69"/>
  <c r="AG136" i="69"/>
  <c r="AH136" i="69"/>
  <c r="AK136" i="69"/>
  <c r="AG137" i="69"/>
  <c r="AH137" i="69"/>
  <c r="AK137" i="69"/>
  <c r="AG138" i="69"/>
  <c r="AH138" i="69"/>
  <c r="AK138" i="69"/>
  <c r="AG139" i="69"/>
  <c r="AH139" i="69"/>
  <c r="AK139" i="69"/>
  <c r="AG140" i="69"/>
  <c r="AH140" i="69"/>
  <c r="AK140" i="69"/>
  <c r="AG141" i="69"/>
  <c r="AH141" i="69"/>
  <c r="AK141" i="69"/>
  <c r="AG142" i="69"/>
  <c r="AH142" i="69"/>
  <c r="AK142" i="69"/>
  <c r="AG143" i="69"/>
  <c r="AH143" i="69"/>
  <c r="AK143" i="69"/>
  <c r="AG144" i="69"/>
  <c r="AH144" i="69"/>
  <c r="AK144" i="69"/>
  <c r="AG145" i="69"/>
  <c r="AH145" i="69"/>
  <c r="AK145" i="69"/>
  <c r="AG146" i="69"/>
  <c r="AH146" i="69"/>
  <c r="AK146" i="69"/>
  <c r="AG147" i="69"/>
  <c r="AH147" i="69"/>
  <c r="AK147" i="69"/>
  <c r="AG148" i="69"/>
  <c r="AH148" i="69"/>
  <c r="AK148" i="69"/>
  <c r="AG149" i="69"/>
  <c r="AH149" i="69"/>
  <c r="AK149" i="69"/>
  <c r="AG150" i="69"/>
  <c r="AH150" i="69"/>
  <c r="AK150" i="69"/>
  <c r="AG151" i="69"/>
  <c r="AH151" i="69"/>
  <c r="AK151" i="69"/>
  <c r="AG152" i="69"/>
  <c r="AH152" i="69"/>
  <c r="AK152" i="69"/>
  <c r="AG153" i="69"/>
  <c r="AH153" i="69"/>
  <c r="AK153" i="69"/>
  <c r="AG154" i="69"/>
  <c r="AH154" i="69"/>
  <c r="AK154" i="69"/>
  <c r="AG155" i="69"/>
  <c r="AH155" i="69"/>
  <c r="AK155" i="69"/>
  <c r="AG156" i="69"/>
  <c r="AH156" i="69"/>
  <c r="AK156" i="69"/>
  <c r="AG157" i="69"/>
  <c r="AH157" i="69"/>
  <c r="AK157" i="69"/>
  <c r="AG158" i="69"/>
  <c r="AH158" i="69"/>
  <c r="AK158" i="69"/>
  <c r="AG159" i="69"/>
  <c r="AH159" i="69"/>
  <c r="AK159" i="69"/>
  <c r="AG160" i="69"/>
  <c r="AH160" i="69"/>
  <c r="AK160" i="69"/>
  <c r="AG161" i="69"/>
  <c r="AH161" i="69"/>
  <c r="AK161" i="69"/>
  <c r="AG162" i="69"/>
  <c r="AH162" i="69"/>
  <c r="AK162" i="69"/>
  <c r="AG163" i="69"/>
  <c r="AH163" i="69"/>
  <c r="AK163" i="69"/>
  <c r="AG164" i="69"/>
  <c r="AH164" i="69"/>
  <c r="AK164" i="69"/>
  <c r="AG165" i="69"/>
  <c r="AH165" i="69"/>
  <c r="AK165" i="69"/>
  <c r="AG166" i="69"/>
  <c r="AH166" i="69"/>
  <c r="AK166" i="69"/>
  <c r="AG167" i="69"/>
  <c r="AH167" i="69"/>
  <c r="AK167" i="69"/>
  <c r="AG168" i="69"/>
  <c r="AH168" i="69"/>
  <c r="AK168" i="69"/>
  <c r="AG169" i="69"/>
  <c r="AH169" i="69"/>
  <c r="AK169" i="69"/>
  <c r="AG170" i="69"/>
  <c r="AH170" i="69"/>
  <c r="AK170" i="69"/>
  <c r="AG171" i="69"/>
  <c r="AH171" i="69"/>
  <c r="AK171" i="69"/>
  <c r="AG172" i="69"/>
  <c r="AH172" i="69"/>
  <c r="AK172" i="69"/>
  <c r="AG173" i="69"/>
  <c r="AH173" i="69"/>
  <c r="AK173" i="69"/>
  <c r="AG174" i="69"/>
  <c r="AH174" i="69"/>
  <c r="AK174" i="69"/>
  <c r="AG175" i="69"/>
  <c r="AH175" i="69"/>
  <c r="AK175" i="69"/>
  <c r="AG176" i="69"/>
  <c r="AH176" i="69"/>
  <c r="AK176" i="69"/>
  <c r="AG177" i="69"/>
  <c r="AH177" i="69"/>
  <c r="AK177" i="69"/>
  <c r="AG178" i="69"/>
  <c r="AH178" i="69"/>
  <c r="AK178" i="69"/>
  <c r="AG179" i="69"/>
  <c r="AH179" i="69"/>
  <c r="AK179" i="69"/>
  <c r="AG180" i="69"/>
  <c r="AH180" i="69"/>
  <c r="AK180" i="69"/>
  <c r="AG181" i="69"/>
  <c r="AH181" i="69"/>
  <c r="AK181" i="69"/>
  <c r="AG182" i="69"/>
  <c r="AH182" i="69"/>
  <c r="AK182" i="69"/>
  <c r="AG183" i="69"/>
  <c r="AH183" i="69"/>
  <c r="AK183" i="69"/>
  <c r="AG184" i="69"/>
  <c r="AH184" i="69"/>
  <c r="AK184" i="69"/>
  <c r="AG185" i="69"/>
  <c r="AH185" i="69"/>
  <c r="AK185" i="69"/>
  <c r="AG186" i="69"/>
  <c r="AH186" i="69"/>
  <c r="AK186" i="69"/>
  <c r="AG187" i="69"/>
  <c r="AH187" i="69"/>
  <c r="AK187" i="69"/>
  <c r="AG188" i="69"/>
  <c r="AH188" i="69"/>
  <c r="AK188" i="69"/>
  <c r="AG189" i="69"/>
  <c r="AH189" i="69"/>
  <c r="AK189" i="69"/>
  <c r="AG190" i="69"/>
  <c r="AH190" i="69"/>
  <c r="AK190" i="69"/>
  <c r="AG191" i="69"/>
  <c r="AH191" i="69"/>
  <c r="AK191" i="69"/>
  <c r="AG192" i="69"/>
  <c r="AH192" i="69"/>
  <c r="AK192" i="69"/>
  <c r="AG193" i="69"/>
  <c r="AH193" i="69"/>
  <c r="AK193" i="69"/>
  <c r="AG194" i="69"/>
  <c r="AH194" i="69"/>
  <c r="AK194" i="69"/>
  <c r="AG195" i="69"/>
  <c r="AH195" i="69"/>
  <c r="AK195" i="69"/>
  <c r="AG196" i="69"/>
  <c r="AH196" i="69"/>
  <c r="AK196" i="69"/>
  <c r="AG197" i="69"/>
  <c r="AH197" i="69"/>
  <c r="AK197" i="69"/>
  <c r="AG198" i="69"/>
  <c r="AH198" i="69"/>
  <c r="AK198" i="69"/>
  <c r="AG199" i="69"/>
  <c r="AH199" i="69"/>
  <c r="AK199" i="69"/>
  <c r="AG200" i="69"/>
  <c r="AH200" i="69"/>
  <c r="AK200" i="69"/>
  <c r="AG201" i="69"/>
  <c r="AH201" i="69"/>
  <c r="AK201" i="69"/>
  <c r="AG202" i="69"/>
  <c r="AH202" i="69"/>
  <c r="AK202" i="69"/>
  <c r="AG203" i="69"/>
  <c r="AH203" i="69"/>
  <c r="AK203" i="69"/>
  <c r="AG204" i="69"/>
  <c r="AH204" i="69"/>
  <c r="AK204" i="69"/>
  <c r="AG205" i="69"/>
  <c r="AH205" i="69"/>
  <c r="AK205" i="69"/>
  <c r="AG206" i="69"/>
  <c r="AH206" i="69"/>
  <c r="AK206" i="69"/>
  <c r="AG207" i="69"/>
  <c r="AH207" i="69"/>
  <c r="AK207" i="69"/>
  <c r="AG208" i="69"/>
  <c r="AH208" i="69"/>
  <c r="AK208" i="69"/>
  <c r="AG209" i="69"/>
  <c r="AH209" i="69"/>
  <c r="AK209" i="69"/>
  <c r="AG210" i="69"/>
  <c r="AH210" i="69"/>
  <c r="AK210" i="69"/>
  <c r="AG211" i="69"/>
  <c r="AH211" i="69"/>
  <c r="AK211" i="69"/>
  <c r="AG212" i="69"/>
  <c r="AH212" i="69"/>
  <c r="AK212" i="69"/>
  <c r="AG213" i="69"/>
  <c r="AH213" i="69"/>
  <c r="AK213" i="69"/>
  <c r="AG214" i="69"/>
  <c r="AH214" i="69"/>
  <c r="AK214" i="69"/>
  <c r="AG215" i="69"/>
  <c r="AH215" i="69"/>
  <c r="AK215" i="69"/>
  <c r="AG216" i="69"/>
  <c r="AH216" i="69"/>
  <c r="AK216" i="69"/>
  <c r="AG217" i="69"/>
  <c r="AH217" i="69"/>
  <c r="AK217" i="69"/>
  <c r="AG218" i="69"/>
  <c r="AH218" i="69"/>
  <c r="AK218" i="69"/>
  <c r="AG219" i="69"/>
  <c r="AH219" i="69"/>
  <c r="AK219" i="69"/>
  <c r="AG220" i="69"/>
  <c r="AH220" i="69"/>
  <c r="AK220" i="69"/>
  <c r="AG221" i="69"/>
  <c r="AH221" i="69"/>
  <c r="AK221" i="69"/>
  <c r="AG222" i="69"/>
  <c r="AH222" i="69"/>
  <c r="AK222" i="69"/>
  <c r="AG223" i="69"/>
  <c r="AH223" i="69"/>
  <c r="AK223" i="69"/>
  <c r="AG224" i="69"/>
  <c r="AH224" i="69"/>
  <c r="AK224" i="69"/>
  <c r="AG225" i="69"/>
  <c r="AH225" i="69"/>
  <c r="AK225" i="69"/>
  <c r="AG226" i="69"/>
  <c r="AH226" i="69"/>
  <c r="AK226" i="69"/>
  <c r="AG227" i="69"/>
  <c r="AH227" i="69"/>
  <c r="AK227" i="69"/>
  <c r="AG228" i="69"/>
  <c r="AH228" i="69"/>
  <c r="AK228" i="69"/>
  <c r="AG229" i="69"/>
  <c r="AH229" i="69"/>
  <c r="AK229" i="69"/>
  <c r="AG230" i="69"/>
  <c r="AH230" i="69"/>
  <c r="AK230" i="69"/>
  <c r="AG231" i="69"/>
  <c r="AH231" i="69"/>
  <c r="AK231" i="69"/>
  <c r="AG232" i="69"/>
  <c r="AH232" i="69"/>
  <c r="AK232" i="69"/>
  <c r="AG233" i="69"/>
  <c r="AH233" i="69"/>
  <c r="AK233" i="69"/>
  <c r="AG234" i="69"/>
  <c r="AH234" i="69"/>
  <c r="AG235" i="69"/>
  <c r="AH235" i="69"/>
  <c r="AG236" i="69"/>
  <c r="AH236" i="69"/>
  <c r="AG237" i="69"/>
  <c r="AH237" i="69"/>
  <c r="AG238" i="69"/>
  <c r="AH238" i="69"/>
  <c r="AG239" i="69"/>
  <c r="AH239" i="69"/>
  <c r="J241" i="69"/>
  <c r="K241" i="69"/>
  <c r="AB241" i="69"/>
  <c r="AC241" i="69"/>
  <c r="AD241" i="69"/>
  <c r="AE241" i="69"/>
  <c r="AF241" i="69"/>
  <c r="AF242" i="69" s="1"/>
  <c r="AH241" i="69" l="1"/>
  <c r="AA241" i="69"/>
  <c r="B4" i="44" l="1"/>
  <c r="B3" i="9"/>
  <c r="B3" i="8"/>
  <c r="D3" i="36" s="1"/>
  <c r="G3" i="30" s="1"/>
  <c r="G3" i="50" s="1"/>
  <c r="C3" i="51"/>
  <c r="B11" i="23"/>
  <c r="D3" i="17" l="1"/>
  <c r="F14" i="44"/>
  <c r="E12" i="46"/>
  <c r="H36" i="46"/>
  <c r="G13" i="46"/>
  <c r="B2" i="46"/>
  <c r="B4" i="48" l="1"/>
  <c r="D12" i="48" s="1"/>
  <c r="G12" i="46"/>
  <c r="A40" i="67"/>
  <c r="A41" i="67"/>
  <c r="A42" i="67"/>
  <c r="A43" i="67"/>
  <c r="A44" i="67"/>
  <c r="A45" i="67"/>
  <c r="A46" i="67"/>
  <c r="A47" i="67"/>
  <c r="A48" i="67"/>
  <c r="A49" i="67"/>
  <c r="A50" i="67"/>
  <c r="A51" i="67"/>
  <c r="A52" i="67"/>
  <c r="A53" i="67"/>
  <c r="A54" i="67"/>
  <c r="A55" i="67"/>
  <c r="A56" i="67"/>
  <c r="A57" i="67"/>
  <c r="A58" i="67"/>
  <c r="A59" i="67"/>
  <c r="A60" i="67"/>
  <c r="A61" i="67"/>
  <c r="A62" i="67"/>
  <c r="A63" i="67"/>
  <c r="A64" i="67"/>
  <c r="A65" i="67"/>
  <c r="A66" i="67"/>
  <c r="A67" i="67"/>
  <c r="A68" i="67"/>
  <c r="A69" i="67"/>
  <c r="A70" i="67"/>
  <c r="A71" i="67"/>
  <c r="A72" i="67"/>
  <c r="A73" i="67"/>
  <c r="A74" i="67"/>
  <c r="A75" i="67"/>
  <c r="A76" i="67"/>
  <c r="A77" i="67"/>
  <c r="A78" i="67"/>
  <c r="A79" i="67"/>
  <c r="A80" i="67"/>
  <c r="A81" i="67"/>
  <c r="A82" i="67"/>
  <c r="A83" i="67"/>
  <c r="A84" i="67"/>
  <c r="A85" i="67"/>
  <c r="A86" i="67"/>
  <c r="A87" i="67"/>
  <c r="A88" i="67"/>
  <c r="A89" i="67"/>
  <c r="A90" i="67"/>
  <c r="A91" i="67"/>
  <c r="A92" i="67"/>
  <c r="A93" i="67"/>
  <c r="A94" i="67"/>
  <c r="A95" i="67"/>
  <c r="A96" i="67"/>
  <c r="A97" i="67"/>
  <c r="A98" i="67"/>
  <c r="A99" i="67"/>
  <c r="A100" i="67"/>
  <c r="A101" i="67"/>
  <c r="A102" i="67"/>
  <c r="A103" i="67"/>
  <c r="A104" i="67"/>
  <c r="A105" i="67"/>
  <c r="A106" i="67"/>
  <c r="A107" i="67"/>
  <c r="A108" i="67"/>
  <c r="A109" i="67"/>
  <c r="A110" i="67"/>
  <c r="A111" i="67"/>
  <c r="A112" i="67"/>
  <c r="A113" i="67"/>
  <c r="A114" i="67"/>
  <c r="A115" i="67"/>
  <c r="A116" i="67"/>
  <c r="A117" i="67"/>
  <c r="A118" i="67"/>
  <c r="A119" i="67"/>
  <c r="A120" i="67"/>
  <c r="A121" i="67"/>
  <c r="A122" i="67"/>
  <c r="A123" i="67"/>
  <c r="A124" i="67"/>
  <c r="A125" i="67"/>
  <c r="A126" i="67"/>
  <c r="A127" i="67"/>
  <c r="A128" i="67"/>
  <c r="A129" i="67"/>
  <c r="A130" i="67"/>
  <c r="A131" i="67"/>
  <c r="A132" i="67"/>
  <c r="A133" i="67"/>
  <c r="A134" i="67"/>
  <c r="A135" i="67"/>
  <c r="A136" i="67"/>
  <c r="A137" i="67"/>
  <c r="A138" i="67"/>
  <c r="A139" i="67"/>
  <c r="A140" i="67"/>
  <c r="A141" i="67"/>
  <c r="A142" i="67"/>
  <c r="A143" i="67"/>
  <c r="A144" i="67"/>
  <c r="A145" i="67"/>
  <c r="A146" i="67"/>
  <c r="A147" i="67"/>
  <c r="A148" i="67"/>
  <c r="A149" i="67"/>
  <c r="A150" i="67"/>
  <c r="A151" i="67"/>
  <c r="A152" i="67"/>
  <c r="A153" i="67"/>
  <c r="A154" i="67"/>
  <c r="A155" i="67"/>
  <c r="A156" i="67"/>
  <c r="A157" i="67"/>
  <c r="A158" i="67"/>
  <c r="A159" i="67"/>
  <c r="A160" i="67"/>
  <c r="A161" i="67"/>
  <c r="A162" i="67"/>
  <c r="A163" i="67"/>
  <c r="A164" i="67"/>
  <c r="A165" i="67"/>
  <c r="A166" i="67"/>
  <c r="A167" i="67"/>
  <c r="A168" i="67"/>
  <c r="A169" i="67"/>
  <c r="A170" i="67"/>
  <c r="A171" i="67"/>
  <c r="A172" i="67"/>
  <c r="A173" i="67"/>
  <c r="A174" i="67"/>
  <c r="A175" i="67"/>
  <c r="A176" i="67"/>
  <c r="A177" i="67"/>
  <c r="A178" i="67"/>
  <c r="A179" i="67"/>
  <c r="A180" i="67"/>
  <c r="A181" i="67"/>
  <c r="A182" i="67"/>
  <c r="A183" i="67"/>
  <c r="A184" i="67"/>
  <c r="A185" i="67"/>
  <c r="A186" i="67"/>
  <c r="A187" i="67"/>
  <c r="A188" i="67"/>
  <c r="A189" i="67"/>
  <c r="A190" i="67"/>
  <c r="A191" i="67"/>
  <c r="A192" i="67"/>
  <c r="A193" i="67"/>
  <c r="A194" i="67"/>
  <c r="A195" i="67"/>
  <c r="A196" i="67"/>
  <c r="A197" i="67"/>
  <c r="A198" i="67"/>
  <c r="A199" i="67"/>
  <c r="A200" i="67"/>
  <c r="A201" i="67"/>
  <c r="A202" i="67"/>
  <c r="A6" i="67"/>
  <c r="A7" i="67"/>
  <c r="A8" i="67"/>
  <c r="A9" i="67"/>
  <c r="A10" i="67"/>
  <c r="A11" i="67"/>
  <c r="A12" i="67"/>
  <c r="A13" i="67"/>
  <c r="A14" i="67"/>
  <c r="A15" i="67"/>
  <c r="A16" i="67"/>
  <c r="A17" i="67"/>
  <c r="A18" i="67"/>
  <c r="A19" i="67"/>
  <c r="A20" i="67"/>
  <c r="A21" i="67"/>
  <c r="A22" i="67"/>
  <c r="A23" i="67"/>
  <c r="A24" i="67"/>
  <c r="A25" i="67"/>
  <c r="A26" i="67"/>
  <c r="A27" i="67"/>
  <c r="A28" i="67"/>
  <c r="A29" i="67"/>
  <c r="A30" i="67"/>
  <c r="A31" i="67"/>
  <c r="A32" i="67"/>
  <c r="A33" i="67"/>
  <c r="A34" i="67"/>
  <c r="A35" i="67"/>
  <c r="A36" i="67"/>
  <c r="A37" i="67"/>
  <c r="A38" i="67"/>
  <c r="A39" i="67"/>
  <c r="A5" i="67"/>
  <c r="B10" i="23" s="1"/>
  <c r="D10" i="48" l="1"/>
  <c r="D14" i="48"/>
  <c r="B3" i="46"/>
  <c r="B3" i="48"/>
  <c r="D2" i="17"/>
  <c r="B3" i="44"/>
  <c r="O37" i="17"/>
  <c r="O35" i="17"/>
  <c r="O33" i="17"/>
  <c r="F23" i="13" l="1"/>
  <c r="F22" i="13" s="1"/>
  <c r="F167" i="13"/>
  <c r="G196" i="30" s="1"/>
  <c r="L4" i="46"/>
  <c r="J4" i="46" s="1"/>
  <c r="J2" i="46"/>
  <c r="F153" i="13"/>
  <c r="G173" i="30" s="1"/>
  <c r="G31" i="30" l="1"/>
  <c r="G30" i="30"/>
  <c r="H43" i="46" l="1"/>
  <c r="B43" i="46" s="1"/>
  <c r="F18" i="46"/>
  <c r="E28" i="46"/>
  <c r="G28" i="46" s="1"/>
  <c r="E19" i="46"/>
  <c r="E21" i="46"/>
  <c r="F28" i="46"/>
  <c r="F29" i="46"/>
  <c r="E14" i="46"/>
  <c r="E20" i="46"/>
  <c r="H37" i="46"/>
  <c r="F19" i="46"/>
  <c r="F20" i="46"/>
  <c r="F21" i="46"/>
  <c r="F23" i="46"/>
  <c r="F24" i="46"/>
  <c r="F25" i="46"/>
  <c r="E17" i="46"/>
  <c r="H38" i="46"/>
  <c r="E22" i="46"/>
  <c r="E29" i="46"/>
  <c r="G29" i="46" s="1"/>
  <c r="E23" i="46"/>
  <c r="F30" i="46"/>
  <c r="E24" i="46"/>
  <c r="E30" i="46"/>
  <c r="G30" i="46" s="1"/>
  <c r="E25" i="46"/>
  <c r="F31" i="46"/>
  <c r="E31" i="46"/>
  <c r="G31" i="46" s="1"/>
  <c r="F32" i="46"/>
  <c r="E32" i="46"/>
  <c r="G32" i="46" s="1"/>
  <c r="F22" i="46"/>
  <c r="I36" i="46"/>
  <c r="G14" i="46" l="1"/>
  <c r="E50" i="46"/>
  <c r="J180" i="50"/>
  <c r="I180" i="50"/>
  <c r="H180" i="50"/>
  <c r="H31" i="46" l="1"/>
  <c r="G63" i="46"/>
  <c r="G61" i="46"/>
  <c r="G60" i="46"/>
  <c r="G58" i="46"/>
  <c r="G22" i="46"/>
  <c r="G50" i="46"/>
  <c r="H13" i="46"/>
  <c r="G23" i="46"/>
  <c r="H35" i="46"/>
  <c r="G59" i="46"/>
  <c r="G19" i="46"/>
  <c r="G21" i="46"/>
  <c r="G20" i="46"/>
  <c r="G24" i="46"/>
  <c r="G17" i="46"/>
  <c r="H29" i="46"/>
  <c r="G25" i="46"/>
  <c r="G18" i="46"/>
  <c r="M5" i="51"/>
  <c r="L5" i="51"/>
  <c r="K5" i="51"/>
  <c r="K184" i="9"/>
  <c r="J184" i="9"/>
  <c r="I184" i="9"/>
  <c r="G65" i="46" l="1"/>
  <c r="G62" i="46"/>
  <c r="K151" i="9"/>
  <c r="J151" i="9"/>
  <c r="I151" i="9"/>
  <c r="B140" i="9" l="1"/>
  <c r="B139" i="9"/>
  <c r="B138" i="9"/>
  <c r="J207" i="50" l="1"/>
  <c r="I207" i="50"/>
  <c r="J206" i="50"/>
  <c r="I206" i="50"/>
  <c r="J205" i="50"/>
  <c r="I205" i="50"/>
  <c r="J198" i="50"/>
  <c r="I198" i="50"/>
  <c r="J197" i="50"/>
  <c r="I197" i="50"/>
  <c r="J146" i="50"/>
  <c r="I146" i="50"/>
  <c r="J143" i="50"/>
  <c r="I143" i="50"/>
  <c r="J142" i="50"/>
  <c r="I142" i="50"/>
  <c r="J141" i="50"/>
  <c r="I141" i="50"/>
  <c r="J136" i="50"/>
  <c r="I136" i="50"/>
  <c r="J135" i="50"/>
  <c r="I135" i="50"/>
  <c r="J134" i="50"/>
  <c r="I134" i="50"/>
  <c r="J133" i="50"/>
  <c r="I133" i="50"/>
  <c r="J132" i="50"/>
  <c r="I132" i="50"/>
  <c r="J131" i="50"/>
  <c r="I131" i="50"/>
  <c r="J130" i="50"/>
  <c r="I130" i="50"/>
  <c r="J129" i="50"/>
  <c r="I129" i="50"/>
  <c r="J128" i="50"/>
  <c r="I128" i="50"/>
  <c r="J127" i="50"/>
  <c r="I127" i="50"/>
  <c r="J126" i="50"/>
  <c r="I126" i="50"/>
  <c r="J125" i="50"/>
  <c r="I125" i="50"/>
  <c r="J124" i="50"/>
  <c r="I124" i="50"/>
  <c r="J123" i="50"/>
  <c r="I123" i="50"/>
  <c r="J122" i="50"/>
  <c r="I122" i="50"/>
  <c r="J117" i="50"/>
  <c r="I117" i="50"/>
  <c r="J116" i="50"/>
  <c r="I116" i="50"/>
  <c r="J115" i="50"/>
  <c r="I115" i="50"/>
  <c r="J114" i="50"/>
  <c r="I114" i="50"/>
  <c r="J109" i="50"/>
  <c r="I109" i="50"/>
  <c r="J108" i="50"/>
  <c r="I108" i="50"/>
  <c r="J107" i="50"/>
  <c r="I107" i="50"/>
  <c r="J106" i="50"/>
  <c r="I106" i="50"/>
  <c r="J105" i="50"/>
  <c r="I105" i="50"/>
  <c r="J104" i="50"/>
  <c r="I104" i="50"/>
  <c r="J103" i="50"/>
  <c r="I103" i="50"/>
  <c r="J102" i="50"/>
  <c r="I102" i="50"/>
  <c r="J101" i="50"/>
  <c r="I101" i="50"/>
  <c r="J100" i="50"/>
  <c r="I100" i="50"/>
  <c r="J92" i="50"/>
  <c r="I92" i="50"/>
  <c r="J91" i="50"/>
  <c r="I91" i="50"/>
  <c r="J90" i="50"/>
  <c r="I90" i="50"/>
  <c r="J89" i="50"/>
  <c r="I89" i="50"/>
  <c r="J88" i="50"/>
  <c r="I88" i="50"/>
  <c r="J87" i="50"/>
  <c r="I87" i="50"/>
  <c r="J86" i="50"/>
  <c r="I86" i="50"/>
  <c r="J85" i="50"/>
  <c r="I85" i="50"/>
  <c r="J81" i="50"/>
  <c r="I81" i="50"/>
  <c r="J80" i="50"/>
  <c r="I80" i="50"/>
  <c r="J79" i="50"/>
  <c r="I79" i="50"/>
  <c r="J78" i="50"/>
  <c r="I78" i="50"/>
  <c r="J77" i="50"/>
  <c r="I77" i="50"/>
  <c r="J76" i="50"/>
  <c r="I76" i="50"/>
  <c r="J75" i="50"/>
  <c r="I75" i="50"/>
  <c r="J74" i="50"/>
  <c r="I74" i="50"/>
  <c r="J73" i="50"/>
  <c r="I73" i="50"/>
  <c r="J72" i="50"/>
  <c r="I72" i="50"/>
  <c r="J71" i="50"/>
  <c r="I71" i="50"/>
  <c r="J67" i="50"/>
  <c r="I67" i="50"/>
  <c r="J66" i="50"/>
  <c r="I66" i="50"/>
  <c r="J52" i="50"/>
  <c r="I52" i="50"/>
  <c r="J51" i="50"/>
  <c r="I51" i="50"/>
  <c r="J50" i="50"/>
  <c r="I50" i="50"/>
  <c r="J49" i="50"/>
  <c r="I49" i="50"/>
  <c r="J48" i="50"/>
  <c r="I48" i="50"/>
  <c r="J47" i="50"/>
  <c r="I47" i="50"/>
  <c r="J46" i="50"/>
  <c r="I46" i="50"/>
  <c r="J45" i="50"/>
  <c r="I45" i="50"/>
  <c r="J44" i="50"/>
  <c r="I44" i="50"/>
  <c r="J40" i="50"/>
  <c r="I40" i="50"/>
  <c r="J39" i="50"/>
  <c r="I39" i="50"/>
  <c r="J38" i="50"/>
  <c r="I38" i="50"/>
  <c r="J37" i="50"/>
  <c r="I37" i="50"/>
  <c r="J36" i="50"/>
  <c r="I36" i="50"/>
  <c r="J35" i="50"/>
  <c r="I35" i="50"/>
  <c r="J31" i="50"/>
  <c r="I31" i="50"/>
  <c r="J30" i="50"/>
  <c r="I30" i="50"/>
  <c r="J20" i="50"/>
  <c r="I20" i="50"/>
  <c r="J19" i="50"/>
  <c r="I19" i="50"/>
  <c r="J17" i="50"/>
  <c r="I17" i="50"/>
  <c r="J16" i="50"/>
  <c r="I16" i="50"/>
  <c r="M174" i="51" l="1"/>
  <c r="L174" i="51"/>
  <c r="M173" i="51"/>
  <c r="L173" i="51"/>
  <c r="M172" i="51"/>
  <c r="L172" i="51"/>
  <c r="J174" i="51"/>
  <c r="J173" i="51"/>
  <c r="J172" i="51"/>
  <c r="M165" i="51"/>
  <c r="L165" i="51"/>
  <c r="M164" i="51"/>
  <c r="L164" i="51"/>
  <c r="J165" i="51"/>
  <c r="J164" i="51"/>
  <c r="I11" i="51"/>
  <c r="I10" i="51"/>
  <c r="I8" i="51"/>
  <c r="I7" i="51"/>
  <c r="M148" i="51"/>
  <c r="L148" i="51"/>
  <c r="K148" i="51"/>
  <c r="J145" i="51"/>
  <c r="M131" i="51"/>
  <c r="L131" i="51"/>
  <c r="M129" i="51"/>
  <c r="L129" i="51"/>
  <c r="M128" i="51"/>
  <c r="L128" i="51"/>
  <c r="M127" i="51"/>
  <c r="L127" i="51"/>
  <c r="J129" i="51"/>
  <c r="J128" i="51"/>
  <c r="J127" i="51"/>
  <c r="M125" i="51"/>
  <c r="M124" i="51"/>
  <c r="M120" i="51"/>
  <c r="M119" i="51"/>
  <c r="M118" i="51"/>
  <c r="M114" i="51"/>
  <c r="M113" i="51"/>
  <c r="M111" i="51"/>
  <c r="M110" i="51"/>
  <c r="M109" i="51"/>
  <c r="M107" i="51"/>
  <c r="M106" i="51"/>
  <c r="M105" i="51"/>
  <c r="M104" i="51"/>
  <c r="M102" i="51"/>
  <c r="L125" i="51"/>
  <c r="L124" i="51"/>
  <c r="L120" i="51"/>
  <c r="L119" i="51"/>
  <c r="L118" i="51"/>
  <c r="L114" i="51"/>
  <c r="L113" i="51"/>
  <c r="L111" i="51"/>
  <c r="L110" i="51"/>
  <c r="L109" i="51"/>
  <c r="L107" i="51"/>
  <c r="L106" i="51"/>
  <c r="L105" i="51"/>
  <c r="L104" i="51"/>
  <c r="L102" i="51"/>
  <c r="J125" i="51"/>
  <c r="J124" i="51"/>
  <c r="J120" i="51"/>
  <c r="J119" i="51"/>
  <c r="J118" i="51"/>
  <c r="J114" i="51"/>
  <c r="J113" i="51"/>
  <c r="J111" i="51"/>
  <c r="J110" i="51"/>
  <c r="J109" i="51"/>
  <c r="J107" i="51"/>
  <c r="J106" i="51"/>
  <c r="J105" i="51"/>
  <c r="J104" i="51"/>
  <c r="J102" i="51"/>
  <c r="M100" i="51"/>
  <c r="M98" i="51"/>
  <c r="M97" i="51"/>
  <c r="M93" i="51"/>
  <c r="L100" i="51"/>
  <c r="L98" i="51"/>
  <c r="L97" i="51"/>
  <c r="L93" i="51"/>
  <c r="J100" i="51"/>
  <c r="J98" i="51"/>
  <c r="J97" i="51"/>
  <c r="J93" i="51"/>
  <c r="M91" i="51"/>
  <c r="M90" i="51"/>
  <c r="M89" i="51"/>
  <c r="M88" i="51"/>
  <c r="M87" i="51"/>
  <c r="M86" i="51"/>
  <c r="M85" i="51"/>
  <c r="M83" i="51"/>
  <c r="M81" i="51"/>
  <c r="M79" i="51"/>
  <c r="L91" i="51"/>
  <c r="L90" i="51"/>
  <c r="L89" i="51"/>
  <c r="L88" i="51"/>
  <c r="L87" i="51"/>
  <c r="L86" i="51"/>
  <c r="L85" i="51"/>
  <c r="L83" i="51"/>
  <c r="L81" i="51"/>
  <c r="L79" i="51"/>
  <c r="J91" i="51"/>
  <c r="J90" i="51"/>
  <c r="J89" i="51"/>
  <c r="J88" i="51"/>
  <c r="J87" i="51"/>
  <c r="J86" i="51"/>
  <c r="J85" i="51"/>
  <c r="J83" i="51"/>
  <c r="J81" i="51"/>
  <c r="J79" i="51"/>
  <c r="M74" i="51"/>
  <c r="M72" i="51"/>
  <c r="M71" i="51"/>
  <c r="M70" i="51"/>
  <c r="M69" i="51"/>
  <c r="M68" i="51"/>
  <c r="M67" i="51"/>
  <c r="M65" i="51"/>
  <c r="L74" i="51"/>
  <c r="L72" i="51"/>
  <c r="L71" i="51"/>
  <c r="L70" i="51"/>
  <c r="L69" i="51"/>
  <c r="L68" i="51"/>
  <c r="L67" i="51"/>
  <c r="L65" i="51"/>
  <c r="J74" i="51"/>
  <c r="J72" i="51"/>
  <c r="J71" i="51"/>
  <c r="J70" i="51"/>
  <c r="J69" i="51"/>
  <c r="J68" i="51"/>
  <c r="J67" i="51"/>
  <c r="J65" i="51"/>
  <c r="M63" i="51"/>
  <c r="L63" i="51"/>
  <c r="M62" i="51"/>
  <c r="L62" i="51"/>
  <c r="M61" i="51"/>
  <c r="L61" i="51"/>
  <c r="M60" i="51"/>
  <c r="L60" i="51"/>
  <c r="M59" i="51"/>
  <c r="L59" i="51"/>
  <c r="M58" i="51"/>
  <c r="L58" i="51"/>
  <c r="M57" i="51"/>
  <c r="L57" i="51"/>
  <c r="M56" i="51"/>
  <c r="L56" i="51"/>
  <c r="M55" i="51"/>
  <c r="L55" i="51"/>
  <c r="M54" i="51"/>
  <c r="L54" i="51"/>
  <c r="M53" i="51"/>
  <c r="L53" i="51"/>
  <c r="J63" i="51"/>
  <c r="J62" i="51"/>
  <c r="J61" i="51"/>
  <c r="J60" i="51"/>
  <c r="J59" i="51"/>
  <c r="J58" i="51"/>
  <c r="J57" i="51"/>
  <c r="J56" i="51"/>
  <c r="J55" i="51"/>
  <c r="J54" i="51"/>
  <c r="J53" i="51"/>
  <c r="M51" i="51"/>
  <c r="M50" i="51"/>
  <c r="L51" i="51"/>
  <c r="L50" i="51"/>
  <c r="J51" i="51"/>
  <c r="J50" i="51"/>
  <c r="M39" i="51"/>
  <c r="M38" i="51"/>
  <c r="M37" i="51"/>
  <c r="M36" i="51"/>
  <c r="M35" i="51"/>
  <c r="M34" i="51"/>
  <c r="M33" i="51"/>
  <c r="M32" i="51"/>
  <c r="M31" i="51"/>
  <c r="L39" i="51"/>
  <c r="L38" i="51"/>
  <c r="L37" i="51"/>
  <c r="L36" i="51"/>
  <c r="L35" i="51"/>
  <c r="L34" i="51"/>
  <c r="L33" i="51"/>
  <c r="L32" i="51"/>
  <c r="L31" i="51"/>
  <c r="J39" i="51"/>
  <c r="J38" i="51"/>
  <c r="J37" i="51"/>
  <c r="J36" i="51"/>
  <c r="J35" i="51"/>
  <c r="J34" i="51"/>
  <c r="J33" i="51"/>
  <c r="J32" i="51"/>
  <c r="J31" i="51"/>
  <c r="M29" i="51"/>
  <c r="M28" i="51"/>
  <c r="M27" i="51"/>
  <c r="M26" i="51"/>
  <c r="M25" i="51"/>
  <c r="M24" i="51"/>
  <c r="L29" i="51"/>
  <c r="L28" i="51"/>
  <c r="L27" i="51"/>
  <c r="L26" i="51"/>
  <c r="L25" i="51"/>
  <c r="L24" i="51"/>
  <c r="J29" i="51"/>
  <c r="J28" i="51"/>
  <c r="J27" i="51"/>
  <c r="J26" i="51"/>
  <c r="J25" i="51"/>
  <c r="J24" i="51"/>
  <c r="M22" i="51"/>
  <c r="M21" i="51"/>
  <c r="L22" i="51"/>
  <c r="L21" i="51"/>
  <c r="M11" i="51"/>
  <c r="L11" i="51"/>
  <c r="M10" i="51"/>
  <c r="L10" i="51"/>
  <c r="M8" i="51"/>
  <c r="L8" i="51"/>
  <c r="M7" i="51"/>
  <c r="L7" i="51"/>
  <c r="M52" i="51" l="1"/>
  <c r="L23" i="51"/>
  <c r="M23" i="51"/>
  <c r="J130" i="51"/>
  <c r="J175" i="51"/>
  <c r="J40" i="51"/>
  <c r="J64" i="51"/>
  <c r="J76" i="51"/>
  <c r="J92" i="51"/>
  <c r="J101" i="51"/>
  <c r="M175" i="51"/>
  <c r="L175" i="51"/>
  <c r="M130" i="51"/>
  <c r="M101" i="51"/>
  <c r="L101" i="51"/>
  <c r="M92" i="51"/>
  <c r="L92" i="51"/>
  <c r="M76" i="51"/>
  <c r="L76" i="51"/>
  <c r="M64" i="51"/>
  <c r="L64" i="51"/>
  <c r="M40" i="51"/>
  <c r="L40" i="51"/>
  <c r="M30" i="51"/>
  <c r="L30" i="51"/>
  <c r="L52" i="51"/>
  <c r="L126" i="51"/>
  <c r="J30" i="51"/>
  <c r="M126" i="51"/>
  <c r="L130" i="51"/>
  <c r="J52" i="51"/>
  <c r="J126" i="51"/>
  <c r="J11" i="51"/>
  <c r="J10" i="51"/>
  <c r="J8" i="51"/>
  <c r="J7" i="51"/>
  <c r="M136" i="51"/>
  <c r="L136" i="51"/>
  <c r="K136" i="51"/>
  <c r="J5" i="51"/>
  <c r="J136" i="51" s="1"/>
  <c r="J41" i="51" l="1"/>
  <c r="J77" i="51"/>
  <c r="J132" i="51" s="1"/>
  <c r="L41" i="51"/>
  <c r="L43" i="51" s="1"/>
  <c r="M77" i="51"/>
  <c r="M132" i="51" s="1"/>
  <c r="L77" i="51"/>
  <c r="L132" i="51" s="1"/>
  <c r="M41" i="51"/>
  <c r="M43" i="51" s="1"/>
  <c r="G207" i="50"/>
  <c r="G206" i="50"/>
  <c r="G205" i="50"/>
  <c r="G198" i="50"/>
  <c r="G197" i="50"/>
  <c r="G143" i="50"/>
  <c r="G142" i="50"/>
  <c r="G141" i="50"/>
  <c r="G136" i="50"/>
  <c r="G135" i="50"/>
  <c r="G134" i="50"/>
  <c r="G133" i="50"/>
  <c r="G132" i="50"/>
  <c r="G131" i="50"/>
  <c r="G130" i="50"/>
  <c r="G129" i="50"/>
  <c r="G128" i="50"/>
  <c r="G127" i="50"/>
  <c r="G126" i="50"/>
  <c r="G125" i="50"/>
  <c r="G124" i="50"/>
  <c r="G123" i="50"/>
  <c r="G122" i="50"/>
  <c r="G117" i="50"/>
  <c r="G116" i="50"/>
  <c r="G115" i="50"/>
  <c r="G114" i="50"/>
  <c r="G109" i="50"/>
  <c r="G108" i="50"/>
  <c r="G107" i="50"/>
  <c r="G106" i="50"/>
  <c r="G105" i="50"/>
  <c r="G104" i="50"/>
  <c r="G103" i="50"/>
  <c r="G102" i="50"/>
  <c r="G101" i="50"/>
  <c r="G100" i="50"/>
  <c r="G92" i="50"/>
  <c r="G91" i="50"/>
  <c r="G90" i="50"/>
  <c r="G89" i="50"/>
  <c r="G88" i="50"/>
  <c r="G87" i="50"/>
  <c r="G86" i="50"/>
  <c r="G85" i="50"/>
  <c r="G81" i="50"/>
  <c r="G80" i="50"/>
  <c r="G79" i="50"/>
  <c r="G78" i="50"/>
  <c r="G77" i="50"/>
  <c r="G76" i="50"/>
  <c r="G75" i="50"/>
  <c r="G74" i="50"/>
  <c r="G73" i="50"/>
  <c r="G72" i="50"/>
  <c r="G71" i="50"/>
  <c r="G67" i="50"/>
  <c r="G66" i="50"/>
  <c r="G52" i="50"/>
  <c r="G51" i="50"/>
  <c r="G50" i="50"/>
  <c r="G49" i="50"/>
  <c r="G48" i="50"/>
  <c r="G47" i="50"/>
  <c r="G46" i="50"/>
  <c r="G45" i="50"/>
  <c r="G44" i="50"/>
  <c r="G40" i="50"/>
  <c r="G39" i="50"/>
  <c r="G38" i="50"/>
  <c r="G37" i="50"/>
  <c r="G36" i="50"/>
  <c r="G35" i="50"/>
  <c r="I5" i="51" l="1"/>
  <c r="I136" i="51" s="1"/>
  <c r="I174" i="51"/>
  <c r="I173" i="51"/>
  <c r="I172" i="51"/>
  <c r="I165" i="51"/>
  <c r="I164" i="51"/>
  <c r="I129" i="51"/>
  <c r="I128" i="51"/>
  <c r="I127" i="51"/>
  <c r="I125" i="51"/>
  <c r="I124" i="51"/>
  <c r="I120" i="51"/>
  <c r="I119" i="51"/>
  <c r="I118" i="51"/>
  <c r="I114" i="51"/>
  <c r="I113" i="51"/>
  <c r="I111" i="51"/>
  <c r="I110" i="51"/>
  <c r="I109" i="51"/>
  <c r="I107" i="51"/>
  <c r="I106" i="51"/>
  <c r="I105" i="51"/>
  <c r="I104" i="51"/>
  <c r="I102" i="51"/>
  <c r="I100" i="51"/>
  <c r="I98" i="51"/>
  <c r="I97" i="51"/>
  <c r="I93" i="51"/>
  <c r="I91" i="51"/>
  <c r="I90" i="51"/>
  <c r="I89" i="51"/>
  <c r="I88" i="51"/>
  <c r="I87" i="51"/>
  <c r="I86" i="51"/>
  <c r="I85" i="51"/>
  <c r="I83" i="51"/>
  <c r="I81" i="51"/>
  <c r="I79" i="51"/>
  <c r="I74" i="51"/>
  <c r="I72" i="51"/>
  <c r="I71" i="51"/>
  <c r="I70" i="51"/>
  <c r="I69" i="51"/>
  <c r="I68" i="51"/>
  <c r="I67" i="51"/>
  <c r="I65" i="51"/>
  <c r="I63" i="51"/>
  <c r="I62" i="51"/>
  <c r="I61" i="51"/>
  <c r="I60" i="51"/>
  <c r="I59" i="51"/>
  <c r="I58" i="51"/>
  <c r="I57" i="51"/>
  <c r="I56" i="51"/>
  <c r="I55" i="51"/>
  <c r="I54" i="51"/>
  <c r="I53" i="51"/>
  <c r="I51" i="51"/>
  <c r="I50" i="51"/>
  <c r="I39" i="51"/>
  <c r="I38" i="51"/>
  <c r="I37" i="51"/>
  <c r="I36" i="51"/>
  <c r="I35" i="51"/>
  <c r="I34" i="51"/>
  <c r="I33" i="51"/>
  <c r="I32" i="51"/>
  <c r="I31" i="51"/>
  <c r="I29" i="51"/>
  <c r="I28" i="51"/>
  <c r="I27" i="51"/>
  <c r="I26" i="51"/>
  <c r="I25" i="51"/>
  <c r="I24" i="51"/>
  <c r="C186" i="51"/>
  <c r="C185" i="51"/>
  <c r="C184" i="51"/>
  <c r="C183" i="51"/>
  <c r="C181" i="51"/>
  <c r="C178" i="51"/>
  <c r="B178" i="51"/>
  <c r="C175" i="51"/>
  <c r="C174" i="51"/>
  <c r="B174" i="51"/>
  <c r="C173" i="51"/>
  <c r="B173" i="51"/>
  <c r="C172" i="51"/>
  <c r="B172" i="51"/>
  <c r="C166" i="51"/>
  <c r="C165" i="51"/>
  <c r="B165" i="51"/>
  <c r="C164" i="51"/>
  <c r="B164" i="51"/>
  <c r="C163" i="51"/>
  <c r="C131" i="51"/>
  <c r="B131" i="51"/>
  <c r="C129" i="51"/>
  <c r="B129" i="51"/>
  <c r="C128" i="51"/>
  <c r="B128" i="51"/>
  <c r="C127" i="51"/>
  <c r="B127" i="51"/>
  <c r="C125" i="51"/>
  <c r="B125" i="51"/>
  <c r="C124" i="51"/>
  <c r="B124" i="51"/>
  <c r="C120" i="51"/>
  <c r="B120" i="51"/>
  <c r="C119" i="51"/>
  <c r="B119" i="51"/>
  <c r="C118" i="51"/>
  <c r="B118" i="51"/>
  <c r="C114" i="51"/>
  <c r="B114" i="51"/>
  <c r="C113" i="51"/>
  <c r="B113" i="51"/>
  <c r="C111" i="51"/>
  <c r="B111" i="51"/>
  <c r="C110" i="51"/>
  <c r="B110" i="51"/>
  <c r="C109" i="51"/>
  <c r="B109" i="51"/>
  <c r="C107" i="51"/>
  <c r="B107" i="51"/>
  <c r="C106" i="51"/>
  <c r="B106" i="51"/>
  <c r="C105" i="51"/>
  <c r="B105" i="51"/>
  <c r="C104" i="51"/>
  <c r="B104" i="51"/>
  <c r="C102" i="51"/>
  <c r="B102" i="51"/>
  <c r="C100" i="51"/>
  <c r="B100" i="51"/>
  <c r="C99" i="51"/>
  <c r="C98" i="51"/>
  <c r="B98" i="51"/>
  <c r="C97" i="51"/>
  <c r="B97" i="51"/>
  <c r="C93" i="51"/>
  <c r="B93" i="51"/>
  <c r="C91" i="51"/>
  <c r="B91" i="51"/>
  <c r="C90" i="51"/>
  <c r="B90" i="51"/>
  <c r="C89" i="51"/>
  <c r="B89" i="51"/>
  <c r="C88" i="51"/>
  <c r="B88" i="51"/>
  <c r="C87" i="51"/>
  <c r="B87" i="51"/>
  <c r="C86" i="51"/>
  <c r="B86" i="51"/>
  <c r="C85" i="51"/>
  <c r="B85" i="51"/>
  <c r="C83" i="51"/>
  <c r="B83" i="51"/>
  <c r="C81" i="51"/>
  <c r="B81" i="51"/>
  <c r="C79" i="51"/>
  <c r="B79" i="51"/>
  <c r="C74" i="51"/>
  <c r="B74" i="51"/>
  <c r="C72" i="51"/>
  <c r="B72" i="51"/>
  <c r="C71" i="51"/>
  <c r="B71" i="51"/>
  <c r="C70" i="51"/>
  <c r="B70" i="51"/>
  <c r="C69" i="51"/>
  <c r="B69" i="51"/>
  <c r="C68" i="51"/>
  <c r="B68" i="51"/>
  <c r="C67" i="51"/>
  <c r="B67" i="51"/>
  <c r="C65" i="51"/>
  <c r="B65" i="51"/>
  <c r="C63" i="51"/>
  <c r="B63" i="51"/>
  <c r="C62" i="51"/>
  <c r="B62" i="51"/>
  <c r="C61" i="51"/>
  <c r="B61" i="51"/>
  <c r="C60" i="51"/>
  <c r="B60" i="51"/>
  <c r="C59" i="51"/>
  <c r="B59" i="51"/>
  <c r="C58" i="51"/>
  <c r="B58" i="51"/>
  <c r="C57" i="51"/>
  <c r="B57" i="51"/>
  <c r="C56" i="51"/>
  <c r="B56" i="51"/>
  <c r="C55" i="51"/>
  <c r="B55" i="51"/>
  <c r="C54" i="51"/>
  <c r="B54" i="51"/>
  <c r="C53" i="51"/>
  <c r="B53" i="51"/>
  <c r="C51" i="51"/>
  <c r="B51" i="51"/>
  <c r="C50" i="51"/>
  <c r="B50" i="51"/>
  <c r="C39" i="51"/>
  <c r="B39" i="51"/>
  <c r="C38" i="51"/>
  <c r="B38" i="51"/>
  <c r="C37" i="51"/>
  <c r="B37" i="51"/>
  <c r="C36" i="51"/>
  <c r="B36" i="51"/>
  <c r="C35" i="51"/>
  <c r="B35" i="51"/>
  <c r="C34" i="51"/>
  <c r="B34" i="51"/>
  <c r="C33" i="51"/>
  <c r="B33" i="51"/>
  <c r="C32" i="51"/>
  <c r="B32" i="51"/>
  <c r="C31" i="51"/>
  <c r="B31" i="51"/>
  <c r="C29" i="51"/>
  <c r="B29" i="51"/>
  <c r="C28" i="51"/>
  <c r="B28" i="51"/>
  <c r="C27" i="51"/>
  <c r="B27" i="51"/>
  <c r="C26" i="51"/>
  <c r="B26" i="51"/>
  <c r="C25" i="51"/>
  <c r="B25" i="51"/>
  <c r="C24" i="51"/>
  <c r="B24" i="51"/>
  <c r="C22" i="51"/>
  <c r="B22" i="51"/>
  <c r="C21" i="51"/>
  <c r="B21" i="51"/>
  <c r="C8" i="51"/>
  <c r="C7" i="51"/>
  <c r="I64" i="51" l="1"/>
  <c r="I101" i="51"/>
  <c r="I126" i="51"/>
  <c r="I30" i="51"/>
  <c r="I76" i="51"/>
  <c r="I92" i="51"/>
  <c r="I130" i="51"/>
  <c r="I40" i="51"/>
  <c r="I52" i="51"/>
  <c r="I175" i="51"/>
  <c r="M139" i="9"/>
  <c r="I77" i="51" l="1"/>
  <c r="I132" i="51" s="1"/>
  <c r="I41" i="51"/>
  <c r="F176" i="13"/>
  <c r="F183" i="13" s="1"/>
  <c r="F126" i="13"/>
  <c r="F185" i="13" s="1"/>
  <c r="F120" i="13"/>
  <c r="F102" i="13"/>
  <c r="F95" i="13"/>
  <c r="F81" i="13"/>
  <c r="F70" i="13"/>
  <c r="F56" i="13"/>
  <c r="F45" i="13"/>
  <c r="F33" i="13"/>
  <c r="I186" i="51" l="1"/>
  <c r="I184" i="51"/>
  <c r="F82" i="13"/>
  <c r="F130" i="13" s="1"/>
  <c r="F149" i="13" s="1"/>
  <c r="F47" i="13"/>
  <c r="A224" i="50"/>
  <c r="A223" i="50"/>
  <c r="A222" i="50"/>
  <c r="A221" i="50"/>
  <c r="A219" i="50"/>
  <c r="A218" i="50"/>
  <c r="A217" i="50"/>
  <c r="A216" i="50"/>
  <c r="A214" i="50"/>
  <c r="A211" i="50"/>
  <c r="N208" i="50"/>
  <c r="N217" i="50" s="1"/>
  <c r="L208" i="50"/>
  <c r="L217" i="50" s="1"/>
  <c r="J208" i="50"/>
  <c r="J217" i="50" s="1"/>
  <c r="I208" i="50"/>
  <c r="I217" i="50" s="1"/>
  <c r="G208" i="50"/>
  <c r="G217" i="50" s="1"/>
  <c r="A208" i="50"/>
  <c r="A207" i="50"/>
  <c r="A206" i="50"/>
  <c r="A205" i="50"/>
  <c r="A199" i="50"/>
  <c r="A198" i="50"/>
  <c r="A197" i="50"/>
  <c r="A196" i="50"/>
  <c r="N160" i="50"/>
  <c r="L160" i="50"/>
  <c r="J160" i="50"/>
  <c r="I160" i="50"/>
  <c r="N159" i="50"/>
  <c r="L159" i="50"/>
  <c r="J159" i="50"/>
  <c r="I159" i="50"/>
  <c r="N157" i="50"/>
  <c r="L157" i="50"/>
  <c r="J157" i="50"/>
  <c r="I157" i="50"/>
  <c r="N156" i="50"/>
  <c r="L156" i="50"/>
  <c r="J156" i="50"/>
  <c r="I156" i="50"/>
  <c r="A146" i="50"/>
  <c r="N144" i="50"/>
  <c r="L144" i="50"/>
  <c r="L219" i="50" s="1"/>
  <c r="J144" i="50"/>
  <c r="J219" i="50" s="1"/>
  <c r="I144" i="50"/>
  <c r="G144" i="50"/>
  <c r="G219" i="50" s="1"/>
  <c r="A143" i="50"/>
  <c r="A142" i="50"/>
  <c r="A141" i="50"/>
  <c r="N137" i="50"/>
  <c r="L137" i="50"/>
  <c r="J137" i="50"/>
  <c r="I137" i="50"/>
  <c r="G137" i="50"/>
  <c r="A136" i="50"/>
  <c r="A135" i="50"/>
  <c r="A134" i="50"/>
  <c r="A133" i="50"/>
  <c r="A132" i="50"/>
  <c r="A131" i="50"/>
  <c r="A130" i="50"/>
  <c r="A129" i="50"/>
  <c r="A128" i="50"/>
  <c r="A127" i="50"/>
  <c r="A126" i="50"/>
  <c r="A125" i="50"/>
  <c r="A124" i="50"/>
  <c r="A123" i="50"/>
  <c r="A122" i="50"/>
  <c r="N118" i="50"/>
  <c r="L118" i="50"/>
  <c r="J118" i="50"/>
  <c r="I118" i="50"/>
  <c r="G118" i="50"/>
  <c r="A117" i="50"/>
  <c r="A116" i="50"/>
  <c r="A115" i="50"/>
  <c r="A114" i="50"/>
  <c r="N110" i="50"/>
  <c r="L110" i="50"/>
  <c r="J110" i="50"/>
  <c r="I110" i="50"/>
  <c r="G110" i="50"/>
  <c r="A109" i="50"/>
  <c r="A108" i="50"/>
  <c r="A107" i="50"/>
  <c r="A106" i="50"/>
  <c r="A105" i="50"/>
  <c r="A104" i="50"/>
  <c r="A103" i="50"/>
  <c r="A102" i="50"/>
  <c r="A101" i="50"/>
  <c r="A100" i="50"/>
  <c r="N93" i="50"/>
  <c r="L93" i="50"/>
  <c r="J93" i="50"/>
  <c r="I93" i="50"/>
  <c r="G93" i="50"/>
  <c r="A92" i="50"/>
  <c r="A91" i="50"/>
  <c r="A90" i="50"/>
  <c r="A89" i="50"/>
  <c r="A88" i="50"/>
  <c r="A87" i="50"/>
  <c r="A86" i="50"/>
  <c r="A85" i="50"/>
  <c r="N82" i="50"/>
  <c r="L82" i="50"/>
  <c r="J82" i="50"/>
  <c r="I82" i="50"/>
  <c r="G82" i="50"/>
  <c r="A81" i="50"/>
  <c r="A80" i="50"/>
  <c r="A79" i="50"/>
  <c r="A78" i="50"/>
  <c r="A77" i="50"/>
  <c r="A76" i="50"/>
  <c r="A75" i="50"/>
  <c r="A74" i="50"/>
  <c r="A73" i="50"/>
  <c r="A72" i="50"/>
  <c r="A71" i="50"/>
  <c r="N68" i="50"/>
  <c r="L68" i="50"/>
  <c r="J68" i="50"/>
  <c r="I68" i="50"/>
  <c r="G68" i="50"/>
  <c r="A67" i="50"/>
  <c r="A66" i="50"/>
  <c r="N53" i="50"/>
  <c r="L53" i="50"/>
  <c r="J53" i="50"/>
  <c r="I53" i="50"/>
  <c r="G53" i="50"/>
  <c r="A52" i="50"/>
  <c r="A51" i="50"/>
  <c r="A50" i="50"/>
  <c r="A49" i="50"/>
  <c r="A48" i="50"/>
  <c r="A47" i="50"/>
  <c r="A46" i="50"/>
  <c r="A45" i="50"/>
  <c r="A44" i="50"/>
  <c r="N41" i="50"/>
  <c r="L41" i="50"/>
  <c r="J41" i="50"/>
  <c r="I41" i="50"/>
  <c r="G41" i="50"/>
  <c r="A40" i="50"/>
  <c r="A39" i="50"/>
  <c r="A38" i="50"/>
  <c r="A37" i="50"/>
  <c r="A36" i="50"/>
  <c r="A35" i="50"/>
  <c r="N32" i="50"/>
  <c r="L32" i="50"/>
  <c r="J32" i="50"/>
  <c r="I32" i="50"/>
  <c r="A31" i="50"/>
  <c r="A30" i="50"/>
  <c r="A17" i="50"/>
  <c r="A157" i="50" s="1"/>
  <c r="A16" i="50"/>
  <c r="A156" i="50" s="1"/>
  <c r="I4" i="50"/>
  <c r="L55" i="50" l="1"/>
  <c r="L164" i="50" s="1"/>
  <c r="I55" i="50"/>
  <c r="I164" i="50" s="1"/>
  <c r="I139" i="51"/>
  <c r="J95" i="50"/>
  <c r="J55" i="50"/>
  <c r="J164" i="50" s="1"/>
  <c r="N149" i="50"/>
  <c r="N166" i="50" s="1"/>
  <c r="I95" i="50"/>
  <c r="N95" i="50"/>
  <c r="I149" i="50"/>
  <c r="I166" i="50" s="1"/>
  <c r="G149" i="50"/>
  <c r="G166" i="50" s="1"/>
  <c r="N55" i="50"/>
  <c r="N164" i="50" s="1"/>
  <c r="G95" i="50"/>
  <c r="L95" i="50"/>
  <c r="L149" i="50"/>
  <c r="L166" i="50" s="1"/>
  <c r="N219" i="50"/>
  <c r="I219" i="50"/>
  <c r="J149" i="50"/>
  <c r="J166" i="50" s="1"/>
  <c r="G3" i="13"/>
  <c r="I7" i="13"/>
  <c r="G33" i="13"/>
  <c r="G56" i="13"/>
  <c r="G70" i="13"/>
  <c r="G126" i="13"/>
  <c r="G185" i="13" s="1"/>
  <c r="C141" i="13"/>
  <c r="C142" i="13"/>
  <c r="G144" i="13"/>
  <c r="G145" i="13"/>
  <c r="G176" i="13"/>
  <c r="G183" i="13" s="1"/>
  <c r="Q14" i="12"/>
  <c r="Q16" i="12"/>
  <c r="Q18" i="12"/>
  <c r="Q20" i="12"/>
  <c r="Q22" i="12"/>
  <c r="Q24" i="12"/>
  <c r="Q26" i="12"/>
  <c r="Q28" i="12"/>
  <c r="Q30" i="12"/>
  <c r="Q35" i="12"/>
  <c r="Q37" i="12"/>
  <c r="Q42" i="12"/>
  <c r="Q45" i="12"/>
  <c r="Q47" i="12"/>
  <c r="Q49" i="12"/>
  <c r="Q54" i="12"/>
  <c r="Q56" i="12"/>
  <c r="Q58" i="12"/>
  <c r="Q60" i="12"/>
  <c r="Q62" i="12"/>
  <c r="Q64" i="12"/>
  <c r="Q66" i="12"/>
  <c r="Q74" i="12"/>
  <c r="C10" i="12" s="1"/>
  <c r="B4" i="9"/>
  <c r="A17" i="9"/>
  <c r="B17" i="9"/>
  <c r="A18" i="9"/>
  <c r="B18" i="9"/>
  <c r="I19" i="9"/>
  <c r="J19" i="9"/>
  <c r="K19" i="9"/>
  <c r="A22" i="9"/>
  <c r="B22" i="9"/>
  <c r="H22" i="9"/>
  <c r="L22" i="9" s="1"/>
  <c r="A23" i="9"/>
  <c r="B23" i="9"/>
  <c r="H23" i="9"/>
  <c r="L23" i="9" s="1"/>
  <c r="A24" i="9"/>
  <c r="B24" i="9"/>
  <c r="H24" i="9"/>
  <c r="L24" i="9" s="1"/>
  <c r="A25" i="9"/>
  <c r="B25" i="9"/>
  <c r="H25" i="9"/>
  <c r="L25" i="9" s="1"/>
  <c r="A26" i="9"/>
  <c r="B26" i="9"/>
  <c r="H26" i="9"/>
  <c r="L26" i="9" s="1"/>
  <c r="A27" i="9"/>
  <c r="B27" i="9"/>
  <c r="H27" i="9"/>
  <c r="I28" i="9"/>
  <c r="J28" i="9"/>
  <c r="K28" i="9"/>
  <c r="A31" i="9"/>
  <c r="B31" i="9"/>
  <c r="A32" i="9"/>
  <c r="B32" i="9"/>
  <c r="H32" i="9"/>
  <c r="L32" i="9" s="1"/>
  <c r="A33" i="9"/>
  <c r="B33" i="9"/>
  <c r="H33" i="9"/>
  <c r="L33" i="9" s="1"/>
  <c r="A34" i="9"/>
  <c r="B34" i="9"/>
  <c r="H34" i="9"/>
  <c r="L34" i="9" s="1"/>
  <c r="A35" i="9"/>
  <c r="B35" i="9"/>
  <c r="H35" i="9"/>
  <c r="L35" i="9" s="1"/>
  <c r="A36" i="9"/>
  <c r="B36" i="9"/>
  <c r="H36" i="9"/>
  <c r="L36" i="9" s="1"/>
  <c r="A37" i="9"/>
  <c r="B37" i="9"/>
  <c r="H37" i="9"/>
  <c r="L37" i="9" s="1"/>
  <c r="A38" i="9"/>
  <c r="B38" i="9"/>
  <c r="H38" i="9"/>
  <c r="L38" i="9" s="1"/>
  <c r="A39" i="9"/>
  <c r="B39" i="9"/>
  <c r="H39" i="9"/>
  <c r="L39" i="9" s="1"/>
  <c r="I40" i="9"/>
  <c r="J40" i="9"/>
  <c r="K40" i="9"/>
  <c r="A52" i="9"/>
  <c r="B52" i="9"/>
  <c r="H52" i="9"/>
  <c r="A53" i="9"/>
  <c r="B53" i="9"/>
  <c r="H53" i="9"/>
  <c r="L53" i="9" s="1"/>
  <c r="I54" i="9"/>
  <c r="J54" i="9"/>
  <c r="K54" i="9"/>
  <c r="A57" i="9"/>
  <c r="B57" i="9"/>
  <c r="H57" i="9"/>
  <c r="L57" i="9" s="1"/>
  <c r="H71" i="30" s="1"/>
  <c r="A58" i="9"/>
  <c r="B58" i="9"/>
  <c r="H58" i="9"/>
  <c r="L58" i="9" s="1"/>
  <c r="A59" i="9"/>
  <c r="B59" i="9"/>
  <c r="H59" i="9"/>
  <c r="A60" i="9"/>
  <c r="B60" i="9"/>
  <c r="H60" i="9"/>
  <c r="L60" i="9" s="1"/>
  <c r="A61" i="9"/>
  <c r="B61" i="9"/>
  <c r="H61" i="9"/>
  <c r="L61" i="9" s="1"/>
  <c r="A62" i="9"/>
  <c r="B62" i="9"/>
  <c r="H62" i="9"/>
  <c r="L62" i="9" s="1"/>
  <c r="A63" i="9"/>
  <c r="B63" i="9"/>
  <c r="H63" i="9"/>
  <c r="L63" i="9" s="1"/>
  <c r="A64" i="9"/>
  <c r="B64" i="9"/>
  <c r="H64" i="9"/>
  <c r="L64" i="9" s="1"/>
  <c r="A65" i="9"/>
  <c r="B65" i="9"/>
  <c r="H65" i="9"/>
  <c r="L65" i="9" s="1"/>
  <c r="A66" i="9"/>
  <c r="B66" i="9"/>
  <c r="H66" i="9"/>
  <c r="L66" i="9" s="1"/>
  <c r="A67" i="9"/>
  <c r="B67" i="9"/>
  <c r="H67" i="9"/>
  <c r="L67" i="9" s="1"/>
  <c r="I68" i="9"/>
  <c r="J68" i="9"/>
  <c r="K68" i="9"/>
  <c r="A71" i="9"/>
  <c r="B71" i="9"/>
  <c r="A72" i="9"/>
  <c r="B72" i="9"/>
  <c r="H72" i="9"/>
  <c r="L72" i="9" s="1"/>
  <c r="H86" i="30" s="1"/>
  <c r="A73" i="9"/>
  <c r="B73" i="9"/>
  <c r="H73" i="9"/>
  <c r="L73" i="9" s="1"/>
  <c r="A74" i="9"/>
  <c r="B74" i="9"/>
  <c r="H74" i="9"/>
  <c r="L74" i="9" s="1"/>
  <c r="A75" i="9"/>
  <c r="B75" i="9"/>
  <c r="H75" i="9"/>
  <c r="L75" i="9" s="1"/>
  <c r="A76" i="9"/>
  <c r="B76" i="9"/>
  <c r="H76" i="9"/>
  <c r="L76" i="9" s="1"/>
  <c r="A77" i="9"/>
  <c r="B77" i="9"/>
  <c r="A78" i="9"/>
  <c r="B78" i="9"/>
  <c r="I79" i="9"/>
  <c r="J79" i="9"/>
  <c r="J81" i="9" s="1"/>
  <c r="K79" i="9"/>
  <c r="A86" i="9"/>
  <c r="B86" i="9"/>
  <c r="A87" i="9"/>
  <c r="B87" i="9"/>
  <c r="H87" i="9"/>
  <c r="L87" i="9" s="1"/>
  <c r="A88" i="9"/>
  <c r="B88" i="9"/>
  <c r="H88" i="9"/>
  <c r="L88" i="9" s="1"/>
  <c r="A89" i="9"/>
  <c r="B89" i="9"/>
  <c r="H89" i="9"/>
  <c r="L89" i="9" s="1"/>
  <c r="A90" i="9"/>
  <c r="B90" i="9"/>
  <c r="H90" i="9"/>
  <c r="L90" i="9" s="1"/>
  <c r="A91" i="9"/>
  <c r="B91" i="9"/>
  <c r="H91" i="9"/>
  <c r="L91" i="9" s="1"/>
  <c r="A92" i="9"/>
  <c r="B92" i="9"/>
  <c r="H92" i="9"/>
  <c r="L92" i="9" s="1"/>
  <c r="A93" i="9"/>
  <c r="B93" i="9"/>
  <c r="A94" i="9"/>
  <c r="B94" i="9"/>
  <c r="H94" i="9"/>
  <c r="L94" i="9" s="1"/>
  <c r="A95" i="9"/>
  <c r="B95" i="9"/>
  <c r="H95" i="9"/>
  <c r="L95" i="9" s="1"/>
  <c r="I96" i="9"/>
  <c r="J96" i="9"/>
  <c r="K96" i="9"/>
  <c r="A100" i="9"/>
  <c r="B100" i="9"/>
  <c r="H100" i="9"/>
  <c r="L100" i="9" s="1"/>
  <c r="A101" i="9"/>
  <c r="B101" i="9"/>
  <c r="H101" i="9"/>
  <c r="L101" i="9" s="1"/>
  <c r="A102" i="9"/>
  <c r="B102" i="9"/>
  <c r="A103" i="9"/>
  <c r="B103" i="9"/>
  <c r="H103" i="9"/>
  <c r="L103" i="9" s="1"/>
  <c r="I104" i="9"/>
  <c r="J104" i="9"/>
  <c r="K104" i="9"/>
  <c r="A108" i="9"/>
  <c r="B108" i="9"/>
  <c r="A109" i="9"/>
  <c r="B109" i="9"/>
  <c r="H109" i="9"/>
  <c r="L109" i="9" s="1"/>
  <c r="A110" i="9"/>
  <c r="B110" i="9"/>
  <c r="H110" i="9"/>
  <c r="L110" i="9" s="1"/>
  <c r="A111" i="9"/>
  <c r="B111" i="9"/>
  <c r="H111" i="9"/>
  <c r="L111" i="9" s="1"/>
  <c r="A112" i="9"/>
  <c r="B112" i="9"/>
  <c r="A113" i="9"/>
  <c r="B113" i="9"/>
  <c r="H113" i="9"/>
  <c r="L113" i="9" s="1"/>
  <c r="A114" i="9"/>
  <c r="B114" i="9"/>
  <c r="H114" i="9"/>
  <c r="L114" i="9" s="1"/>
  <c r="A115" i="9"/>
  <c r="B115" i="9"/>
  <c r="H115" i="9"/>
  <c r="L115" i="9" s="1"/>
  <c r="A116" i="9"/>
  <c r="B116" i="9"/>
  <c r="H116" i="9"/>
  <c r="L116" i="9" s="1"/>
  <c r="A117" i="9"/>
  <c r="B117" i="9"/>
  <c r="H117" i="9"/>
  <c r="L117" i="9" s="1"/>
  <c r="A118" i="9"/>
  <c r="B118" i="9"/>
  <c r="H118" i="9"/>
  <c r="L118" i="9" s="1"/>
  <c r="A119" i="9"/>
  <c r="B119" i="9"/>
  <c r="H119" i="9"/>
  <c r="L119" i="9" s="1"/>
  <c r="A120" i="9"/>
  <c r="B120" i="9"/>
  <c r="A121" i="9"/>
  <c r="B121" i="9"/>
  <c r="H121" i="9"/>
  <c r="L121" i="9" s="1"/>
  <c r="A122" i="9"/>
  <c r="B122" i="9"/>
  <c r="H122" i="9"/>
  <c r="L122" i="9" s="1"/>
  <c r="I123" i="9"/>
  <c r="J123" i="9"/>
  <c r="K123" i="9"/>
  <c r="A127" i="9"/>
  <c r="B127" i="9"/>
  <c r="H127" i="9"/>
  <c r="L127" i="9" s="1"/>
  <c r="A128" i="9"/>
  <c r="B128" i="9"/>
  <c r="H128" i="9"/>
  <c r="L128" i="9" s="1"/>
  <c r="A129" i="9"/>
  <c r="B129" i="9"/>
  <c r="H129" i="9"/>
  <c r="I130" i="9"/>
  <c r="I185" i="9" s="1"/>
  <c r="J130" i="9"/>
  <c r="J185" i="9" s="1"/>
  <c r="K130" i="9"/>
  <c r="K185" i="9" s="1"/>
  <c r="A132" i="9"/>
  <c r="B132" i="9"/>
  <c r="H132" i="9"/>
  <c r="L132" i="9" s="1"/>
  <c r="B162" i="9"/>
  <c r="A163" i="9"/>
  <c r="B163" i="9"/>
  <c r="H163" i="9"/>
  <c r="L163" i="9" s="1"/>
  <c r="H159" i="8" s="1"/>
  <c r="A164" i="9"/>
  <c r="B164" i="9"/>
  <c r="H164" i="9"/>
  <c r="L164" i="9" s="1"/>
  <c r="H160" i="8" s="1"/>
  <c r="J160" i="8" s="1"/>
  <c r="B165" i="9"/>
  <c r="B177" i="8" s="1"/>
  <c r="I165" i="9"/>
  <c r="I182" i="9" s="1"/>
  <c r="J165" i="9"/>
  <c r="J182" i="9" s="1"/>
  <c r="K165" i="9"/>
  <c r="K182" i="9" s="1"/>
  <c r="A171" i="9"/>
  <c r="B171" i="9"/>
  <c r="H171" i="9"/>
  <c r="L171" i="9" s="1"/>
  <c r="H167" i="8" s="1"/>
  <c r="A172" i="9"/>
  <c r="B172" i="9"/>
  <c r="H172" i="9"/>
  <c r="L172" i="9" s="1"/>
  <c r="H168" i="8" s="1"/>
  <c r="J168" i="8" s="1"/>
  <c r="A173" i="9"/>
  <c r="B173" i="9"/>
  <c r="H173" i="9"/>
  <c r="L173" i="9" s="1"/>
  <c r="H207" i="30" s="1"/>
  <c r="B174" i="9"/>
  <c r="B178" i="8" s="1"/>
  <c r="I174" i="9"/>
  <c r="I183" i="9" s="1"/>
  <c r="J174" i="9"/>
  <c r="J183" i="9" s="1"/>
  <c r="K174" i="9"/>
  <c r="K183" i="9" s="1"/>
  <c r="A176" i="9"/>
  <c r="B176" i="9"/>
  <c r="B4" i="8"/>
  <c r="A17" i="8"/>
  <c r="B17" i="8"/>
  <c r="A18" i="8"/>
  <c r="B18" i="8"/>
  <c r="A22" i="8"/>
  <c r="B22" i="8"/>
  <c r="G22" i="8"/>
  <c r="A23" i="8"/>
  <c r="B23" i="8"/>
  <c r="G23" i="8"/>
  <c r="A24" i="8"/>
  <c r="B24" i="8"/>
  <c r="G24" i="8"/>
  <c r="A25" i="8"/>
  <c r="B25" i="8"/>
  <c r="G25" i="8"/>
  <c r="A26" i="8"/>
  <c r="B26" i="8"/>
  <c r="G26" i="8"/>
  <c r="A27" i="8"/>
  <c r="B27" i="8"/>
  <c r="G27" i="8"/>
  <c r="I28" i="8"/>
  <c r="A31" i="8"/>
  <c r="B31" i="8"/>
  <c r="A32" i="8"/>
  <c r="B32" i="8"/>
  <c r="G32" i="8"/>
  <c r="A33" i="8"/>
  <c r="B33" i="8"/>
  <c r="G33" i="8"/>
  <c r="A34" i="8"/>
  <c r="B34" i="8"/>
  <c r="G34" i="8"/>
  <c r="A35" i="8"/>
  <c r="B35" i="8"/>
  <c r="G35" i="8"/>
  <c r="A36" i="8"/>
  <c r="B36" i="8"/>
  <c r="G36" i="8"/>
  <c r="A37" i="8"/>
  <c r="B37" i="8"/>
  <c r="G37" i="8"/>
  <c r="A38" i="8"/>
  <c r="B38" i="8"/>
  <c r="G38" i="8"/>
  <c r="A39" i="8"/>
  <c r="B39" i="8"/>
  <c r="G39" i="8"/>
  <c r="I40" i="8"/>
  <c r="A53" i="8"/>
  <c r="B53" i="8"/>
  <c r="G53" i="8"/>
  <c r="A54" i="8"/>
  <c r="B54" i="8"/>
  <c r="G54" i="8"/>
  <c r="I55" i="8"/>
  <c r="A58" i="8"/>
  <c r="B58" i="8"/>
  <c r="G58" i="8"/>
  <c r="A59" i="8"/>
  <c r="B59" i="8"/>
  <c r="G59" i="8"/>
  <c r="A60" i="8"/>
  <c r="B60" i="8"/>
  <c r="G60" i="8"/>
  <c r="A61" i="8"/>
  <c r="B61" i="8"/>
  <c r="G61" i="8"/>
  <c r="A62" i="8"/>
  <c r="B62" i="8"/>
  <c r="G62" i="8"/>
  <c r="A63" i="8"/>
  <c r="B63" i="8"/>
  <c r="G63" i="8"/>
  <c r="A64" i="8"/>
  <c r="B64" i="8"/>
  <c r="G64" i="8"/>
  <c r="A65" i="8"/>
  <c r="B65" i="8"/>
  <c r="G65" i="8"/>
  <c r="A66" i="8"/>
  <c r="B66" i="8"/>
  <c r="G66" i="8"/>
  <c r="A67" i="8"/>
  <c r="B67" i="8"/>
  <c r="G67" i="8"/>
  <c r="A68" i="8"/>
  <c r="B68" i="8"/>
  <c r="G68" i="8"/>
  <c r="I69" i="8"/>
  <c r="A72" i="8"/>
  <c r="B72" i="8"/>
  <c r="A73" i="8"/>
  <c r="B73" i="8"/>
  <c r="G73" i="8"/>
  <c r="A74" i="8"/>
  <c r="B74" i="8"/>
  <c r="G74" i="8"/>
  <c r="A75" i="8"/>
  <c r="B75" i="8"/>
  <c r="G75" i="8"/>
  <c r="A76" i="8"/>
  <c r="B76" i="8"/>
  <c r="G76" i="8"/>
  <c r="A77" i="8"/>
  <c r="B77" i="8"/>
  <c r="G77" i="8"/>
  <c r="A78" i="8"/>
  <c r="B78" i="8"/>
  <c r="A79" i="8"/>
  <c r="B79" i="8"/>
  <c r="I80" i="8"/>
  <c r="A87" i="8"/>
  <c r="B87" i="8"/>
  <c r="A88" i="8"/>
  <c r="B88" i="8"/>
  <c r="G88" i="8"/>
  <c r="A89" i="8"/>
  <c r="B89" i="8"/>
  <c r="G89" i="8"/>
  <c r="A90" i="8"/>
  <c r="B90" i="8"/>
  <c r="G90" i="8"/>
  <c r="A91" i="8"/>
  <c r="B91" i="8"/>
  <c r="G91" i="8"/>
  <c r="A92" i="8"/>
  <c r="B92" i="8"/>
  <c r="G92" i="8"/>
  <c r="A93" i="8"/>
  <c r="B93" i="8"/>
  <c r="G93" i="8"/>
  <c r="A94" i="8"/>
  <c r="B94" i="8"/>
  <c r="A95" i="8"/>
  <c r="B95" i="8"/>
  <c r="G95" i="8"/>
  <c r="A96" i="8"/>
  <c r="B96" i="8"/>
  <c r="G96" i="8"/>
  <c r="I97" i="8"/>
  <c r="A101" i="8"/>
  <c r="B101" i="8"/>
  <c r="G101" i="8"/>
  <c r="A102" i="8"/>
  <c r="B102" i="8"/>
  <c r="G102" i="8"/>
  <c r="A103" i="8"/>
  <c r="B103" i="8"/>
  <c r="A104" i="8"/>
  <c r="B104" i="8"/>
  <c r="G104" i="8"/>
  <c r="I105" i="8"/>
  <c r="A109" i="8"/>
  <c r="B109" i="8"/>
  <c r="A110" i="8"/>
  <c r="B110" i="8"/>
  <c r="G110" i="8"/>
  <c r="A111" i="8"/>
  <c r="B111" i="8"/>
  <c r="G111" i="8"/>
  <c r="A112" i="8"/>
  <c r="B112" i="8"/>
  <c r="G112" i="8"/>
  <c r="A113" i="8"/>
  <c r="B113" i="8"/>
  <c r="A114" i="8"/>
  <c r="B114" i="8"/>
  <c r="G114" i="8"/>
  <c r="A115" i="8"/>
  <c r="B115" i="8"/>
  <c r="G115" i="8"/>
  <c r="A116" i="8"/>
  <c r="B116" i="8"/>
  <c r="G116" i="8"/>
  <c r="A117" i="8"/>
  <c r="B117" i="8"/>
  <c r="G117" i="8"/>
  <c r="A118" i="8"/>
  <c r="B118" i="8"/>
  <c r="G118" i="8"/>
  <c r="A119" i="8"/>
  <c r="B119" i="8"/>
  <c r="G119" i="8"/>
  <c r="A120" i="8"/>
  <c r="B120" i="8"/>
  <c r="G120" i="8"/>
  <c r="A121" i="8"/>
  <c r="B121" i="8"/>
  <c r="A122" i="8"/>
  <c r="B122" i="8"/>
  <c r="G122" i="8"/>
  <c r="A123" i="8"/>
  <c r="B123" i="8"/>
  <c r="G123" i="8"/>
  <c r="I124" i="8"/>
  <c r="A128" i="8"/>
  <c r="B128" i="8"/>
  <c r="G128" i="8"/>
  <c r="A129" i="8"/>
  <c r="B129" i="8"/>
  <c r="G129" i="8"/>
  <c r="A130" i="8"/>
  <c r="B130" i="8"/>
  <c r="G130" i="8"/>
  <c r="I131" i="8"/>
  <c r="A133" i="8"/>
  <c r="B133" i="8"/>
  <c r="G133" i="8"/>
  <c r="B158" i="8"/>
  <c r="A159" i="8"/>
  <c r="B159" i="8"/>
  <c r="G159" i="8"/>
  <c r="A160" i="8"/>
  <c r="B160" i="8"/>
  <c r="G160" i="8"/>
  <c r="B161" i="8"/>
  <c r="I161" i="8"/>
  <c r="I177" i="8" s="1"/>
  <c r="A167" i="8"/>
  <c r="B167" i="8"/>
  <c r="G167" i="8"/>
  <c r="A168" i="8"/>
  <c r="B168" i="8"/>
  <c r="G168" i="8"/>
  <c r="A169" i="8"/>
  <c r="B169" i="8"/>
  <c r="G169" i="8"/>
  <c r="B170" i="8"/>
  <c r="I170" i="8"/>
  <c r="I178" i="8" s="1"/>
  <c r="A172" i="8"/>
  <c r="B172" i="8"/>
  <c r="G9" i="44"/>
  <c r="G11" i="44"/>
  <c r="G12" i="44"/>
  <c r="G13" i="44"/>
  <c r="G15" i="44"/>
  <c r="B12" i="43" s="1"/>
  <c r="D35" i="46"/>
  <c r="F35" i="46"/>
  <c r="A1" i="43"/>
  <c r="E4" i="36"/>
  <c r="D34" i="36"/>
  <c r="E34" i="36"/>
  <c r="F34" i="36"/>
  <c r="G34" i="36"/>
  <c r="D35" i="36"/>
  <c r="E35" i="36"/>
  <c r="F35" i="36"/>
  <c r="G35" i="36"/>
  <c r="D36" i="36"/>
  <c r="E36" i="36"/>
  <c r="F36" i="36"/>
  <c r="G36" i="36"/>
  <c r="G4" i="30"/>
  <c r="A16" i="30"/>
  <c r="A156" i="30" s="1"/>
  <c r="A17" i="30"/>
  <c r="A157" i="30" s="1"/>
  <c r="H19" i="30"/>
  <c r="H19" i="50" s="1"/>
  <c r="H159" i="50" s="1"/>
  <c r="H20" i="30"/>
  <c r="H20" i="50" s="1"/>
  <c r="H160" i="50" s="1"/>
  <c r="A30" i="30"/>
  <c r="A31" i="30"/>
  <c r="I32" i="30"/>
  <c r="J32" i="30"/>
  <c r="A35" i="30"/>
  <c r="A36" i="30"/>
  <c r="A37" i="30"/>
  <c r="A38" i="30"/>
  <c r="A39" i="30"/>
  <c r="A40" i="30"/>
  <c r="G41" i="30"/>
  <c r="I41" i="30"/>
  <c r="J41" i="30"/>
  <c r="A44" i="30"/>
  <c r="A45" i="30"/>
  <c r="A46" i="30"/>
  <c r="A47" i="30"/>
  <c r="A48" i="30"/>
  <c r="A49" i="30"/>
  <c r="A50" i="30"/>
  <c r="A51" i="30"/>
  <c r="A52" i="30"/>
  <c r="G53" i="30"/>
  <c r="I53" i="30"/>
  <c r="J53" i="30"/>
  <c r="A66" i="30"/>
  <c r="A67" i="30"/>
  <c r="G68" i="30"/>
  <c r="I68" i="30"/>
  <c r="J68" i="30"/>
  <c r="A71" i="30"/>
  <c r="A72" i="30"/>
  <c r="A73" i="30"/>
  <c r="A74" i="30"/>
  <c r="A75" i="30"/>
  <c r="A76" i="30"/>
  <c r="A77" i="30"/>
  <c r="A78" i="30"/>
  <c r="A79" i="30"/>
  <c r="A80" i="30"/>
  <c r="A81" i="30"/>
  <c r="G82" i="30"/>
  <c r="I82" i="30"/>
  <c r="J82" i="30"/>
  <c r="A85" i="30"/>
  <c r="A86" i="30"/>
  <c r="A87" i="30"/>
  <c r="A88" i="30"/>
  <c r="A89" i="30"/>
  <c r="A90" i="30"/>
  <c r="A91" i="30"/>
  <c r="A92" i="30"/>
  <c r="G93" i="30"/>
  <c r="I93" i="30"/>
  <c r="J93" i="30"/>
  <c r="A100" i="30"/>
  <c r="A101" i="30"/>
  <c r="A102" i="30"/>
  <c r="A103" i="30"/>
  <c r="A104" i="30"/>
  <c r="A105" i="30"/>
  <c r="A106" i="30"/>
  <c r="A107" i="30"/>
  <c r="A108" i="30"/>
  <c r="A109" i="30"/>
  <c r="G110" i="30"/>
  <c r="I110" i="30"/>
  <c r="J110" i="30"/>
  <c r="A114" i="30"/>
  <c r="A115" i="30"/>
  <c r="A116" i="30"/>
  <c r="A117" i="30"/>
  <c r="G118" i="30"/>
  <c r="I118" i="30"/>
  <c r="J118" i="30"/>
  <c r="A122" i="30"/>
  <c r="A123" i="30"/>
  <c r="A124" i="30"/>
  <c r="A125" i="30"/>
  <c r="A126" i="30"/>
  <c r="A127" i="30"/>
  <c r="A128" i="30"/>
  <c r="A129" i="30"/>
  <c r="A130" i="30"/>
  <c r="A131" i="30"/>
  <c r="A132" i="30"/>
  <c r="A133" i="30"/>
  <c r="A134" i="30"/>
  <c r="A135" i="30"/>
  <c r="A136" i="30"/>
  <c r="G137" i="30"/>
  <c r="I137" i="30"/>
  <c r="J137" i="30"/>
  <c r="A141" i="30"/>
  <c r="A142" i="30"/>
  <c r="A143" i="30"/>
  <c r="G144" i="30"/>
  <c r="G219" i="30" s="1"/>
  <c r="J186" i="51" s="1"/>
  <c r="I144" i="30"/>
  <c r="I219" i="30" s="1"/>
  <c r="L186" i="51" s="1"/>
  <c r="J144" i="30"/>
  <c r="J219" i="30" s="1"/>
  <c r="M186" i="51" s="1"/>
  <c r="A146" i="30"/>
  <c r="I156" i="30"/>
  <c r="J156" i="30"/>
  <c r="I157" i="30"/>
  <c r="J157" i="30"/>
  <c r="I159" i="30"/>
  <c r="J159" i="30"/>
  <c r="I160" i="30"/>
  <c r="J160" i="30"/>
  <c r="A196" i="30"/>
  <c r="A197" i="30"/>
  <c r="A198" i="30"/>
  <c r="A199" i="30"/>
  <c r="A205" i="30"/>
  <c r="A206" i="30"/>
  <c r="A207" i="30"/>
  <c r="A208" i="30"/>
  <c r="G208" i="30"/>
  <c r="G217" i="30" s="1"/>
  <c r="J184" i="51" s="1"/>
  <c r="I208" i="30"/>
  <c r="I217" i="30" s="1"/>
  <c r="L184" i="51" s="1"/>
  <c r="J208" i="30"/>
  <c r="A211" i="30"/>
  <c r="A214" i="30"/>
  <c r="A216" i="30"/>
  <c r="A217" i="30"/>
  <c r="A218" i="30"/>
  <c r="A219" i="30"/>
  <c r="A221" i="30"/>
  <c r="A222" i="30"/>
  <c r="A223" i="30"/>
  <c r="A224" i="30"/>
  <c r="G31" i="8"/>
  <c r="B55" i="43"/>
  <c r="G23" i="13" s="1"/>
  <c r="O39" i="17"/>
  <c r="I168" i="50" l="1"/>
  <c r="I175" i="50" s="1"/>
  <c r="I42" i="8"/>
  <c r="E37" i="36"/>
  <c r="N168" i="50"/>
  <c r="N175" i="50" s="1"/>
  <c r="L168" i="50"/>
  <c r="L175" i="50" s="1"/>
  <c r="F37" i="36"/>
  <c r="I135" i="8"/>
  <c r="I147" i="8" s="1"/>
  <c r="J178" i="9"/>
  <c r="J179" i="9" s="1"/>
  <c r="K43" i="9"/>
  <c r="K146" i="9" s="1"/>
  <c r="K178" i="9"/>
  <c r="K179" i="9" s="1"/>
  <c r="J43" i="9"/>
  <c r="J146" i="9" s="1"/>
  <c r="K42" i="9"/>
  <c r="J42" i="9"/>
  <c r="I42" i="9"/>
  <c r="K81" i="9"/>
  <c r="K174" i="51"/>
  <c r="H207" i="50"/>
  <c r="J135" i="9"/>
  <c r="J147" i="9" s="1"/>
  <c r="H205" i="30"/>
  <c r="H58" i="8"/>
  <c r="J58" i="8" s="1"/>
  <c r="H31" i="9"/>
  <c r="L31" i="9" s="1"/>
  <c r="L40" i="9" s="1"/>
  <c r="J167" i="8"/>
  <c r="H73" i="8"/>
  <c r="J73" i="8" s="1"/>
  <c r="H25" i="8"/>
  <c r="J25" i="8" s="1"/>
  <c r="H38" i="30"/>
  <c r="H23" i="8"/>
  <c r="J23" i="8" s="1"/>
  <c r="H36" i="30"/>
  <c r="H24" i="8"/>
  <c r="J24" i="8" s="1"/>
  <c r="H37" i="30"/>
  <c r="H123" i="8"/>
  <c r="J123" i="8" s="1"/>
  <c r="H136" i="30"/>
  <c r="H120" i="8"/>
  <c r="J120" i="8" s="1"/>
  <c r="H133" i="30"/>
  <c r="H116" i="8"/>
  <c r="J116" i="8" s="1"/>
  <c r="H129" i="30"/>
  <c r="H115" i="8"/>
  <c r="J115" i="8" s="1"/>
  <c r="H128" i="30"/>
  <c r="H112" i="8"/>
  <c r="J112" i="8" s="1"/>
  <c r="H125" i="30"/>
  <c r="H96" i="8"/>
  <c r="J96" i="8" s="1"/>
  <c r="H109" i="30"/>
  <c r="H93" i="8"/>
  <c r="J93" i="8" s="1"/>
  <c r="H106" i="30"/>
  <c r="H89" i="8"/>
  <c r="J89" i="8" s="1"/>
  <c r="H102" i="30"/>
  <c r="H74" i="8"/>
  <c r="J74" i="8" s="1"/>
  <c r="H87" i="30"/>
  <c r="H65" i="8"/>
  <c r="J65" i="8" s="1"/>
  <c r="H78" i="30"/>
  <c r="H61" i="8"/>
  <c r="J61" i="8" s="1"/>
  <c r="H74" i="30"/>
  <c r="H39" i="8"/>
  <c r="J39" i="8" s="1"/>
  <c r="H52" i="30"/>
  <c r="H35" i="8"/>
  <c r="J35" i="8" s="1"/>
  <c r="H48" i="30"/>
  <c r="H26" i="8"/>
  <c r="J26" i="8" s="1"/>
  <c r="H39" i="30"/>
  <c r="H117" i="8"/>
  <c r="J117" i="8" s="1"/>
  <c r="H130" i="30"/>
  <c r="H90" i="8"/>
  <c r="J90" i="8" s="1"/>
  <c r="H103" i="30"/>
  <c r="H75" i="8"/>
  <c r="J75" i="8" s="1"/>
  <c r="H88" i="30"/>
  <c r="H66" i="8"/>
  <c r="J66" i="8" s="1"/>
  <c r="H79" i="30"/>
  <c r="H62" i="8"/>
  <c r="J62" i="8" s="1"/>
  <c r="H75" i="30"/>
  <c r="K53" i="51"/>
  <c r="H71" i="50"/>
  <c r="H36" i="8"/>
  <c r="J36" i="8" s="1"/>
  <c r="H49" i="30"/>
  <c r="H32" i="8"/>
  <c r="J32" i="8" s="1"/>
  <c r="H45" i="30"/>
  <c r="H22" i="8"/>
  <c r="J22" i="8" s="1"/>
  <c r="H35" i="30"/>
  <c r="H160" i="30"/>
  <c r="K11" i="51"/>
  <c r="H128" i="8"/>
  <c r="J128" i="8" s="1"/>
  <c r="H141" i="30"/>
  <c r="H118" i="8"/>
  <c r="J118" i="8" s="1"/>
  <c r="H131" i="30"/>
  <c r="H110" i="8"/>
  <c r="J110" i="8" s="1"/>
  <c r="H123" i="30"/>
  <c r="H104" i="8"/>
  <c r="J104" i="8" s="1"/>
  <c r="H117" i="30"/>
  <c r="H101" i="8"/>
  <c r="J101" i="8" s="1"/>
  <c r="H114" i="30"/>
  <c r="H91" i="8"/>
  <c r="J91" i="8" s="1"/>
  <c r="H104" i="30"/>
  <c r="H76" i="8"/>
  <c r="J76" i="8" s="1"/>
  <c r="H89" i="30"/>
  <c r="H67" i="8"/>
  <c r="J67" i="8" s="1"/>
  <c r="H80" i="30"/>
  <c r="H63" i="8"/>
  <c r="J63" i="8" s="1"/>
  <c r="H76" i="30"/>
  <c r="H59" i="8"/>
  <c r="J59" i="8" s="1"/>
  <c r="H72" i="30"/>
  <c r="H37" i="8"/>
  <c r="J37" i="8" s="1"/>
  <c r="H50" i="30"/>
  <c r="H33" i="8"/>
  <c r="J33" i="8" s="1"/>
  <c r="H46" i="30"/>
  <c r="H159" i="30"/>
  <c r="K10" i="51"/>
  <c r="H129" i="8"/>
  <c r="J129" i="8" s="1"/>
  <c r="H142" i="30"/>
  <c r="H122" i="8"/>
  <c r="J122" i="8" s="1"/>
  <c r="H135" i="30"/>
  <c r="H119" i="8"/>
  <c r="J119" i="8" s="1"/>
  <c r="H132" i="30"/>
  <c r="H114" i="8"/>
  <c r="J114" i="8" s="1"/>
  <c r="H127" i="30"/>
  <c r="H111" i="8"/>
  <c r="J111" i="8" s="1"/>
  <c r="H124" i="30"/>
  <c r="H102" i="8"/>
  <c r="J102" i="8" s="1"/>
  <c r="H115" i="30"/>
  <c r="H95" i="8"/>
  <c r="J95" i="8" s="1"/>
  <c r="H108" i="30"/>
  <c r="H92" i="8"/>
  <c r="J92" i="8" s="1"/>
  <c r="H105" i="30"/>
  <c r="H88" i="8"/>
  <c r="J88" i="8" s="1"/>
  <c r="H101" i="30"/>
  <c r="H77" i="8"/>
  <c r="J77" i="8" s="1"/>
  <c r="H90" i="30"/>
  <c r="K67" i="51"/>
  <c r="H86" i="50"/>
  <c r="H68" i="8"/>
  <c r="J68" i="8" s="1"/>
  <c r="H81" i="30"/>
  <c r="H64" i="8"/>
  <c r="J64" i="8" s="1"/>
  <c r="H77" i="30"/>
  <c r="H54" i="8"/>
  <c r="J54" i="8" s="1"/>
  <c r="H67" i="30"/>
  <c r="H38" i="8"/>
  <c r="J38" i="8" s="1"/>
  <c r="H51" i="30"/>
  <c r="H34" i="8"/>
  <c r="J34" i="8" s="1"/>
  <c r="H47" i="30"/>
  <c r="J168" i="50"/>
  <c r="J175" i="50" s="1"/>
  <c r="G45" i="13"/>
  <c r="G47" i="13" s="1"/>
  <c r="H174" i="9"/>
  <c r="H183" i="9" s="1"/>
  <c r="G40" i="8"/>
  <c r="I82" i="8"/>
  <c r="G170" i="8"/>
  <c r="G131" i="8"/>
  <c r="G95" i="30"/>
  <c r="L174" i="9"/>
  <c r="L183" i="9" s="1"/>
  <c r="L59" i="9"/>
  <c r="H73" i="30" s="1"/>
  <c r="H68" i="9"/>
  <c r="G69" i="8"/>
  <c r="G55" i="8"/>
  <c r="G28" i="8"/>
  <c r="H169" i="8"/>
  <c r="J169" i="8" s="1"/>
  <c r="J159" i="8"/>
  <c r="H197" i="30"/>
  <c r="I135" i="9"/>
  <c r="I81" i="9"/>
  <c r="H198" i="30"/>
  <c r="L27" i="9"/>
  <c r="H40" i="30" s="1"/>
  <c r="H28" i="9"/>
  <c r="H206" i="30"/>
  <c r="D37" i="36"/>
  <c r="L52" i="9"/>
  <c r="H54" i="9"/>
  <c r="Q73" i="12"/>
  <c r="C9" i="12" s="1"/>
  <c r="G149" i="30"/>
  <c r="G166" i="30" s="1"/>
  <c r="J139" i="51" s="1"/>
  <c r="I55" i="30"/>
  <c r="I164" i="30" s="1"/>
  <c r="L138" i="51" s="1"/>
  <c r="J149" i="30"/>
  <c r="J166" i="30" s="1"/>
  <c r="M139" i="51" s="1"/>
  <c r="J95" i="30"/>
  <c r="J55" i="30"/>
  <c r="J164" i="30" s="1"/>
  <c r="M138" i="51" s="1"/>
  <c r="I149" i="30"/>
  <c r="I166" i="30" s="1"/>
  <c r="L139" i="51" s="1"/>
  <c r="J217" i="30"/>
  <c r="M184" i="51" s="1"/>
  <c r="I95" i="30"/>
  <c r="G18" i="8"/>
  <c r="H18" i="9"/>
  <c r="L18" i="9" s="1"/>
  <c r="H133" i="8"/>
  <c r="J133" i="8" s="1"/>
  <c r="H146" i="30"/>
  <c r="I43" i="9"/>
  <c r="I146" i="9" s="1"/>
  <c r="I178" i="9"/>
  <c r="I179" i="9" s="1"/>
  <c r="L129" i="9"/>
  <c r="H143" i="30" s="1"/>
  <c r="H130" i="9"/>
  <c r="H185" i="9" s="1"/>
  <c r="G37" i="36"/>
  <c r="I172" i="8"/>
  <c r="I179" i="8" s="1"/>
  <c r="K135" i="9"/>
  <c r="K147" i="9" s="1"/>
  <c r="M179" i="9" l="1"/>
  <c r="J148" i="9"/>
  <c r="J152" i="9" s="1"/>
  <c r="J153" i="9" s="1"/>
  <c r="K148" i="9"/>
  <c r="K152" i="9" s="1"/>
  <c r="K153" i="9" s="1"/>
  <c r="H31" i="8"/>
  <c r="J31" i="8" s="1"/>
  <c r="J40" i="8" s="1"/>
  <c r="I147" i="9"/>
  <c r="I148" i="9" s="1"/>
  <c r="I152" i="9" s="1"/>
  <c r="I153" i="9" s="1"/>
  <c r="K142" i="9"/>
  <c r="K143" i="9" s="1"/>
  <c r="J142" i="9"/>
  <c r="J143" i="9" s="1"/>
  <c r="K165" i="51"/>
  <c r="H198" i="50"/>
  <c r="K164" i="51"/>
  <c r="H197" i="50"/>
  <c r="K172" i="51"/>
  <c r="H205" i="50"/>
  <c r="K173" i="51"/>
  <c r="H206" i="50"/>
  <c r="I142" i="9"/>
  <c r="I143" i="9" s="1"/>
  <c r="H44" i="30"/>
  <c r="K31" i="51" s="1"/>
  <c r="H40" i="9"/>
  <c r="H42" i="9" s="1"/>
  <c r="H208" i="30"/>
  <c r="H217" i="30" s="1"/>
  <c r="K184" i="51" s="1"/>
  <c r="J170" i="8"/>
  <c r="K55" i="51"/>
  <c r="H73" i="50"/>
  <c r="K38" i="51"/>
  <c r="H51" i="50"/>
  <c r="K59" i="51"/>
  <c r="H77" i="50"/>
  <c r="K81" i="51"/>
  <c r="H101" i="50"/>
  <c r="K90" i="51"/>
  <c r="H108" i="50"/>
  <c r="K105" i="51"/>
  <c r="H124" i="50"/>
  <c r="K118" i="51"/>
  <c r="H132" i="50"/>
  <c r="K128" i="51"/>
  <c r="H142" i="50"/>
  <c r="K24" i="51"/>
  <c r="H35" i="50"/>
  <c r="H41" i="30"/>
  <c r="K32" i="51"/>
  <c r="H45" i="50"/>
  <c r="K61" i="51"/>
  <c r="H79" i="50"/>
  <c r="K85" i="51"/>
  <c r="H103" i="50"/>
  <c r="H18" i="8"/>
  <c r="H31" i="30"/>
  <c r="H53" i="8"/>
  <c r="J53" i="8" s="1"/>
  <c r="J55" i="8" s="1"/>
  <c r="H66" i="30"/>
  <c r="H170" i="8"/>
  <c r="K29" i="51"/>
  <c r="H40" i="50"/>
  <c r="K33" i="51"/>
  <c r="H46" i="50"/>
  <c r="K54" i="51"/>
  <c r="H72" i="50"/>
  <c r="H82" i="30"/>
  <c r="K62" i="51"/>
  <c r="H80" i="50"/>
  <c r="K86" i="51"/>
  <c r="H104" i="50"/>
  <c r="K100" i="51"/>
  <c r="H117" i="50"/>
  <c r="K114" i="51"/>
  <c r="H131" i="50"/>
  <c r="K28" i="51"/>
  <c r="H39" i="50"/>
  <c r="K39" i="51"/>
  <c r="H52" i="50"/>
  <c r="K60" i="51"/>
  <c r="H78" i="50"/>
  <c r="K83" i="51"/>
  <c r="H102" i="50"/>
  <c r="K91" i="51"/>
  <c r="H109" i="50"/>
  <c r="K110" i="51"/>
  <c r="H128" i="50"/>
  <c r="K119" i="51"/>
  <c r="H133" i="50"/>
  <c r="K25" i="51"/>
  <c r="H36" i="50"/>
  <c r="K129" i="51"/>
  <c r="H143" i="50"/>
  <c r="K131" i="51"/>
  <c r="H146" i="50"/>
  <c r="K34" i="51"/>
  <c r="H47" i="50"/>
  <c r="K51" i="51"/>
  <c r="H67" i="50"/>
  <c r="K63" i="51"/>
  <c r="H81" i="50"/>
  <c r="K71" i="51"/>
  <c r="H90" i="50"/>
  <c r="K87" i="51"/>
  <c r="H105" i="50"/>
  <c r="K97" i="51"/>
  <c r="H115" i="50"/>
  <c r="K109" i="51"/>
  <c r="H127" i="50"/>
  <c r="K124" i="51"/>
  <c r="H135" i="50"/>
  <c r="K36" i="51"/>
  <c r="H49" i="50"/>
  <c r="K57" i="51"/>
  <c r="H75" i="50"/>
  <c r="K69" i="51"/>
  <c r="H88" i="50"/>
  <c r="K113" i="51"/>
  <c r="H130" i="50"/>
  <c r="K37" i="51"/>
  <c r="H50" i="50"/>
  <c r="K58" i="51"/>
  <c r="H76" i="50"/>
  <c r="K70" i="51"/>
  <c r="H89" i="50"/>
  <c r="K93" i="51"/>
  <c r="H114" i="50"/>
  <c r="K104" i="51"/>
  <c r="H123" i="50"/>
  <c r="K127" i="51"/>
  <c r="H141" i="50"/>
  <c r="H144" i="30"/>
  <c r="H219" i="30" s="1"/>
  <c r="K186" i="51" s="1"/>
  <c r="K35" i="51"/>
  <c r="H48" i="50"/>
  <c r="K56" i="51"/>
  <c r="H74" i="50"/>
  <c r="K68" i="51"/>
  <c r="H87" i="50"/>
  <c r="K88" i="51"/>
  <c r="H106" i="50"/>
  <c r="K106" i="51"/>
  <c r="H125" i="50"/>
  <c r="K111" i="51"/>
  <c r="H129" i="50"/>
  <c r="K125" i="51"/>
  <c r="H136" i="50"/>
  <c r="K26" i="51"/>
  <c r="H37" i="50"/>
  <c r="K27" i="51"/>
  <c r="H38" i="50"/>
  <c r="L54" i="9"/>
  <c r="G10" i="13"/>
  <c r="I10" i="13"/>
  <c r="H27" i="8"/>
  <c r="L28" i="9"/>
  <c r="L42" i="9" s="1"/>
  <c r="H60" i="8"/>
  <c r="L68" i="9"/>
  <c r="I168" i="30"/>
  <c r="L140" i="51" s="1"/>
  <c r="J168" i="30"/>
  <c r="M140" i="51" s="1"/>
  <c r="G113" i="8"/>
  <c r="H112" i="9"/>
  <c r="L112" i="9" s="1"/>
  <c r="H130" i="8"/>
  <c r="L130" i="9"/>
  <c r="L185" i="9" s="1"/>
  <c r="H40" i="8" l="1"/>
  <c r="M143" i="9"/>
  <c r="K175" i="51"/>
  <c r="H208" i="50"/>
  <c r="H217" i="50" s="1"/>
  <c r="H44" i="50"/>
  <c r="H53" i="50" s="1"/>
  <c r="H53" i="30"/>
  <c r="H55" i="8"/>
  <c r="H82" i="50"/>
  <c r="K130" i="51"/>
  <c r="H113" i="8"/>
  <c r="J113" i="8" s="1"/>
  <c r="H126" i="30"/>
  <c r="K30" i="51"/>
  <c r="K64" i="51"/>
  <c r="H144" i="50"/>
  <c r="H219" i="50" s="1"/>
  <c r="K22" i="51"/>
  <c r="H31" i="50"/>
  <c r="K40" i="51"/>
  <c r="K50" i="51"/>
  <c r="K52" i="51" s="1"/>
  <c r="H66" i="50"/>
  <c r="H68" i="50" s="1"/>
  <c r="H68" i="30"/>
  <c r="H41" i="50"/>
  <c r="J175" i="30"/>
  <c r="M145" i="51" s="1"/>
  <c r="I175" i="30"/>
  <c r="L145" i="51" s="1"/>
  <c r="J60" i="8"/>
  <c r="J69" i="8" s="1"/>
  <c r="H69" i="8"/>
  <c r="J27" i="8"/>
  <c r="J28" i="8" s="1"/>
  <c r="J42" i="8" s="1"/>
  <c r="H28" i="8"/>
  <c r="J130" i="8"/>
  <c r="J131" i="8" s="1"/>
  <c r="H131" i="8"/>
  <c r="K41" i="51" l="1"/>
  <c r="K107" i="51"/>
  <c r="H126" i="50"/>
  <c r="H102" i="9"/>
  <c r="G103" i="8"/>
  <c r="G105" i="8" s="1"/>
  <c r="G102" i="13"/>
  <c r="H108" i="9"/>
  <c r="G109" i="8"/>
  <c r="G120" i="13"/>
  <c r="G72" i="8"/>
  <c r="H71" i="9"/>
  <c r="G87" i="8"/>
  <c r="H86" i="9"/>
  <c r="H120" i="9"/>
  <c r="L120" i="9" s="1"/>
  <c r="G121" i="8"/>
  <c r="H121" i="8" l="1"/>
  <c r="J121" i="8" s="1"/>
  <c r="H134" i="30"/>
  <c r="L102" i="9"/>
  <c r="H116" i="30" s="1"/>
  <c r="H104" i="9"/>
  <c r="L71" i="9"/>
  <c r="H85" i="30" s="1"/>
  <c r="L86" i="9"/>
  <c r="H100" i="30" s="1"/>
  <c r="G124" i="8"/>
  <c r="L108" i="9"/>
  <c r="H122" i="30" s="1"/>
  <c r="H123" i="9"/>
  <c r="K79" i="51" l="1"/>
  <c r="H100" i="50"/>
  <c r="K65" i="51"/>
  <c r="H85" i="50"/>
  <c r="K98" i="51"/>
  <c r="K101" i="51" s="1"/>
  <c r="H116" i="50"/>
  <c r="H118" i="50" s="1"/>
  <c r="H118" i="30"/>
  <c r="K102" i="51"/>
  <c r="H122" i="50"/>
  <c r="H137" i="30"/>
  <c r="K120" i="51"/>
  <c r="H134" i="50"/>
  <c r="H77" i="9"/>
  <c r="G78" i="8"/>
  <c r="G81" i="13"/>
  <c r="G82" i="13" s="1"/>
  <c r="H78" i="9"/>
  <c r="L78" i="9" s="1"/>
  <c r="G79" i="8"/>
  <c r="H103" i="8"/>
  <c r="L104" i="9"/>
  <c r="H72" i="8"/>
  <c r="H109" i="8"/>
  <c r="L123" i="9"/>
  <c r="H87" i="8"/>
  <c r="G80" i="8" l="1"/>
  <c r="K126" i="51"/>
  <c r="H79" i="8"/>
  <c r="J79" i="8" s="1"/>
  <c r="H92" i="30"/>
  <c r="H137" i="50"/>
  <c r="L77" i="9"/>
  <c r="H91" i="30" s="1"/>
  <c r="H79" i="9"/>
  <c r="H105" i="8"/>
  <c r="J103" i="8"/>
  <c r="J105" i="8" s="1"/>
  <c r="J72" i="8"/>
  <c r="J87" i="8"/>
  <c r="J109" i="8"/>
  <c r="J124" i="8" s="1"/>
  <c r="H124" i="8"/>
  <c r="G82" i="8" l="1"/>
  <c r="K72" i="51"/>
  <c r="H91" i="50"/>
  <c r="H93" i="30"/>
  <c r="K74" i="51"/>
  <c r="H92" i="50"/>
  <c r="H81" i="9"/>
  <c r="H78" i="8"/>
  <c r="L79" i="9"/>
  <c r="H93" i="50" l="1"/>
  <c r="H95" i="50" s="1"/>
  <c r="K76" i="51"/>
  <c r="K77" i="51" s="1"/>
  <c r="H95" i="30"/>
  <c r="L81" i="9"/>
  <c r="J78" i="8"/>
  <c r="J80" i="8" s="1"/>
  <c r="H80" i="8"/>
  <c r="H82" i="8" l="1"/>
  <c r="J82" i="8"/>
  <c r="H12" i="48"/>
  <c r="B10" i="43"/>
  <c r="G31" i="50"/>
  <c r="H14" i="48"/>
  <c r="B38" i="43" s="1"/>
  <c r="A3" i="43"/>
  <c r="I22" i="51"/>
  <c r="G196" i="50"/>
  <c r="G199" i="50" s="1"/>
  <c r="G211" i="50" s="1"/>
  <c r="G218" i="50" s="1"/>
  <c r="J144" i="51"/>
  <c r="L16" i="17"/>
  <c r="O16" i="17" s="1"/>
  <c r="J21" i="51"/>
  <c r="F170" i="13"/>
  <c r="F182" i="13" s="1"/>
  <c r="L14" i="17"/>
  <c r="O14" i="17" s="1"/>
  <c r="L12" i="17"/>
  <c r="O12" i="17" s="1"/>
  <c r="G14" i="44"/>
  <c r="B11" i="43" s="1"/>
  <c r="Q33" i="17" l="1"/>
  <c r="Q35" i="17"/>
  <c r="G13" i="13"/>
  <c r="G142" i="13" s="1"/>
  <c r="J163" i="51"/>
  <c r="J166" i="51" s="1"/>
  <c r="G199" i="30"/>
  <c r="G211" i="30" s="1"/>
  <c r="A2" i="43"/>
  <c r="F184" i="13"/>
  <c r="F178" i="13" s="1"/>
  <c r="I183" i="51"/>
  <c r="G30" i="50"/>
  <c r="G32" i="50" s="1"/>
  <c r="G55" i="50" s="1"/>
  <c r="G164" i="50" s="1"/>
  <c r="G168" i="50" s="1"/>
  <c r="G175" i="50" s="1"/>
  <c r="G32" i="30"/>
  <c r="G55" i="30" s="1"/>
  <c r="G164" i="30" s="1"/>
  <c r="J138" i="51" s="1"/>
  <c r="I163" i="51"/>
  <c r="I166" i="51" s="1"/>
  <c r="G173" i="50"/>
  <c r="G216" i="50"/>
  <c r="J22" i="51"/>
  <c r="J23" i="51" s="1"/>
  <c r="J43" i="51" s="1"/>
  <c r="B26" i="43"/>
  <c r="G92" i="13" s="1"/>
  <c r="H93" i="9" s="1"/>
  <c r="Q37" i="17"/>
  <c r="I144" i="51"/>
  <c r="H28" i="46"/>
  <c r="H10" i="48"/>
  <c r="B27" i="43"/>
  <c r="F24" i="13"/>
  <c r="F48" i="13" s="1"/>
  <c r="F148" i="13" s="1"/>
  <c r="I21" i="51"/>
  <c r="I23" i="51" s="1"/>
  <c r="I43" i="51" s="1"/>
  <c r="O18" i="17" l="1"/>
  <c r="Q39" i="17"/>
  <c r="B24" i="43"/>
  <c r="B63" i="43" s="1"/>
  <c r="H17" i="30"/>
  <c r="H17" i="50" s="1"/>
  <c r="H157" i="50" s="1"/>
  <c r="G177" i="50"/>
  <c r="B22" i="43"/>
  <c r="B61" i="43" s="1"/>
  <c r="G216" i="30"/>
  <c r="J183" i="51" s="1"/>
  <c r="I185" i="51"/>
  <c r="G168" i="30"/>
  <c r="J140" i="51" s="1"/>
  <c r="B28" i="43"/>
  <c r="G12" i="13"/>
  <c r="E48" i="46"/>
  <c r="B29" i="43"/>
  <c r="E49" i="46"/>
  <c r="G49" i="46" s="1"/>
  <c r="G167" i="13"/>
  <c r="I178" i="51"/>
  <c r="B37" i="43"/>
  <c r="B40" i="43" s="1"/>
  <c r="H17" i="48"/>
  <c r="B25" i="43"/>
  <c r="I138" i="51"/>
  <c r="F150" i="13"/>
  <c r="B21" i="43"/>
  <c r="G218" i="30"/>
  <c r="J185" i="51" s="1"/>
  <c r="J178" i="51"/>
  <c r="O21" i="17" l="1"/>
  <c r="F8" i="44" s="1"/>
  <c r="G8" i="44" s="1"/>
  <c r="G16" i="44" s="1"/>
  <c r="O20" i="17"/>
  <c r="G48" i="46"/>
  <c r="E51" i="46"/>
  <c r="G51" i="46" s="1"/>
  <c r="G95" i="13"/>
  <c r="G130" i="13" s="1"/>
  <c r="G149" i="13" s="1"/>
  <c r="H96" i="9"/>
  <c r="H135" i="9" s="1"/>
  <c r="H147" i="9" s="1"/>
  <c r="G94" i="8"/>
  <c r="G97" i="8" s="1"/>
  <c r="G135" i="8" s="1"/>
  <c r="F154" i="13"/>
  <c r="F155" i="13" s="1"/>
  <c r="H17" i="46"/>
  <c r="B20" i="43" s="1"/>
  <c r="B62" i="43" s="1"/>
  <c r="B64" i="43" s="1"/>
  <c r="H157" i="30"/>
  <c r="G175" i="30"/>
  <c r="G177" i="30" s="1"/>
  <c r="K8" i="51"/>
  <c r="B23" i="43"/>
  <c r="G158" i="8"/>
  <c r="G161" i="8" s="1"/>
  <c r="H162" i="9"/>
  <c r="G170" i="13"/>
  <c r="G182" i="13" s="1"/>
  <c r="G184" i="13" s="1"/>
  <c r="G178" i="13" s="1"/>
  <c r="H16" i="30"/>
  <c r="G141" i="13"/>
  <c r="I140" i="51"/>
  <c r="H48" i="46" l="1"/>
  <c r="H58" i="46" s="1"/>
  <c r="L93" i="9"/>
  <c r="L96" i="9" s="1"/>
  <c r="L135" i="9" s="1"/>
  <c r="L147" i="9" s="1"/>
  <c r="B9" i="43"/>
  <c r="B14" i="43" s="1"/>
  <c r="H41" i="46"/>
  <c r="H45" i="46" s="1"/>
  <c r="J146" i="51"/>
  <c r="I145" i="51"/>
  <c r="B19" i="43"/>
  <c r="H165" i="9"/>
  <c r="H182" i="9" s="1"/>
  <c r="L162" i="9"/>
  <c r="H156" i="30"/>
  <c r="H16" i="50"/>
  <c r="H156" i="50" s="1"/>
  <c r="K7" i="51"/>
  <c r="G172" i="8"/>
  <c r="H176" i="9"/>
  <c r="H53" i="46" l="1"/>
  <c r="B30" i="43"/>
  <c r="B32" i="43" s="1"/>
  <c r="B43" i="43" s="1"/>
  <c r="B49" i="43" s="1"/>
  <c r="B54" i="43" s="1"/>
  <c r="G22" i="13" s="1"/>
  <c r="H61" i="46"/>
  <c r="H107" i="30"/>
  <c r="H107" i="50" s="1"/>
  <c r="H110" i="50" s="1"/>
  <c r="H149" i="50" s="1"/>
  <c r="H166" i="50" s="1"/>
  <c r="H59" i="46"/>
  <c r="H63" i="46"/>
  <c r="H60" i="46"/>
  <c r="H94" i="8"/>
  <c r="J94" i="8" s="1"/>
  <c r="J97" i="8" s="1"/>
  <c r="J135" i="8" s="1"/>
  <c r="J140" i="8" s="1"/>
  <c r="L165" i="9"/>
  <c r="H196" i="30"/>
  <c r="H158" i="8"/>
  <c r="I146" i="51"/>
  <c r="G133" i="13"/>
  <c r="G153" i="13" s="1"/>
  <c r="H184" i="9"/>
  <c r="L176" i="9"/>
  <c r="L184" i="9" s="1"/>
  <c r="I38" i="46"/>
  <c r="I39" i="46"/>
  <c r="I28" i="46"/>
  <c r="I35" i="46"/>
  <c r="I37" i="46"/>
  <c r="I29" i="46"/>
  <c r="I17" i="46"/>
  <c r="I31" i="46"/>
  <c r="I13" i="46"/>
  <c r="I12" i="46"/>
  <c r="I14" i="46"/>
  <c r="K89" i="51" l="1"/>
  <c r="K92" i="51" s="1"/>
  <c r="K132" i="51" s="1"/>
  <c r="H110" i="30"/>
  <c r="H149" i="30" s="1"/>
  <c r="H166" i="30" s="1"/>
  <c r="K139" i="51" s="1"/>
  <c r="H65" i="46"/>
  <c r="H62" i="46"/>
  <c r="H97" i="8"/>
  <c r="H135" i="8" s="1"/>
  <c r="B58" i="43"/>
  <c r="H17" i="9"/>
  <c r="H199" i="30"/>
  <c r="K163" i="51"/>
  <c r="K166" i="51" s="1"/>
  <c r="H196" i="50"/>
  <c r="H199" i="50" s="1"/>
  <c r="J158" i="8"/>
  <c r="J161" i="8" s="1"/>
  <c r="H161" i="8"/>
  <c r="H172" i="8" s="1"/>
  <c r="J172" i="8" s="1"/>
  <c r="G17" i="8"/>
  <c r="G19" i="8" s="1"/>
  <c r="G42" i="8" s="1"/>
  <c r="G24" i="13"/>
  <c r="H138" i="9"/>
  <c r="L138" i="9" s="1"/>
  <c r="H151" i="9"/>
  <c r="L182" i="9"/>
  <c r="L178" i="9"/>
  <c r="I145" i="8" l="1"/>
  <c r="H173" i="30"/>
  <c r="H173" i="50"/>
  <c r="L17" i="9"/>
  <c r="H19" i="9"/>
  <c r="H43" i="9" s="1"/>
  <c r="H146" i="9" s="1"/>
  <c r="H148" i="9" s="1"/>
  <c r="H152" i="9" s="1"/>
  <c r="L152" i="9" s="1"/>
  <c r="L151" i="9"/>
  <c r="G48" i="13"/>
  <c r="H216" i="50"/>
  <c r="H211" i="50"/>
  <c r="H218" i="50" s="1"/>
  <c r="H216" i="30"/>
  <c r="K183" i="51" s="1"/>
  <c r="H211" i="30"/>
  <c r="H153" i="9" l="1"/>
  <c r="K144" i="51"/>
  <c r="H218" i="30"/>
  <c r="K185" i="51" s="1"/>
  <c r="I196" i="30"/>
  <c r="K178" i="51"/>
  <c r="G134" i="13"/>
  <c r="G148" i="13"/>
  <c r="G150" i="13" s="1"/>
  <c r="G154" i="13" s="1"/>
  <c r="G155" i="13" s="1"/>
  <c r="H17" i="8"/>
  <c r="H19" i="8" s="1"/>
  <c r="L19" i="9"/>
  <c r="L43" i="9" s="1"/>
  <c r="H30" i="30"/>
  <c r="L153" i="9"/>
  <c r="K21" i="51" l="1"/>
  <c r="K23" i="51" s="1"/>
  <c r="K43" i="51" s="1"/>
  <c r="H32" i="30"/>
  <c r="H55" i="30" s="1"/>
  <c r="H164" i="30" s="1"/>
  <c r="H30" i="50"/>
  <c r="H32" i="50" s="1"/>
  <c r="H55" i="50" s="1"/>
  <c r="H164" i="50" s="1"/>
  <c r="H168" i="50" s="1"/>
  <c r="H175" i="50" s="1"/>
  <c r="H177" i="50" s="1"/>
  <c r="I173" i="50" s="1"/>
  <c r="I177" i="50" s="1"/>
  <c r="J173" i="50" s="1"/>
  <c r="J177" i="50" s="1"/>
  <c r="L173" i="50" s="1"/>
  <c r="L177" i="50" s="1"/>
  <c r="N173" i="50" s="1"/>
  <c r="N177" i="50" s="1"/>
  <c r="H42" i="8"/>
  <c r="I146" i="8"/>
  <c r="I148" i="8" s="1"/>
  <c r="I196" i="50"/>
  <c r="I199" i="50" s="1"/>
  <c r="L163" i="51"/>
  <c r="L166" i="51" s="1"/>
  <c r="I199" i="30"/>
  <c r="H139" i="9"/>
  <c r="G135" i="13"/>
  <c r="L146" i="9"/>
  <c r="L148" i="9" s="1"/>
  <c r="I216" i="30" l="1"/>
  <c r="L183" i="51" s="1"/>
  <c r="I211" i="30"/>
  <c r="I211" i="50"/>
  <c r="I218" i="50" s="1"/>
  <c r="I216" i="50"/>
  <c r="K138" i="51"/>
  <c r="H168" i="30"/>
  <c r="L139" i="9"/>
  <c r="H140" i="9"/>
  <c r="K140" i="51" l="1"/>
  <c r="H175" i="30"/>
  <c r="K145" i="51" s="1"/>
  <c r="L178" i="51"/>
  <c r="I218" i="30"/>
  <c r="L185" i="51" s="1"/>
  <c r="J196" i="30"/>
  <c r="L140" i="9"/>
  <c r="L142" i="9"/>
  <c r="H177" i="30" l="1"/>
  <c r="J199" i="30"/>
  <c r="J196" i="50"/>
  <c r="J199" i="50" s="1"/>
  <c r="M163" i="51"/>
  <c r="M166" i="51" s="1"/>
  <c r="I173" i="30" l="1"/>
  <c r="L144" i="51" s="1"/>
  <c r="K146" i="51"/>
  <c r="J216" i="50"/>
  <c r="J211" i="50"/>
  <c r="J216" i="30"/>
  <c r="M183" i="51" s="1"/>
  <c r="J211" i="30"/>
  <c r="I177" i="30" l="1"/>
  <c r="L146" i="51" s="1"/>
  <c r="M178" i="51"/>
  <c r="J218" i="30"/>
  <c r="M185" i="51" s="1"/>
  <c r="J218" i="50"/>
  <c r="L196" i="50"/>
  <c r="L199" i="50" s="1"/>
  <c r="J173" i="30" l="1"/>
  <c r="M144" i="51" s="1"/>
  <c r="L216" i="50"/>
  <c r="L211" i="50"/>
  <c r="J177" i="30" l="1"/>
  <c r="M146" i="51" s="1"/>
  <c r="L218" i="50"/>
  <c r="N196" i="50"/>
  <c r="N199" i="50" s="1"/>
  <c r="N211" i="50" l="1"/>
  <c r="N218" i="50" s="1"/>
  <c r="N216"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Michael Davis</author>
  </authors>
  <commentList>
    <comment ref="F22" authorId="0" shapeId="0" xr:uid="{00000000-0006-0000-0300-000001000000}">
      <text>
        <r>
          <rPr>
            <b/>
            <sz val="9"/>
            <color indexed="81"/>
            <rFont val="Tahoma"/>
            <family val="2"/>
          </rPr>
          <t>This is the schools 2016-17 delegated budget (excluding VI Form)</t>
        </r>
      </text>
    </comment>
    <comment ref="F23" authorId="0" shapeId="0" xr:uid="{00000000-0006-0000-0300-000002000000}">
      <text>
        <r>
          <rPr>
            <b/>
            <sz val="9"/>
            <color indexed="81"/>
            <rFont val="Tahoma"/>
            <family val="2"/>
          </rPr>
          <t>This is the schools 2016-17 sixth form funding.</t>
        </r>
        <r>
          <rPr>
            <sz val="9"/>
            <color indexed="81"/>
            <rFont val="Tahoma"/>
            <family val="2"/>
          </rPr>
          <t xml:space="preserve">
</t>
        </r>
      </text>
    </comment>
    <comment ref="G133" authorId="0" shapeId="0" xr:uid="{00000000-0006-0000-0300-000003000000}">
      <text>
        <r>
          <rPr>
            <b/>
            <sz val="9"/>
            <color indexed="81"/>
            <rFont val="Tahoma"/>
            <family val="2"/>
          </rPr>
          <t>Populates from Cell F155 Projected Reserves</t>
        </r>
      </text>
    </comment>
    <comment ref="F153" authorId="0" shapeId="0" xr:uid="{00000000-0006-0000-0300-000004000000}">
      <text>
        <r>
          <rPr>
            <b/>
            <sz val="9"/>
            <color indexed="81"/>
            <rFont val="Tahoma"/>
            <family val="2"/>
          </rPr>
          <t>This is the schools 2015-2016 Revenue carryforward.</t>
        </r>
        <r>
          <rPr>
            <sz val="9"/>
            <color indexed="81"/>
            <rFont val="Tahoma"/>
            <family val="2"/>
          </rPr>
          <t xml:space="preserve">
</t>
        </r>
      </text>
    </comment>
    <comment ref="F167" authorId="0" shapeId="0" xr:uid="{00000000-0006-0000-0300-000005000000}">
      <text>
        <r>
          <rPr>
            <b/>
            <sz val="9"/>
            <color indexed="81"/>
            <rFont val="Tahoma"/>
            <family val="2"/>
          </rPr>
          <t>This is the schools 2015-2016 Capital carryforward.</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Michael Davis</author>
  </authors>
  <commentList>
    <comment ref="I5" authorId="0" shapeId="0" xr:uid="{00000000-0006-0000-0600-000001000000}">
      <text>
        <r>
          <rPr>
            <b/>
            <sz val="9"/>
            <color indexed="81"/>
            <rFont val="Tahoma"/>
            <family val="2"/>
          </rPr>
          <t>Populated from Year 1 Budget Plan</t>
        </r>
        <r>
          <rPr>
            <sz val="9"/>
            <color indexed="81"/>
            <rFont val="Tahoma"/>
            <family val="2"/>
          </rPr>
          <t xml:space="preserve">
</t>
        </r>
      </text>
    </comment>
    <comment ref="J5" authorId="0" shapeId="0" xr:uid="{00000000-0006-0000-0600-000002000000}">
      <text>
        <r>
          <rPr>
            <b/>
            <sz val="9"/>
            <color indexed="81"/>
            <rFont val="Tahoma"/>
            <family val="2"/>
          </rPr>
          <t>Populated from Strategic Financial Plan</t>
        </r>
      </text>
    </comment>
    <comment ref="K5" authorId="0" shapeId="0" xr:uid="{00000000-0006-0000-0600-000003000000}">
      <text>
        <r>
          <rPr>
            <b/>
            <sz val="9"/>
            <color indexed="81"/>
            <rFont val="Tahoma"/>
            <family val="2"/>
          </rPr>
          <t>Populated from Strategic Financial Plan</t>
        </r>
      </text>
    </comment>
    <comment ref="L5" authorId="0" shapeId="0" xr:uid="{00000000-0006-0000-0600-000004000000}">
      <text>
        <r>
          <rPr>
            <b/>
            <sz val="9"/>
            <color indexed="81"/>
            <rFont val="Tahoma"/>
            <family val="2"/>
          </rPr>
          <t>Populated from Strategic Financial Plan</t>
        </r>
      </text>
    </comment>
    <comment ref="M5" authorId="0" shapeId="0" xr:uid="{00000000-0006-0000-0600-000005000000}">
      <text>
        <r>
          <rPr>
            <b/>
            <sz val="9"/>
            <color indexed="81"/>
            <rFont val="Tahoma"/>
            <family val="2"/>
          </rPr>
          <t>Populated from Strategic Financial Plan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Michael Davis</author>
  </authors>
  <commentList>
    <comment ref="O21" authorId="0" shapeId="0" xr:uid="{00000000-0006-0000-0B00-000001000000}">
      <text>
        <r>
          <rPr>
            <b/>
            <sz val="8"/>
            <color indexed="81"/>
            <rFont val="Tahoma"/>
            <family val="2"/>
          </rPr>
          <t>See Early Years Block Calculation</t>
        </r>
        <r>
          <rPr>
            <sz val="8"/>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jgilmore-pyle</author>
    <author>PAREKH, Mukesh</author>
    <author>KONTIDOU, Fani</author>
    <author>BAXTER, William</author>
  </authors>
  <commentList>
    <comment ref="AF4" authorId="0" shapeId="0" xr:uid="{00000000-0006-0000-1700-000001000000}">
      <text>
        <r>
          <rPr>
            <sz val="8"/>
            <color indexed="81"/>
            <rFont val="Tahoma"/>
            <family val="2"/>
          </rPr>
          <t xml:space="preserve">The sum of the pupil-led factors (columns E:AB) plus lump sum and sparsity factor (columns AC, AD and AJ)  multiplied by the Fringe Factor (Adjusted Factors column H)-1
</t>
        </r>
        <r>
          <rPr>
            <sz val="9"/>
            <color indexed="81"/>
            <rFont val="Tahoma"/>
            <family val="2"/>
          </rPr>
          <t xml:space="preserve">
</t>
        </r>
      </text>
    </comment>
    <comment ref="AP4" authorId="1" shapeId="0" xr:uid="{00000000-0006-0000-1700-000002000000}">
      <text>
        <r>
          <rPr>
            <sz val="8"/>
            <color indexed="81"/>
            <rFont val="Tahoma"/>
            <family val="2"/>
          </rPr>
          <t xml:space="preserve">Sum of columns E to G
</t>
        </r>
      </text>
    </comment>
    <comment ref="AQ4" authorId="1" shapeId="0" xr:uid="{00000000-0006-0000-1700-000003000000}">
      <text>
        <r>
          <rPr>
            <sz val="8"/>
            <color indexed="81"/>
            <rFont val="Tahoma"/>
            <family val="2"/>
          </rPr>
          <t xml:space="preserve">Sum of columns H to AB
</t>
        </r>
      </text>
    </comment>
    <comment ref="AR4" authorId="1" shapeId="0" xr:uid="{00000000-0006-0000-1700-000004000000}">
      <text>
        <r>
          <rPr>
            <sz val="8"/>
            <color indexed="81"/>
            <rFont val="Tahoma"/>
            <family val="2"/>
          </rPr>
          <t xml:space="preserve">Sum of columns AC to AN
</t>
        </r>
      </text>
    </comment>
    <comment ref="AS4" authorId="1" shapeId="0" xr:uid="{00000000-0006-0000-1700-000005000000}">
      <text>
        <r>
          <rPr>
            <sz val="8"/>
            <color indexed="81"/>
            <rFont val="Tahoma"/>
            <family val="2"/>
          </rPr>
          <t>% Notional SEN entered in the Proforma tab multiplied by the relevant factors</t>
        </r>
      </text>
    </comment>
    <comment ref="AT4" authorId="1" shapeId="0" xr:uid="{00000000-0006-0000-1700-000006000000}">
      <text>
        <r>
          <rPr>
            <sz val="8"/>
            <color indexed="81"/>
            <rFont val="Tahoma"/>
            <family val="2"/>
          </rPr>
          <t>Sum of columns AO to AQ plus column U of the Local Factors sheet 
(Other Adjustment to 15-16 Budget shares)</t>
        </r>
      </text>
    </comment>
    <comment ref="AU4" authorId="1" shapeId="0" xr:uid="{00000000-0006-0000-1700-000007000000}">
      <text>
        <r>
          <rPr>
            <sz val="8"/>
            <color indexed="81"/>
            <rFont val="Tahoma"/>
            <family val="2"/>
          </rPr>
          <t xml:space="preserve">Total Schools Block funding allocated to primary phase pupils. The proportion of Primary NOR (incl reception uplift if applicable) to Total NOR has been used to apportion the funding from all the non-pupil-led factors and LAC.
</t>
        </r>
      </text>
    </comment>
    <comment ref="AV4" authorId="1" shapeId="0" xr:uid="{00000000-0006-0000-1700-000008000000}">
      <text>
        <r>
          <rPr>
            <sz val="8"/>
            <color indexed="81"/>
            <rFont val="Tahoma"/>
            <family val="2"/>
          </rPr>
          <t xml:space="preserve">Total Schools Block funding allocated to secondary phase pupils. The proportion of Secondary NOR to Total NOR has been used to apportion the funding from all the non-pupil-led factors and LAC.
</t>
        </r>
      </text>
    </comment>
    <comment ref="AW4" authorId="1" shapeId="0" xr:uid="{00000000-0006-0000-1700-000009000000}">
      <text>
        <r>
          <rPr>
            <sz val="8"/>
            <color indexed="81"/>
            <rFont val="Tahoma"/>
            <family val="2"/>
          </rPr>
          <t>Total 17-18 Allocation - (Lump sum + Sparsity funding) * fringe factor - Rates - 17-18 Total MFG Approved Exclusions</t>
        </r>
      </text>
    </comment>
    <comment ref="AX4" authorId="1" shapeId="0" xr:uid="{00000000-0006-0000-1700-00000A000000}">
      <text>
        <r>
          <rPr>
            <sz val="8"/>
            <color indexed="81"/>
            <rFont val="Tahoma"/>
            <family val="2"/>
          </rPr>
          <t>17-18 MFG Budget / 17-18 Base NOR</t>
        </r>
      </text>
    </comment>
    <comment ref="AZ4" authorId="1" shapeId="0" xr:uid="{00000000-0006-0000-1700-00000B000000}">
      <text>
        <r>
          <rPr>
            <sz val="8"/>
            <color indexed="81"/>
            <rFont val="Tahoma"/>
            <family val="2"/>
          </rPr>
          <t>(17-18 MFG Unit value- 16-17 MFG Unit Value) / 16-17 MFG Unit Value</t>
        </r>
      </text>
    </comment>
    <comment ref="BA4" authorId="2" shapeId="0" xr:uid="{00000000-0006-0000-1700-00000C000000}">
      <text>
        <r>
          <rPr>
            <sz val="8"/>
            <color indexed="81"/>
            <rFont val="Tahoma"/>
            <family val="2"/>
          </rPr>
          <t>The percentage by which the 16-17 MFG Unit Value is going to be adjusted depending on the capping and scaling factors selected</t>
        </r>
      </text>
    </comment>
    <comment ref="BB4" authorId="1" shapeId="0" xr:uid="{00000000-0006-0000-1700-00000D000000}">
      <text>
        <r>
          <rPr>
            <sz val="8"/>
            <color indexed="81"/>
            <rFont val="Tahoma"/>
            <family val="2"/>
          </rPr>
          <t>MFG Value adjustment * 16-17 MFG Unit Value * 17-18 Base NOR</t>
        </r>
      </text>
    </comment>
    <comment ref="BC4" authorId="1" shapeId="0" xr:uid="{00000000-0006-0000-1700-00000E000000}">
      <text>
        <r>
          <rPr>
            <sz val="8"/>
            <color indexed="81"/>
            <rFont val="Tahoma"/>
            <family val="2"/>
          </rPr>
          <t xml:space="preserve"> Total Allocation + 17-18 MFG adjustment</t>
        </r>
      </text>
    </comment>
    <comment ref="BD4" authorId="2" shapeId="0" xr:uid="{00000000-0006-0000-1700-00000F000000}">
      <text>
        <r>
          <rPr>
            <sz val="8"/>
            <color indexed="81"/>
            <rFont val="Tahoma"/>
            <family val="2"/>
          </rPr>
          <t xml:space="preserve">Post MFG Budget / 17-18 Base NOR </t>
        </r>
      </text>
    </comment>
    <comment ref="BE4" authorId="1" shapeId="0" xr:uid="{00000000-0006-0000-1700-000010000000}">
      <text>
        <r>
          <rPr>
            <sz val="8"/>
            <color indexed="81"/>
            <rFont val="Tahoma"/>
            <family val="2"/>
          </rPr>
          <t>(17-18 Post MFG per pupil Budget - 16-17 Post MFG per pupil SBS) / 16-17 Post MFG per pupil SBS</t>
        </r>
      </text>
    </comment>
    <comment ref="BF4" authorId="1" shapeId="0" xr:uid="{00000000-0006-0000-1700-000011000000}">
      <text>
        <r>
          <rPr>
            <sz val="8"/>
            <color indexed="81"/>
            <rFont val="Tahoma"/>
            <family val="2"/>
          </rPr>
          <t xml:space="preserve">Total De-delegation as a negative value as calculated in the De-delegation sheet
</t>
        </r>
      </text>
    </comment>
    <comment ref="BG4" authorId="1" shapeId="0" xr:uid="{00000000-0006-0000-1700-000012000000}">
      <text>
        <r>
          <rPr>
            <sz val="8"/>
            <color indexed="81"/>
            <rFont val="Tahoma"/>
            <family val="2"/>
          </rPr>
          <t>Post MFG Budget + De-delegation</t>
        </r>
      </text>
    </comment>
    <comment ref="BH4" authorId="3" shapeId="0" xr:uid="{00000000-0006-0000-1700-000013000000}">
      <text>
        <r>
          <rPr>
            <sz val="9"/>
            <color indexed="81"/>
            <rFont val="Tahoma"/>
            <family val="2"/>
          </rPr>
          <t>Total amount as a negative value as calculated in the Education Functions sheet</t>
        </r>
      </text>
    </comment>
    <comment ref="BI4" authorId="3" shapeId="0" xr:uid="{00000000-0006-0000-1700-000014000000}">
      <text>
        <r>
          <rPr>
            <sz val="9"/>
            <color indexed="81"/>
            <rFont val="Tahoma"/>
            <family val="2"/>
          </rPr>
          <t xml:space="preserve">Post De-delegation budget + Education functions for maintained schools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Michael Quinton</author>
  </authors>
  <commentList>
    <comment ref="F29" authorId="0" shapeId="0" xr:uid="{00000000-0006-0000-1B00-000001000000}">
      <text>
        <r>
          <rPr>
            <b/>
            <sz val="9"/>
            <color indexed="81"/>
            <rFont val="Tahoma"/>
            <family val="2"/>
          </rPr>
          <t>Michael Quinton:</t>
        </r>
        <r>
          <rPr>
            <sz val="9"/>
            <color indexed="81"/>
            <rFont val="Tahoma"/>
            <family val="2"/>
          </rPr>
          <t xml:space="preserve">
Added in Palgrave C/fwd</t>
        </r>
      </text>
    </comment>
    <comment ref="F42" authorId="0" shapeId="0" xr:uid="{00000000-0006-0000-1B00-000002000000}">
      <text>
        <r>
          <rPr>
            <b/>
            <sz val="9"/>
            <color indexed="81"/>
            <rFont val="Tahoma"/>
            <family val="2"/>
          </rPr>
          <t>Michael Quinton:</t>
        </r>
        <r>
          <rPr>
            <sz val="9"/>
            <color indexed="81"/>
            <rFont val="Tahoma"/>
            <family val="2"/>
          </rPr>
          <t xml:space="preserve">
Added in Hoxne carry forward</t>
        </r>
      </text>
    </comment>
  </commentList>
</comments>
</file>

<file path=xl/sharedStrings.xml><?xml version="1.0" encoding="utf-8"?>
<sst xmlns="http://schemas.openxmlformats.org/spreadsheetml/2006/main" count="27936" uniqueCount="1648">
  <si>
    <t>Note: In the event that the "Print" buttons do not appear to be working check your security settings for macros. 
 Alternatively you can just click the print icon in EXCEL.</t>
  </si>
  <si>
    <t>Suffolk County Council is the copyright owner of this document.  This document may not be published, distributed or reproduced in any permanent form except in accordance with permission from Suffolk County Council or as permitted by law.</t>
  </si>
  <si>
    <t>Guidance Notes</t>
  </si>
  <si>
    <t>1 YEAR BUDGET PLAN MENU</t>
  </si>
  <si>
    <t>VIREMENTS</t>
  </si>
  <si>
    <t>FOR INFORMATION MENU</t>
  </si>
  <si>
    <t>1 Year Budget Plan</t>
  </si>
  <si>
    <t>Checklist</t>
  </si>
  <si>
    <t>A suggested checklist for some key areas that schools should review and consider when budget setting.</t>
  </si>
  <si>
    <t>Virements</t>
  </si>
  <si>
    <t>REPORTS MENU</t>
  </si>
  <si>
    <t>Outturn Report</t>
  </si>
  <si>
    <t>Virement Report</t>
  </si>
  <si>
    <t>See Virements (above).</t>
  </si>
  <si>
    <t>Early Years Block Allocation</t>
  </si>
  <si>
    <t>This report shows the calculation for of the Early Years Block Allocation.  Schools with a nursery, providing Early Years provision will see the detail behind their Early Years Funding here.</t>
  </si>
  <si>
    <t>Early Years Calculation and Tool</t>
  </si>
  <si>
    <t>This report gives further detail to the numbers used to calculate the schools Early Years Funding.  Schools are also able to use this to calculate any potential termly adjustments that the Local Authority will make based on their actual numbers compared to the estimated numbers.  This is the same process as has previously existed.</t>
  </si>
  <si>
    <t>Schools Block Allocation</t>
  </si>
  <si>
    <t>High Needs Block Allocation</t>
  </si>
  <si>
    <t>This report gives further detail to the numbers used to calculate the High Needs funding.  In particular Special Schools, Pupil Referral Units and those schools with specialist units will receive funding under this heading.</t>
  </si>
  <si>
    <t>Summary Of All School Funding</t>
  </si>
  <si>
    <t>This report brings all of the funding blocks together to form the total funding for the school.  The school lists funding line by line without the detail shown on the individual funding blocks.
Sixth Form schools will also need to enter in their Sixth Form funding allocation into this Table to give their final budget allocation as the funding details are not available before the budgets are issued.</t>
  </si>
  <si>
    <t>CFR</t>
  </si>
  <si>
    <t>E08</t>
  </si>
  <si>
    <t>E28</t>
  </si>
  <si>
    <t>E22</t>
  </si>
  <si>
    <t>E20</t>
  </si>
  <si>
    <t>E12</t>
  </si>
  <si>
    <t>Position:</t>
  </si>
  <si>
    <t>Date:</t>
  </si>
  <si>
    <t>E10</t>
  </si>
  <si>
    <t>E11</t>
  </si>
  <si>
    <t>E23</t>
  </si>
  <si>
    <t>E13</t>
  </si>
  <si>
    <t>E14</t>
  </si>
  <si>
    <t>E19</t>
  </si>
  <si>
    <t>E25</t>
  </si>
  <si>
    <t>E27</t>
  </si>
  <si>
    <t>x</t>
  </si>
  <si>
    <t>=</t>
  </si>
  <si>
    <t>ONE YEAR BUDGET PLAN MENU</t>
  </si>
  <si>
    <t>Amend the current year budget within "Virements".</t>
  </si>
  <si>
    <t>COMPLETE IN ORDER</t>
  </si>
  <si>
    <t>Budget Plan</t>
  </si>
  <si>
    <t>SDP / SBP Ref.</t>
  </si>
  <si>
    <t>Budget Heading</t>
  </si>
  <si>
    <t>Ledger Codes</t>
  </si>
  <si>
    <t>Oracle Codes</t>
  </si>
  <si>
    <t>Commentary</t>
  </si>
  <si>
    <t>Prepared By :</t>
  </si>
  <si>
    <t>Date Prepared :</t>
  </si>
  <si>
    <t>Approved by the Governing Body on :</t>
  </si>
  <si>
    <t>School Financial Value Standard (SFVS) :</t>
  </si>
  <si>
    <t>Budget Setting Checklist :</t>
  </si>
  <si>
    <t>Funded Pupil Numbers</t>
  </si>
  <si>
    <t>Funded High Needs Place Numbers</t>
  </si>
  <si>
    <t>Average Teaching F.T.E</t>
  </si>
  <si>
    <t>Average Support Staff F.T.E</t>
  </si>
  <si>
    <t>REVENUE BUDGETS</t>
  </si>
  <si>
    <t>INCOME</t>
  </si>
  <si>
    <t>I01</t>
  </si>
  <si>
    <t>LA Delegated Budget (excl. Sixth Form)</t>
  </si>
  <si>
    <t>I02</t>
  </si>
  <si>
    <t>Funding for Sixth Form Students</t>
  </si>
  <si>
    <t>TOTAL LA DELEGATED FUNDING</t>
  </si>
  <si>
    <t>ADDITIONAL LA AND OTHER GRANT INCOME</t>
  </si>
  <si>
    <t>Additional Resources from LA</t>
  </si>
  <si>
    <t>85925</t>
  </si>
  <si>
    <t>82507</t>
  </si>
  <si>
    <t>I03</t>
  </si>
  <si>
    <t>SEN and High Needs Funding</t>
  </si>
  <si>
    <t>85924</t>
  </si>
  <si>
    <t>81203</t>
  </si>
  <si>
    <t>I04</t>
  </si>
  <si>
    <t>Funding for Ethnic Minority Pupils</t>
  </si>
  <si>
    <t>85922</t>
  </si>
  <si>
    <t>81202</t>
  </si>
  <si>
    <t>I05</t>
  </si>
  <si>
    <t>Pupil Premium</t>
  </si>
  <si>
    <t>85921</t>
  </si>
  <si>
    <t>81112</t>
  </si>
  <si>
    <t>I06</t>
  </si>
  <si>
    <t>Other Government Grants</t>
  </si>
  <si>
    <t>85923</t>
  </si>
  <si>
    <t>81113</t>
  </si>
  <si>
    <t>I07</t>
  </si>
  <si>
    <t>Other Grants and Payments Received</t>
  </si>
  <si>
    <t>81210</t>
  </si>
  <si>
    <t>82500</t>
  </si>
  <si>
    <t>TOTAL ADDITIONAL LA AND OTHER GRANT INCOME</t>
  </si>
  <si>
    <t>INCOME FROM SERVICES PROVIDED</t>
  </si>
  <si>
    <t>I08</t>
  </si>
  <si>
    <t>Income from Services Provided</t>
  </si>
  <si>
    <t>81221</t>
  </si>
  <si>
    <t>82501</t>
  </si>
  <si>
    <t>Interest Received</t>
  </si>
  <si>
    <t>86031</t>
  </si>
  <si>
    <t>85300</t>
  </si>
  <si>
    <t>Lettings</t>
  </si>
  <si>
    <t>84100</t>
  </si>
  <si>
    <t>87100</t>
  </si>
  <si>
    <t>I09</t>
  </si>
  <si>
    <t>Income from Catering</t>
  </si>
  <si>
    <t>82001</t>
  </si>
  <si>
    <t>83100</t>
  </si>
  <si>
    <t>I10</t>
  </si>
  <si>
    <t>Receipts from Supply Teacher Insurance Claims</t>
  </si>
  <si>
    <t>85067</t>
  </si>
  <si>
    <t>86405</t>
  </si>
  <si>
    <t>I11</t>
  </si>
  <si>
    <t>Receipts from Other Insurance Claims</t>
  </si>
  <si>
    <t>85068</t>
  </si>
  <si>
    <t>83901</t>
  </si>
  <si>
    <t>I12</t>
  </si>
  <si>
    <t>Income from Visits</t>
  </si>
  <si>
    <t>83180</t>
  </si>
  <si>
    <t>83647</t>
  </si>
  <si>
    <t>I13</t>
  </si>
  <si>
    <t>Donations / Private Funds</t>
  </si>
  <si>
    <t>81310</t>
  </si>
  <si>
    <t>82502</t>
  </si>
  <si>
    <t>NON CFR</t>
  </si>
  <si>
    <t>School Fund Income</t>
  </si>
  <si>
    <t>85803</t>
  </si>
  <si>
    <t>81301</t>
  </si>
  <si>
    <t>TOTAL INCOME FROM SERVICES PROVIDED</t>
  </si>
  <si>
    <t>INCOME (EXCLUDING LA DELEGATED BUDGET)</t>
  </si>
  <si>
    <t>TOTAL INCOME</t>
  </si>
  <si>
    <t>EXPENDITURE</t>
  </si>
  <si>
    <t>EMPLOYEE EXPENSES</t>
  </si>
  <si>
    <t>TEACHERS</t>
  </si>
  <si>
    <t>E01</t>
  </si>
  <si>
    <t>Teaching Staff</t>
  </si>
  <si>
    <t>3621A</t>
  </si>
  <si>
    <t>00100</t>
  </si>
  <si>
    <t>E02</t>
  </si>
  <si>
    <t>Supply Staff</t>
  </si>
  <si>
    <t>3461A</t>
  </si>
  <si>
    <t>TOTAL TEACHERS</t>
  </si>
  <si>
    <t>SUPPORT STAFF</t>
  </si>
  <si>
    <t>E03</t>
  </si>
  <si>
    <t>LSA / Ancillary / Classroom Assistants</t>
  </si>
  <si>
    <t>0031A</t>
  </si>
  <si>
    <t>Foreign Language Assistant / Nursery Nurse</t>
  </si>
  <si>
    <t>1391A / 2541A</t>
  </si>
  <si>
    <t>Instructor</t>
  </si>
  <si>
    <t>1811A</t>
  </si>
  <si>
    <t>Librarian</t>
  </si>
  <si>
    <t>2211A</t>
  </si>
  <si>
    <t>School Technician</t>
  </si>
  <si>
    <t>3341A</t>
  </si>
  <si>
    <t>Residential Care Officer (Special Schools Only)</t>
  </si>
  <si>
    <t>3141A</t>
  </si>
  <si>
    <t>E04</t>
  </si>
  <si>
    <t>Premises Staff</t>
  </si>
  <si>
    <t>0541A</t>
  </si>
  <si>
    <t>E05</t>
  </si>
  <si>
    <t>Administrative &amp; Clerical Staff</t>
  </si>
  <si>
    <t>0661A</t>
  </si>
  <si>
    <t>E06</t>
  </si>
  <si>
    <t>Catering Staff</t>
  </si>
  <si>
    <t>0741A</t>
  </si>
  <si>
    <t>E07</t>
  </si>
  <si>
    <t>Mid-day Supervision Staff</t>
  </si>
  <si>
    <t>2381A</t>
  </si>
  <si>
    <t>Other Staff - Special Facilities</t>
  </si>
  <si>
    <t>0251A</t>
  </si>
  <si>
    <t>TOTAL SUPPORT STAFF</t>
  </si>
  <si>
    <t>INDIRECT EMPLOYEE EXPENSES</t>
  </si>
  <si>
    <t>Advertising / Interview / Recruitment</t>
  </si>
  <si>
    <t>00500</t>
  </si>
  <si>
    <t>01201</t>
  </si>
  <si>
    <t>Long Service Awards / Premature Retirement</t>
  </si>
  <si>
    <t>00940</t>
  </si>
  <si>
    <t>01902</t>
  </si>
  <si>
    <t>Staff Travel / Travel / Subsistence</t>
  </si>
  <si>
    <t>24100</t>
  </si>
  <si>
    <t>26200</t>
  </si>
  <si>
    <t>Other Indirect Employee Expenses</t>
  </si>
  <si>
    <t>00970</t>
  </si>
  <si>
    <t>01900</t>
  </si>
  <si>
    <t>Duty Meals</t>
  </si>
  <si>
    <t>36100</t>
  </si>
  <si>
    <t>37300</t>
  </si>
  <si>
    <t>E09</t>
  </si>
  <si>
    <t>Staff Development And Training</t>
  </si>
  <si>
    <t>00600</t>
  </si>
  <si>
    <t>01300</t>
  </si>
  <si>
    <t>Supply Teacher Insurance Premiums - Inc. Maternity</t>
  </si>
  <si>
    <t>38006</t>
  </si>
  <si>
    <t>39002</t>
  </si>
  <si>
    <t>Staff Related Insurance Premiums</t>
  </si>
  <si>
    <t>38007</t>
  </si>
  <si>
    <t>39003</t>
  </si>
  <si>
    <t>TOTAL INDIRECT EMPLOYEE EXPENSES</t>
  </si>
  <si>
    <t>TOTAL EMPLOYEE EXPENSES</t>
  </si>
  <si>
    <t>PREMISES RELATED EXPENDITURE</t>
  </si>
  <si>
    <t>Repairs &amp; Maintenance</t>
  </si>
  <si>
    <t>12001</t>
  </si>
  <si>
    <t>11108</t>
  </si>
  <si>
    <t>Grounds Maintenance &amp; Improvement</t>
  </si>
  <si>
    <t>13000</t>
  </si>
  <si>
    <t>18200</t>
  </si>
  <si>
    <t>Cleaning &amp; Caretaking</t>
  </si>
  <si>
    <t>17100</t>
  </si>
  <si>
    <t>15300</t>
  </si>
  <si>
    <t>E15</t>
  </si>
  <si>
    <t>Water &amp; Sewerage</t>
  </si>
  <si>
    <t>16001</t>
  </si>
  <si>
    <t>14100</t>
  </si>
  <si>
    <t>E16</t>
  </si>
  <si>
    <t>Oil</t>
  </si>
  <si>
    <t>14000</t>
  </si>
  <si>
    <t>12500</t>
  </si>
  <si>
    <t>Gas &amp; LPG</t>
  </si>
  <si>
    <t>14030</t>
  </si>
  <si>
    <t>12200</t>
  </si>
  <si>
    <t>Electricity</t>
  </si>
  <si>
    <t>14020</t>
  </si>
  <si>
    <t>12100</t>
  </si>
  <si>
    <t>E17</t>
  </si>
  <si>
    <t>Rates</t>
  </si>
  <si>
    <t>15040</t>
  </si>
  <si>
    <t>13200</t>
  </si>
  <si>
    <t>E18</t>
  </si>
  <si>
    <t>Rent</t>
  </si>
  <si>
    <t>15000</t>
  </si>
  <si>
    <t>13100</t>
  </si>
  <si>
    <t>Other Premises Costs</t>
  </si>
  <si>
    <t>18000</t>
  </si>
  <si>
    <t>11992</t>
  </si>
  <si>
    <t>TOTAL PREMISES RELATED EXPENDITURE</t>
  </si>
  <si>
    <t>LEARNING RESOURCES</t>
  </si>
  <si>
    <t>Educational Supplies &amp; Services</t>
  </si>
  <si>
    <t>30160</t>
  </si>
  <si>
    <t>31109</t>
  </si>
  <si>
    <t>Educational Visits</t>
  </si>
  <si>
    <t>23217</t>
  </si>
  <si>
    <t>24201</t>
  </si>
  <si>
    <t>35403</t>
  </si>
  <si>
    <t>36601</t>
  </si>
  <si>
    <t>E21</t>
  </si>
  <si>
    <t>Exam Fees</t>
  </si>
  <si>
    <t>34200</t>
  </si>
  <si>
    <t>35401</t>
  </si>
  <si>
    <t>TOTAL LEARNING RESOURCES</t>
  </si>
  <si>
    <t>SUPPLIES &amp; SERVICES</t>
  </si>
  <si>
    <t>Administrative Supplies &amp; Maintenance</t>
  </si>
  <si>
    <t>33000</t>
  </si>
  <si>
    <t>34100</t>
  </si>
  <si>
    <t>Telephone Rental &amp; Calls</t>
  </si>
  <si>
    <t>35200</t>
  </si>
  <si>
    <t>36202</t>
  </si>
  <si>
    <t>Postage</t>
  </si>
  <si>
    <t>35300</t>
  </si>
  <si>
    <t>36300</t>
  </si>
  <si>
    <t>Bank Charges</t>
  </si>
  <si>
    <t>38180</t>
  </si>
  <si>
    <t>39200</t>
  </si>
  <si>
    <t>Other Insurance Premiums</t>
  </si>
  <si>
    <t>38000</t>
  </si>
  <si>
    <t>39001</t>
  </si>
  <si>
    <t>E24</t>
  </si>
  <si>
    <t>Special Facilities - Supplies &amp; Materials</t>
  </si>
  <si>
    <t>30405</t>
  </si>
  <si>
    <t>31301</t>
  </si>
  <si>
    <t>Payments to Other Schools</t>
  </si>
  <si>
    <t>38896</t>
  </si>
  <si>
    <t>39220</t>
  </si>
  <si>
    <t>Catering Services</t>
  </si>
  <si>
    <t>34380</t>
  </si>
  <si>
    <t>32304</t>
  </si>
  <si>
    <t>E26</t>
  </si>
  <si>
    <t>Agency Supply Staff</t>
  </si>
  <si>
    <t>34120</t>
  </si>
  <si>
    <t>00401</t>
  </si>
  <si>
    <t>Curriculum Services</t>
  </si>
  <si>
    <t>34360</t>
  </si>
  <si>
    <t>35402</t>
  </si>
  <si>
    <t>Agency Curriculum Staff</t>
  </si>
  <si>
    <t>34121</t>
  </si>
  <si>
    <t>00402</t>
  </si>
  <si>
    <t>Agency Non-Curriculum Staff</t>
  </si>
  <si>
    <t>34122</t>
  </si>
  <si>
    <t>00403</t>
  </si>
  <si>
    <t>Administrative Services</t>
  </si>
  <si>
    <t>34370</t>
  </si>
  <si>
    <t>E29</t>
  </si>
  <si>
    <t>Interest Payable</t>
  </si>
  <si>
    <t>38950</t>
  </si>
  <si>
    <t>39201</t>
  </si>
  <si>
    <t>School Fund Expenditure</t>
  </si>
  <si>
    <t>38894</t>
  </si>
  <si>
    <t>39219</t>
  </si>
  <si>
    <t>TOTAL SUPPLIES &amp; SERVICES</t>
  </si>
  <si>
    <t>REVENUE CONTRIBUTIONS TO CAPITAL</t>
  </si>
  <si>
    <t>E30</t>
  </si>
  <si>
    <t>Premises Extensions &amp; Improvements</t>
  </si>
  <si>
    <t>18030</t>
  </si>
  <si>
    <t>11995</t>
  </si>
  <si>
    <t>Major Equipment Purchase</t>
  </si>
  <si>
    <t>30030</t>
  </si>
  <si>
    <t>31101</t>
  </si>
  <si>
    <t>ICT Equipment</t>
  </si>
  <si>
    <t>36808</t>
  </si>
  <si>
    <t>TOTAL REVENUE CONTRIBUTIONS TO CAPITAL</t>
  </si>
  <si>
    <t>In-Year Contingency</t>
  </si>
  <si>
    <t>38890</t>
  </si>
  <si>
    <t>39221</t>
  </si>
  <si>
    <t>TOTAL EXPENDITURE</t>
  </si>
  <si>
    <t>BALANCE B/F (Estimate)</t>
  </si>
  <si>
    <t>PROJECTED C/F (Reserves)</t>
  </si>
  <si>
    <t>71004</t>
  </si>
  <si>
    <t>NET INCOME / EXPENDITURE BUDGET FIGURE</t>
  </si>
  <si>
    <t xml:space="preserve">This figure represents the LA Delegated budget +/- the estimate carryforward from the previous financial year. </t>
  </si>
  <si>
    <t>Private School Fund Account Balance:</t>
  </si>
  <si>
    <t>As at Date:</t>
  </si>
  <si>
    <t>PUPIL NUMBERS / STAFFING F.T.E.</t>
  </si>
  <si>
    <t>SUMMARY</t>
  </si>
  <si>
    <t>IN YEAR POSITION</t>
  </si>
  <si>
    <t>RESERVE POSITION STATEMENT</t>
  </si>
  <si>
    <t>SURPLUS / (DEFICIT) BROUGHT FORWARD</t>
  </si>
  <si>
    <t>ADD/DEDUCT IN YEAR SURPLUS / DEFICIT</t>
  </si>
  <si>
    <t>PROJECTED RESERVES</t>
  </si>
  <si>
    <t>Approved Licensed Deficit</t>
  </si>
  <si>
    <t>85950</t>
  </si>
  <si>
    <t>86403</t>
  </si>
  <si>
    <t>MAXIMUM RESERVES LIMIT</t>
  </si>
  <si>
    <t>Not Applicable</t>
  </si>
  <si>
    <t>CAPITAL BUDGETS</t>
  </si>
  <si>
    <t>CAPITAL RESOURCES</t>
  </si>
  <si>
    <t>TOTAL CAPITAL BALANCE B/F (Estimate)</t>
  </si>
  <si>
    <t>CI01</t>
  </si>
  <si>
    <t>Capital Grants</t>
  </si>
  <si>
    <t>C8001</t>
  </si>
  <si>
    <t>CI03</t>
  </si>
  <si>
    <t>Voluntary And Private Capital</t>
  </si>
  <si>
    <t>C8002</t>
  </si>
  <si>
    <t>TOTAL CAPITAL RESOURCES</t>
  </si>
  <si>
    <t>CAPITAL EXPENDITURE</t>
  </si>
  <si>
    <t>CE02</t>
  </si>
  <si>
    <t>Capital - Premises</t>
  </si>
  <si>
    <t>C1001</t>
  </si>
  <si>
    <t>CE03</t>
  </si>
  <si>
    <t>Capital - Equipment</t>
  </si>
  <si>
    <t>C3001</t>
  </si>
  <si>
    <t>CE04</t>
  </si>
  <si>
    <t>Capital - ICT</t>
  </si>
  <si>
    <t>C3002</t>
  </si>
  <si>
    <t>TOTAL CAPITAL EXPENDITURE</t>
  </si>
  <si>
    <t>PROJECTED BALANCES</t>
  </si>
  <si>
    <t>C7001</t>
  </si>
  <si>
    <t>SUMMARY OF CAPITAL BALANCES ESTIMATES</t>
  </si>
  <si>
    <t>IN ADDITION - REVENUE CONTRIBUTION TO CAPITAL</t>
  </si>
  <si>
    <t>See CFR Row E30 In Revenue Budget Above For Further Details</t>
  </si>
  <si>
    <t>BALANCE OF MUTUAL LOANS B/F</t>
  </si>
  <si>
    <t>MUTUAL LOANS TO BE APPLIED FOR</t>
  </si>
  <si>
    <t>REPAYMENT OF CAPITAL ELEMENT OF MUTUAL LOAN</t>
  </si>
  <si>
    <t>PROJECTED BALANCE OF MUTUAL LOAN</t>
  </si>
  <si>
    <t>S</t>
  </si>
  <si>
    <t>Budget Setting Checklist</t>
  </si>
  <si>
    <t>Budget Setting and Medium Term Planning</t>
  </si>
  <si>
    <t>Hints, Tips and Suggested Actions</t>
  </si>
  <si>
    <t>Below is a suggested checklist for some key areas that schools should review and consider when budget setting, and also:</t>
  </si>
  <si>
    <t>1) Prior to passing their budget plan to Governors for formal approval and prior to submission to LA</t>
  </si>
  <si>
    <t>2) Prior to submitting your approved Medium Term Plan (MTP) for further review by the Schools Accountancy Team if requested</t>
  </si>
  <si>
    <t>Staffing</t>
  </si>
  <si>
    <t>Teaching and support staff spreadsheets - incremental progressions included/considered?</t>
  </si>
  <si>
    <t>No</t>
  </si>
  <si>
    <t>Staffing costs mapped from management summaries into budget/strategic plans?</t>
  </si>
  <si>
    <t>Starters and leavers - FTE adjusted accordingly for correct term?</t>
  </si>
  <si>
    <t>HR informed of starters and / or leavers (to ensure accurate payroll reconciliations)?</t>
  </si>
  <si>
    <t>Figures reconcile to staffing sheets and SIMS commitments/figures?</t>
  </si>
  <si>
    <t>Appropriate commentary re staffing change assumptions included (ensure confidentiality etc)?</t>
  </si>
  <si>
    <t>Supply budgets (including agency) robust and achievable? Consistent with staffing insurance cover?</t>
  </si>
  <si>
    <t>Calculated contingency costings for staffing pay awards for future years?</t>
  </si>
  <si>
    <t>Cost of contingent plans and / or potential risks clearly identified in financial plans?</t>
  </si>
  <si>
    <t>Income &amp; Pupil Numbers?</t>
  </si>
  <si>
    <t>Pupil number forecasts based on latest information and comply with guidance issued?</t>
  </si>
  <si>
    <t>Expenditure</t>
  </si>
  <si>
    <t>Energy website consulted for future years assumption as per latest guidelines offered at:</t>
  </si>
  <si>
    <t>Utilities - Budgets and forecasts | Suffolk County Council</t>
  </si>
  <si>
    <t>ESS Budget robust? Consistent with SDP?</t>
  </si>
  <si>
    <t>Revenue contributions to capital - included in SDP / Schools Buildings Plan?</t>
  </si>
  <si>
    <t>In year contingency included - assessment of potential risks (known and unknown)?</t>
  </si>
  <si>
    <t>General</t>
  </si>
  <si>
    <t>In year budget - current year's estimated outturn used to ensure realistic budget is set?</t>
  </si>
  <si>
    <t>MTP - previous year's Oracle P13 used to ensure realistic budgets are set?</t>
  </si>
  <si>
    <t>Weekly and monthly reconciliations undertaken regularly and not causing concern?</t>
  </si>
  <si>
    <t>Prudence used when completing budgets?</t>
  </si>
  <si>
    <t>Capital section of budget completed and consistent with SDP / Schools Building Plans?</t>
  </si>
  <si>
    <t>Educational Visits and School Fund income and expenditure - NET off to zero?</t>
  </si>
  <si>
    <t>Commentary is succinct and complete for all significant values?</t>
  </si>
  <si>
    <t>Name:</t>
  </si>
  <si>
    <t>Job Role:</t>
  </si>
  <si>
    <t>Date Budget Set:</t>
  </si>
  <si>
    <t>BUDGET HEADING</t>
  </si>
  <si>
    <t>Average Teaching FTE</t>
  </si>
  <si>
    <t>Average Support Staff FTE</t>
  </si>
  <si>
    <t>TOTAL LA DELEGATED BUDGET</t>
  </si>
  <si>
    <t>LA &amp; OTHER GRANT INCOME</t>
  </si>
  <si>
    <t>TOTAL LA AND OTHER GRANT INCOME</t>
  </si>
  <si>
    <t>INCOME (excluding LA Delegated Budget)</t>
  </si>
  <si>
    <t>TOTAL TEACHING STAFF</t>
  </si>
  <si>
    <t>SUPPLIES AND SERVICES</t>
  </si>
  <si>
    <t>TOTAL SUPPLIES AND SERVICES</t>
  </si>
  <si>
    <t>PUPIL NUMBERS / STAFFING FTE</t>
  </si>
  <si>
    <t>ADD / DEDUCT IN YEAR SURPLUS / DEFICIT</t>
  </si>
  <si>
    <t>This Budget Plan was approved by the Governing Body / Finance Committee at a meeting held on:</t>
  </si>
  <si>
    <t>I certify that this school has in place a Best Value Statement and the principles of which have been taken into account when setting the budget.</t>
  </si>
  <si>
    <t>Signature:</t>
  </si>
  <si>
    <t>Chair of Governors (or Chair of the Finance Committee where approval of the budget plan has been delegated to the Finance Committtee)</t>
  </si>
  <si>
    <t>Ledger Code</t>
  </si>
  <si>
    <t>Original Budget</t>
  </si>
  <si>
    <t>Revised Budget</t>
  </si>
  <si>
    <t>Reason for Change in Planned Spending</t>
  </si>
  <si>
    <t>Summer</t>
  </si>
  <si>
    <t>Autumn</t>
  </si>
  <si>
    <t>Spring</t>
  </si>
  <si>
    <t>INCOME (Excluding Reserves)</t>
  </si>
  <si>
    <t>1391A
2541A</t>
  </si>
  <si>
    <t>This figure represents the LA Delegated Budget + / - the estimate carryforward for the previous financial year. It is the balancing 'bottom line' of the Oracle Management Print and FMS6 Reports.</t>
  </si>
  <si>
    <t>REVENUE VIREMENT RECONCILIATION (Must be Zero)</t>
  </si>
  <si>
    <t>These virements were approved by the Governing Body / Finance Committee at a meeting held on:</t>
  </si>
  <si>
    <t>Variance</t>
  </si>
  <si>
    <t>TOTAL UNDER / OVERSPENT IN YEAR</t>
  </si>
  <si>
    <t>SUMMARY OF SCHOOLS BALANCES</t>
  </si>
  <si>
    <t>SUMMARY OF CAPITAL BALANCES</t>
  </si>
  <si>
    <t>INFORMATION MAIN MENU</t>
  </si>
  <si>
    <t>School:</t>
  </si>
  <si>
    <t>School Number:</t>
  </si>
  <si>
    <t>1. Base Rate(s) Per hour, Per Provider Type</t>
  </si>
  <si>
    <t xml:space="preserve">Description 
</t>
  </si>
  <si>
    <t>Amount (£)</t>
  </si>
  <si>
    <t>Unit</t>
  </si>
  <si>
    <t>Number of Units</t>
  </si>
  <si>
    <t>Anticipated Total Budget (£)</t>
  </si>
  <si>
    <t>School QTS / EYP (A)</t>
  </si>
  <si>
    <t>per hour</t>
  </si>
  <si>
    <t>2.  Supplements</t>
  </si>
  <si>
    <t>Deprivation</t>
  </si>
  <si>
    <t>ACORN Disadvantage</t>
  </si>
  <si>
    <t>per child</t>
  </si>
  <si>
    <t>Quality</t>
  </si>
  <si>
    <t>Flexibility</t>
  </si>
  <si>
    <t>Sustainability</t>
  </si>
  <si>
    <t>3. Other Formula Factors and Lump Sums</t>
  </si>
  <si>
    <t>4. Additional Funded Free Hours eg Full Time Places</t>
  </si>
  <si>
    <t>TOTAL FUNDING FOR EARLY YEARS BLOCK :</t>
  </si>
  <si>
    <t>Units = Total Pupil Hours x 38 Weeks</t>
  </si>
  <si>
    <t>Early Years Funding (Schools With A Nursery) - Calculation and Budget Planning</t>
  </si>
  <si>
    <t>This section shows how the Local Authority (LA) has calculated the number of hours it is using to estimate a full year Early Year allocation.  
Please note the Early Years calculation is calculated using the total number of hours for the year as this is what is shown on the pro forma.</t>
  </si>
  <si>
    <t>LA Funded Numbers</t>
  </si>
  <si>
    <t>LA Funding £'s</t>
  </si>
  <si>
    <t>Totals</t>
  </si>
  <si>
    <t>Estimated Number To Fund Whole Year (PTE)</t>
  </si>
  <si>
    <t>Estimated Number To Fund Whole Year (Hours)</t>
  </si>
  <si>
    <t>This section enables the school to enter in its estimated / known numbers to show the likely termly adjustment that will take place.  Enter the number of pupils in the blue cells.  Any child doing less than 15 hours will need to be entered accordingly by dividing the number of hours by 15.  For example a child doing 9 hours would be counted as 0.6 (9 hrs / 15 hrs)</t>
  </si>
  <si>
    <t>School Estimated Numbers</t>
  </si>
  <si>
    <t>Estimated Termly Funding £'s</t>
  </si>
  <si>
    <t>Termly Adjustment £'s</t>
  </si>
  <si>
    <t>Number Of Agreed Places</t>
  </si>
  <si>
    <t>£ Per Place</t>
  </si>
  <si>
    <t>Total Place Funding £'s</t>
  </si>
  <si>
    <t>Special School Places</t>
  </si>
  <si>
    <t>Total High Needs Block Allocation</t>
  </si>
  <si>
    <t>School Name:</t>
  </si>
  <si>
    <t>Prim or Sec</t>
  </si>
  <si>
    <t>Academy</t>
  </si>
  <si>
    <t>Pupil Led Factors</t>
  </si>
  <si>
    <t>1) Basic Entitlement Age Weighted Pupil Unit (AWPU)</t>
  </si>
  <si>
    <t>Number of Pupils</t>
  </si>
  <si>
    <t>Sub Total (£)</t>
  </si>
  <si>
    <t>Total (£)</t>
  </si>
  <si>
    <t>Proportion Of Funding (%)</t>
  </si>
  <si>
    <t>Reception Uplift</t>
  </si>
  <si>
    <t>Not Applied To Suffolk Formula</t>
  </si>
  <si>
    <t>Amount (£) Per Pupil</t>
  </si>
  <si>
    <t>Pupil Units</t>
  </si>
  <si>
    <t>Key Stage 3</t>
  </si>
  <si>
    <t>Key Stage 4</t>
  </si>
  <si>
    <t>2) Deprivation</t>
  </si>
  <si>
    <t>Primary Amount Per Pupil (£)</t>
  </si>
  <si>
    <t>Secondary Amount Per Pupil (£)</t>
  </si>
  <si>
    <t>Number of Eligible
Primary 
Pupils</t>
  </si>
  <si>
    <t>Number of Eligible Secondary Pupils</t>
  </si>
  <si>
    <t>3) Looked After Children (LAC)</t>
  </si>
  <si>
    <t>5) English As An Additional Language (EAL)</t>
  </si>
  <si>
    <t>Other Factors</t>
  </si>
  <si>
    <t>Lump Sum Per Primary School (£)</t>
  </si>
  <si>
    <t>Lump Sum Per Secondary School (£)</t>
  </si>
  <si>
    <t>Tapered Sparsity Lump Sum (£)</t>
  </si>
  <si>
    <t>Yes</t>
  </si>
  <si>
    <t xml:space="preserve">Total Funding for Schools Block Formula (excluding MFG Funding Total) (£) : </t>
  </si>
  <si>
    <t xml:space="preserve">Total Funding for Schools Block Formula (including MFG Funding Total) (£) : </t>
  </si>
  <si>
    <t>New Delegation Included In Basic Entitlement (1)</t>
  </si>
  <si>
    <t>De Delegation - Funding Back To Local Authority</t>
  </si>
  <si>
    <t>Primary</t>
  </si>
  <si>
    <t>FUNDING BLOCKS</t>
  </si>
  <si>
    <t>AMOUNT £</t>
  </si>
  <si>
    <t>DETAILS</t>
  </si>
  <si>
    <t>Early Years Block</t>
  </si>
  <si>
    <t>Base Rate</t>
  </si>
  <si>
    <t>All figures linked from EY Block Proforma</t>
  </si>
  <si>
    <t>Supplements</t>
  </si>
  <si>
    <t>Additional Funded Free Hours</t>
  </si>
  <si>
    <t>Total Early Years Block</t>
  </si>
  <si>
    <t>Schools Block</t>
  </si>
  <si>
    <t>Basic Entitlement</t>
  </si>
  <si>
    <t>All figures linked from Schools Block Proforma</t>
  </si>
  <si>
    <t>School Block</t>
  </si>
  <si>
    <t>Looked After Children (LAC)</t>
  </si>
  <si>
    <t>Low Cost High Incidence SEN</t>
  </si>
  <si>
    <t>English As An Additional Language (EAL)</t>
  </si>
  <si>
    <t>Mobility</t>
  </si>
  <si>
    <t>Lump Sum</t>
  </si>
  <si>
    <t>London Fringe</t>
  </si>
  <si>
    <t>Split Site</t>
  </si>
  <si>
    <t>Sparsity Factor</t>
  </si>
  <si>
    <t>Exceptional Factor - Rent</t>
  </si>
  <si>
    <t>Minimum Funding Guarantee (MFG)</t>
  </si>
  <si>
    <t>See MFG Tool For Detailed Calculation</t>
  </si>
  <si>
    <t>Total Schools Block</t>
  </si>
  <si>
    <t>High Needs Block</t>
  </si>
  <si>
    <t>Place Plus Funding</t>
  </si>
  <si>
    <t>All figures linked from High Needs Block Proforma</t>
  </si>
  <si>
    <t>Specialist Support / Special Units</t>
  </si>
  <si>
    <t>Total High Needs Block</t>
  </si>
  <si>
    <t>TOTAL DSG FUNDING</t>
  </si>
  <si>
    <t>EFA Sixth Form Funding</t>
  </si>
  <si>
    <t>Enter EFA - Financial Year Allocation</t>
  </si>
  <si>
    <t>TOTAL SCHOOL DELEGATED FUNDING</t>
  </si>
  <si>
    <t>Funding By CFR Heading</t>
  </si>
  <si>
    <t>I01 Funds delegated by the local authority (LA)</t>
  </si>
  <si>
    <t>All Formula Factors Excludes Sixth Form</t>
  </si>
  <si>
    <t>I02 Funding for sixth form students</t>
  </si>
  <si>
    <t>Sixth Form Funding</t>
  </si>
  <si>
    <t>I03 Special educational needs (SEN) and high needs funding</t>
  </si>
  <si>
    <t>Formula LCHI comes under I01</t>
  </si>
  <si>
    <t xml:space="preserve">I04 Funding for minority ethnic pupils </t>
  </si>
  <si>
    <t>Formula EAL comes under I01</t>
  </si>
  <si>
    <t>Total</t>
  </si>
  <si>
    <t>Notional SEN Budget</t>
  </si>
  <si>
    <t>Funding Through LCHI</t>
  </si>
  <si>
    <t>100 % of LCHI allocation</t>
  </si>
  <si>
    <t>Funding Through Deprivation</t>
  </si>
  <si>
    <t>50% of Deprivation allocation</t>
  </si>
  <si>
    <t>Funding Through Block</t>
  </si>
  <si>
    <t>£10,000 of block allocation</t>
  </si>
  <si>
    <t>Key Stage</t>
  </si>
  <si>
    <t>Age Group</t>
  </si>
  <si>
    <t>Early Years</t>
  </si>
  <si>
    <t>3+</t>
  </si>
  <si>
    <t>Early Years Funded Through Early Years Block</t>
  </si>
  <si>
    <t>Key Stage 1</t>
  </si>
  <si>
    <t>4+ (R)</t>
  </si>
  <si>
    <t>Reception (R) to 15+ 
Funded Through Schools Block</t>
  </si>
  <si>
    <t>5+</t>
  </si>
  <si>
    <t>6+</t>
  </si>
  <si>
    <t>Key Stage 2</t>
  </si>
  <si>
    <t>7+</t>
  </si>
  <si>
    <t>8+</t>
  </si>
  <si>
    <t>9+</t>
  </si>
  <si>
    <t>10+</t>
  </si>
  <si>
    <t>11+</t>
  </si>
  <si>
    <t>12+</t>
  </si>
  <si>
    <t>13+</t>
  </si>
  <si>
    <t>14+</t>
  </si>
  <si>
    <t>15+</t>
  </si>
  <si>
    <t>VI Form</t>
  </si>
  <si>
    <t>16+</t>
  </si>
  <si>
    <t xml:space="preserve">16+ and 17+ Sixth Form Funded By EFA </t>
  </si>
  <si>
    <t>17+</t>
  </si>
  <si>
    <t>Total EY</t>
  </si>
  <si>
    <t>Total School</t>
  </si>
  <si>
    <t>Total VI Form</t>
  </si>
  <si>
    <t>Total All</t>
  </si>
  <si>
    <t>Management Summary:</t>
  </si>
  <si>
    <t>Assumptions</t>
  </si>
  <si>
    <t>Prepared By:</t>
  </si>
  <si>
    <t>Date Prepared:</t>
  </si>
  <si>
    <t>N/A</t>
  </si>
  <si>
    <t>E.g. no planned changes / changes to pupil numbers / changes to staffing / reducing to three classes in September 2016</t>
  </si>
  <si>
    <t>ICT Learning Resources - (Broadband, leases, maintenance contracts etc but not admin.)</t>
  </si>
  <si>
    <t>STRATEGIC FINANCIAL PLANS MENU</t>
  </si>
  <si>
    <t>INCOME (EXCLUDING DELEGATED BUDGET)</t>
  </si>
  <si>
    <t>REVENUE VIREMENT CHECKS</t>
  </si>
  <si>
    <t>CAPITAL VIREMENT RECONCILIATION (Must be Zero)</t>
  </si>
  <si>
    <t>CAPITAL VIREMENT CHECKS</t>
  </si>
  <si>
    <t>SURPLUS / DEFICIT BROUGHT FORWARD</t>
  </si>
  <si>
    <t>Management Summary</t>
  </si>
  <si>
    <t>Strategic Financial Plan - 3 Year</t>
  </si>
  <si>
    <t>5 Year Financial Plan</t>
  </si>
  <si>
    <t>Data Flow Diagram for School Financial Planning Toolkit</t>
  </si>
  <si>
    <t>Estimated Carryforward</t>
  </si>
  <si>
    <t>Actual Carryforward</t>
  </si>
  <si>
    <t>2 Year Budget Plan</t>
  </si>
  <si>
    <t>3 Year Budget Plan</t>
  </si>
  <si>
    <t>Strategic Financial Plan</t>
  </si>
  <si>
    <t>4 Year Budget Plan</t>
  </si>
  <si>
    <t>5 Year Budget Plan</t>
  </si>
  <si>
    <t>Virements for 1 Year Budget Plan</t>
  </si>
  <si>
    <t>Enter Data In These Worksheets</t>
  </si>
  <si>
    <t>Worksheet Name</t>
  </si>
  <si>
    <t>Data Feeds Into These Worksheets</t>
  </si>
  <si>
    <t>Colour Key</t>
  </si>
  <si>
    <t>TOTAL RESOURCES (LA BUDGET + ACTUAL INCOME)</t>
  </si>
  <si>
    <t>Actual Income &amp; Expenditure</t>
  </si>
  <si>
    <t>This represents the revenue brought forward from the previous financial year</t>
  </si>
  <si>
    <t>Schools Accountancy Team</t>
  </si>
  <si>
    <t>Email:   sat@suffolk.gov.uk</t>
  </si>
  <si>
    <t>lump sum</t>
  </si>
  <si>
    <t>Planned Nursery Numbers</t>
  </si>
  <si>
    <t>STRATEGIC FINANCIAL PLAN</t>
  </si>
  <si>
    <t>REPORTS AND MANAGEMENT SUMMARY</t>
  </si>
  <si>
    <t>The original budget is automatically populated from the budget plan. 
When entering adjustments please note that positive figures indicate an increase in spending/income and negative figures indicate a decrease in spending/income. 
Check the bottom of the report to ensure that the virements balance (i.e. 'OK' is displayed)
Once virements have been entered check the bottom of the report to ensure that you balance "OK" before printing the report. This report should be signed by the Chair of Governors before forwarding to the Schools Choice Finance Team.</t>
  </si>
  <si>
    <t>Budget Report For Governors</t>
  </si>
  <si>
    <t xml:space="preserve">Diagram showing the flow of data through the Schools Financial Planning Toolkit.  </t>
  </si>
  <si>
    <t>Light blue cells show the information that the schools will need to input the data and to which worksheet that data flows through too.</t>
  </si>
  <si>
    <t>You will find the Budget Report for Governors, Management Summary, Reserves and Estimates Graph and a link to Virements from this menu.</t>
  </si>
  <si>
    <t>The Strategic Financial Plan menu is for submitting the 3 Year Plan or if requested by the Schools Accountancy Team a 5 Year Plan.  The plan takes the same style of the 1 Year budget plan.</t>
  </si>
  <si>
    <t>Reserves and Estimates</t>
  </si>
  <si>
    <t>This shows you a graphical representation of the schools revenue estimates and actual balances over a period of time.  This will also update as data is entered in the Financial Planning Toolkit.</t>
  </si>
  <si>
    <t>For Information Menu relates to the calculation of the schools budget, in particular each funding block.  Schools Block, Early Years Block and High Needs Block.  A Summary of School Funding lists all the blocks together which form a schools delegated budget.  An Early Years calculator and specific details of the Early Years funding calculation can be found here too.</t>
  </si>
  <si>
    <t>Strategic Financial Plan Pupil Numbers</t>
  </si>
  <si>
    <t>Strategic Financial Plan 3 Years</t>
  </si>
  <si>
    <t>Strategic Financial Plan 5 Years</t>
  </si>
  <si>
    <t>To help with planning you can enter in your planned/estimated numbers which are supporting the budget figures for the Strategic Financial Plans.  Please note these numbers do not calculate the budgets for the following years, they are for infromation purposes only.</t>
  </si>
  <si>
    <t>Strategic Financial Plan - Pupil Numbers</t>
  </si>
  <si>
    <t>STRATEGIC FINANCIAL PLANNING - SCHOOL ESTIMATED PUPIL NUMBERS</t>
  </si>
  <si>
    <t>Note: Review and record the pupil numbers that will inform the future income for the Strategic Financial Planning spreadsheets</t>
  </si>
  <si>
    <t>Please note these numbers do not calculate future years budgets, they are for information only.</t>
  </si>
  <si>
    <t xml:space="preserve">Prepare and submit a 5 Year Strategic Financial Plan using this worksheet. This takes the data from the 3 Year Plan so there is no need to repeat the 3 Year data.  You will only need to complete and submit a 5 Year Plan if requested to by the Schools Accountancy Team. </t>
  </si>
  <si>
    <t>Click on the relevant button to jump to the relevant guidance section.</t>
  </si>
  <si>
    <t>This page is for making adjustments to the original budget once it has been approved by Governors.  See Virements In 1 Year Budget Plan for further information.</t>
  </si>
  <si>
    <r>
      <t xml:space="preserve">Prepare and submit a 3 Year Strategic Financial Plan using this worksheet. Each school will need to estimate the future years budgets and we advise schools to use Budget Estimate Tool which has been provided to your school.  The worksheet is in the same style and format as that of the 1 Year Budget Plan.   Completed plans need to be returned to the Schools Accountancy Team.
Enter in the final </t>
    </r>
    <r>
      <rPr>
        <b/>
        <sz val="10"/>
        <color indexed="18"/>
        <rFont val="Arial"/>
        <family val="2"/>
      </rPr>
      <t>ACTUAL</t>
    </r>
    <r>
      <rPr>
        <sz val="10"/>
        <color indexed="18"/>
        <rFont val="Arial"/>
        <family val="2"/>
      </rPr>
      <t xml:space="preserve"> P13 outturn here also.
For further information on where to enter data and which worksheets link to each other, please click and view the Data Flow Diagram.  A button to to take you there is at the top of this page.
</t>
    </r>
  </si>
  <si>
    <t>The 1 year budget plan toolkit is for setting the budget in the Spring term. 
It is important that the pages are completed in order. 
No changes should be made within this section once Governors have approved the budget plan.
For further information on the flow of data through the workbooks please click and view the Data Flow Diagram.  A button is available to click at the top of this page.</t>
  </si>
  <si>
    <t>SCHOOL</t>
  </si>
  <si>
    <t>SCHOOL NAME</t>
  </si>
  <si>
    <t>ACADEMY</t>
  </si>
  <si>
    <t>Blank</t>
  </si>
  <si>
    <t>LAC</t>
  </si>
  <si>
    <t>EAL Primary</t>
  </si>
  <si>
    <t>EAL Secondary</t>
  </si>
  <si>
    <t>PFI</t>
  </si>
  <si>
    <t>PRU Places</t>
  </si>
  <si>
    <t>BALANCE BROUGHT FORWARD FROM 2015-2016</t>
  </si>
  <si>
    <t>TOTAL REVENUE CARRYFORWARD TO 2017-18</t>
  </si>
  <si>
    <t>This represents the total LA delegated budget for 2016-17 plus the actual revenue income received during 2016-17</t>
  </si>
  <si>
    <t>This represents the total revenue expenditure incurred during 2016-17</t>
  </si>
  <si>
    <t>This represents the revenue carryforward that will form part of the 2017-18 budget planning</t>
  </si>
  <si>
    <t>TOTAL CAPITAL CARRYFORWARD TO 2017-18</t>
  </si>
  <si>
    <t>This represents the brought forward from the previous financial year plus the total capital resources received during 2016-17</t>
  </si>
  <si>
    <t>This represents the total capital expenditure incurred during 2016-17</t>
  </si>
  <si>
    <t>This represents the capital carryforward that will form part of the 2017-18 budget planning</t>
  </si>
  <si>
    <t>E.g. no planned changes / changes to pupil numbers / changes to staffing / reducing to three classes in September 2018</t>
  </si>
  <si>
    <t>Estimate Balance on 31st March 2016</t>
  </si>
  <si>
    <t>School Number</t>
  </si>
  <si>
    <t>Name</t>
  </si>
  <si>
    <t>A Governors Report can now be printed directly from the 1 Year Budget Plan, there is not a separate worksheet for this. 
A Toggle Button which appears at the top of the page can be clicked to hide and unhide columns which may or may not be needed when printing.</t>
  </si>
  <si>
    <t>This page should be completed on receipt of the Month 13 Oracle print for 2016-2017. Schools only have to complete the Actual Spending column and Comments column as appropriate. Once completed this report should be printed and presented to Governors. The new year budget should then be revised in light of any significant differences.</t>
  </si>
  <si>
    <t>Pupil Referral Unit Places</t>
  </si>
  <si>
    <t>Ixworth Free School</t>
  </si>
  <si>
    <t>P</t>
  </si>
  <si>
    <t>001</t>
  </si>
  <si>
    <t xml:space="preserve">Aldeburgh Primary School </t>
  </si>
  <si>
    <t>005</t>
  </si>
  <si>
    <t xml:space="preserve">Barnby &amp; North Cover Community Primary </t>
  </si>
  <si>
    <t>The Albert Pye Community Primary School</t>
  </si>
  <si>
    <t>Ravensmere Infant School</t>
  </si>
  <si>
    <t>St Benet's Catholic Primary School</t>
  </si>
  <si>
    <t>010</t>
  </si>
  <si>
    <t>Bedfield C of E VCP School</t>
  </si>
  <si>
    <t>011</t>
  </si>
  <si>
    <t>Benhall St Mary's C of E VCP School</t>
  </si>
  <si>
    <t>012</t>
  </si>
  <si>
    <t>Blundeston C of E VCP School</t>
  </si>
  <si>
    <t>Bramfield C of E VCP School</t>
  </si>
  <si>
    <t>014</t>
  </si>
  <si>
    <t>Brampton C of E VCP School</t>
  </si>
  <si>
    <t>015</t>
  </si>
  <si>
    <t>Bungay Primary School</t>
  </si>
  <si>
    <t>St Edmund's Catholic Primary School, Bungay</t>
  </si>
  <si>
    <t>017</t>
  </si>
  <si>
    <t>St Botolph's CEVCP School</t>
  </si>
  <si>
    <t>019</t>
  </si>
  <si>
    <t>Carlton Colville Primary School</t>
  </si>
  <si>
    <t>020</t>
  </si>
  <si>
    <t>Charsfield CEVCP School</t>
  </si>
  <si>
    <t>022</t>
  </si>
  <si>
    <t>Corton Church of England Voluntary Aided Primary School</t>
  </si>
  <si>
    <t>023</t>
  </si>
  <si>
    <t>Coldfair Green CP School</t>
  </si>
  <si>
    <t>025</t>
  </si>
  <si>
    <t>Sir Robert Hitcham's CEVAP School, Debenham</t>
  </si>
  <si>
    <t>026</t>
  </si>
  <si>
    <t>Dennington CEVCP School</t>
  </si>
  <si>
    <t>029</t>
  </si>
  <si>
    <t>Earl Soham Community Primary School</t>
  </si>
  <si>
    <t>031</t>
  </si>
  <si>
    <t>St Peter and St Paul CEVAP School</t>
  </si>
  <si>
    <t>035</t>
  </si>
  <si>
    <t>Sir Robert Hitcham's CEVAP School, Framlingham</t>
  </si>
  <si>
    <t>036</t>
  </si>
  <si>
    <t>Fressingfield CEVCP School</t>
  </si>
  <si>
    <t>Gislingham CEVCP School</t>
  </si>
  <si>
    <t>041</t>
  </si>
  <si>
    <t>Edgar Sewter Community Primary School</t>
  </si>
  <si>
    <t>042</t>
  </si>
  <si>
    <t>Helmingham Community Primary School</t>
  </si>
  <si>
    <t>044</t>
  </si>
  <si>
    <t>Holton St Peter Community Primary School</t>
  </si>
  <si>
    <t>048</t>
  </si>
  <si>
    <t>Ilketshall St Lawrence School</t>
  </si>
  <si>
    <t>050</t>
  </si>
  <si>
    <t>Kelsale CEVCP School</t>
  </si>
  <si>
    <t>056</t>
  </si>
  <si>
    <t>All Saints CEVAP School, Laxfield</t>
  </si>
  <si>
    <t>Leiston Primary School</t>
  </si>
  <si>
    <t>065</t>
  </si>
  <si>
    <t>Poplars Community Primary School</t>
  </si>
  <si>
    <t>Pakefield Primary School</t>
  </si>
  <si>
    <t>068</t>
  </si>
  <si>
    <t>Roman Hill Primary School</t>
  </si>
  <si>
    <t>St Mary's RC Primary School, Lowestoft</t>
  </si>
  <si>
    <t>Westwood Primary School</t>
  </si>
  <si>
    <t>074</t>
  </si>
  <si>
    <t>Woods Loke Community Primary School</t>
  </si>
  <si>
    <t>075</t>
  </si>
  <si>
    <t>Oulton Broad Primary School</t>
  </si>
  <si>
    <t>Grove Primary School</t>
  </si>
  <si>
    <t>080</t>
  </si>
  <si>
    <t>Mellis CEVCP School</t>
  </si>
  <si>
    <t>Mendham Primary School</t>
  </si>
  <si>
    <t>Middleton Community Primary School</t>
  </si>
  <si>
    <t>084</t>
  </si>
  <si>
    <t>Occold Primary School</t>
  </si>
  <si>
    <t>Palgrave CEVCP School</t>
  </si>
  <si>
    <t>Peasenhall Primary School</t>
  </si>
  <si>
    <t>Reydon Primary School</t>
  </si>
  <si>
    <t>093</t>
  </si>
  <si>
    <t>Ringsfield CEVCP School</t>
  </si>
  <si>
    <t>096</t>
  </si>
  <si>
    <t>Saxmundham Primary School</t>
  </si>
  <si>
    <t>097</t>
  </si>
  <si>
    <t>Snape Community Primary School</t>
  </si>
  <si>
    <t>098</t>
  </si>
  <si>
    <t>Somerleyton Primary School</t>
  </si>
  <si>
    <t>099</t>
  </si>
  <si>
    <t>Southwold Primary School</t>
  </si>
  <si>
    <t>Stonham Aspal CEVAP School</t>
  </si>
  <si>
    <t>Stradbroke CEVCP School</t>
  </si>
  <si>
    <t>Thorndon CEVCP School</t>
  </si>
  <si>
    <t>Wenhaston Primary School</t>
  </si>
  <si>
    <t>Wetheringsett CEVCP School</t>
  </si>
  <si>
    <t>Wilby CEVCP School</t>
  </si>
  <si>
    <t>Worlingham CEVCP School</t>
  </si>
  <si>
    <t>Worlingworth CEVCP School</t>
  </si>
  <si>
    <t>Wortham Primary School</t>
  </si>
  <si>
    <t>Yoxford Primary School</t>
  </si>
  <si>
    <t>Sir John Leman High School</t>
  </si>
  <si>
    <t>Bungay High School</t>
  </si>
  <si>
    <t>Pakefield High School</t>
  </si>
  <si>
    <t>Debenham High School</t>
  </si>
  <si>
    <t>Thomas Mills High School</t>
  </si>
  <si>
    <t>Ormiston Denes Academy</t>
  </si>
  <si>
    <t>East Point Academy</t>
  </si>
  <si>
    <t>Benjamin Britten High School</t>
  </si>
  <si>
    <t xml:space="preserve">Bawdsey CEVCP School </t>
  </si>
  <si>
    <t>Bentley CEVCP School</t>
  </si>
  <si>
    <t>Bildeston Primary School</t>
  </si>
  <si>
    <t>Bramford CEVCP School</t>
  </si>
  <si>
    <t>Brooklands Primary School</t>
  </si>
  <si>
    <t>Bucklesham Primary School</t>
  </si>
  <si>
    <t>Capel St Mary CEVCP School</t>
  </si>
  <si>
    <t>Chelmondiston CEVCP School</t>
  </si>
  <si>
    <t>Claydon Primary School</t>
  </si>
  <si>
    <t>Copdock Primary School</t>
  </si>
  <si>
    <t>East Bergholt CEVCP School</t>
  </si>
  <si>
    <t>Elmsett CEVCP School</t>
  </si>
  <si>
    <t>Eyke CEVCP School</t>
  </si>
  <si>
    <t>Causton Junior School</t>
  </si>
  <si>
    <t>Colneis Junior School</t>
  </si>
  <si>
    <t>Fairfield Infant School</t>
  </si>
  <si>
    <t>Grange Community Primary School</t>
  </si>
  <si>
    <t>Kingsfleet Primary School</t>
  </si>
  <si>
    <t>Maidstone Infant School</t>
  </si>
  <si>
    <t>Grundisburgh Primary School</t>
  </si>
  <si>
    <t>Beaumont Community Primary School</t>
  </si>
  <si>
    <t>Hadleigh Community Primary School</t>
  </si>
  <si>
    <t>Henley Primary School</t>
  </si>
  <si>
    <t>Hintlesham and Chattisham CEVCP School</t>
  </si>
  <si>
    <t>Holbrook Primary School</t>
  </si>
  <si>
    <t>Hollesley Primary School</t>
  </si>
  <si>
    <t>Broke Hall Community Primary School</t>
  </si>
  <si>
    <t>Britannia Primary School and Nursery</t>
  </si>
  <si>
    <t>Castle Hill Infant School</t>
  </si>
  <si>
    <t>Clifford Road Primary School</t>
  </si>
  <si>
    <t>Dale Hall Community Primary School</t>
  </si>
  <si>
    <t>The Willows Primary School</t>
  </si>
  <si>
    <t>Gusford Primary School</t>
  </si>
  <si>
    <t>Halifax Primary School</t>
  </si>
  <si>
    <t>Handford Hall Primary School</t>
  </si>
  <si>
    <t>Morland C of E VA Primary School</t>
  </si>
  <si>
    <t>Murrayfield Community Primary School</t>
  </si>
  <si>
    <t>Ravenswood Primary School</t>
  </si>
  <si>
    <t>Pipers Vale Community Primary School</t>
  </si>
  <si>
    <t>Ranelagh Primary School</t>
  </si>
  <si>
    <t>Rose Hill Primary School</t>
  </si>
  <si>
    <t>Rushmere Hall Primary School</t>
  </si>
  <si>
    <t>St Helen's Primary School</t>
  </si>
  <si>
    <t>St John's CEVAP School</t>
  </si>
  <si>
    <t>St Margaret's CEVAP School, Ipswich</t>
  </si>
  <si>
    <t>St Mark's Catholic Primary School</t>
  </si>
  <si>
    <t>St Matthew's CEVAP School</t>
  </si>
  <si>
    <t>St Mary's Catholic Primary School, Ipswich</t>
  </si>
  <si>
    <t>St Pancras Catholic Primary School</t>
  </si>
  <si>
    <t>Sidegate Primary School</t>
  </si>
  <si>
    <t>Springfield Infant and Nursery School</t>
  </si>
  <si>
    <t>Springfield Junior School</t>
  </si>
  <si>
    <t>Whitehouse Community Primary School</t>
  </si>
  <si>
    <t>Whitton Community Primary School</t>
  </si>
  <si>
    <t>Cedarwood Community Primary School</t>
  </si>
  <si>
    <t>Kersey CEVCP School</t>
  </si>
  <si>
    <t>Heath Primary School</t>
  </si>
  <si>
    <t>Bealings School</t>
  </si>
  <si>
    <t>Birchwood Primary School</t>
  </si>
  <si>
    <t>Gorseland Primary School</t>
  </si>
  <si>
    <t>Melton Primary School</t>
  </si>
  <si>
    <t>Nacton CEVCP School</t>
  </si>
  <si>
    <t>Orford CEVAP School</t>
  </si>
  <si>
    <t>Otley Primary School</t>
  </si>
  <si>
    <t>Rendlesham Community Primary School</t>
  </si>
  <si>
    <t>Shotley Community Primary School</t>
  </si>
  <si>
    <t>Somersham Primary School</t>
  </si>
  <si>
    <t>Stratford St Mary Primary School</t>
  </si>
  <si>
    <t>Stutton CEVCP School</t>
  </si>
  <si>
    <t>Tattingstone CEVCP School</t>
  </si>
  <si>
    <t>Trimley St Martin Primary School</t>
  </si>
  <si>
    <t>Trimley St Mary Primary School</t>
  </si>
  <si>
    <t>Waldringfield Primary School</t>
  </si>
  <si>
    <t>Whatfield CEVCP School</t>
  </si>
  <si>
    <t>Witnesham Primary School</t>
  </si>
  <si>
    <t>Sandlings Primary School</t>
  </si>
  <si>
    <t>Woodbridge Primary School</t>
  </si>
  <si>
    <t>Kyson Primary School</t>
  </si>
  <si>
    <t>Felixstowe Academy</t>
  </si>
  <si>
    <t>Claydon High School</t>
  </si>
  <si>
    <t>East Bergholt High School</t>
  </si>
  <si>
    <t>Hadleigh High School</t>
  </si>
  <si>
    <t>Copleston High School</t>
  </si>
  <si>
    <t>Ipswich Academy</t>
  </si>
  <si>
    <t>Northgate High School</t>
  </si>
  <si>
    <t>St Alban's Catholic High School</t>
  </si>
  <si>
    <t>Ormiston Endeavour Academy</t>
  </si>
  <si>
    <t>Kesgrave High School</t>
  </si>
  <si>
    <t>Farlingaye High School</t>
  </si>
  <si>
    <t xml:space="preserve">Acton CEVCP School </t>
  </si>
  <si>
    <t xml:space="preserve">Bacton Community Primary School </t>
  </si>
  <si>
    <t>Bardwell CEVCP School</t>
  </si>
  <si>
    <t>Barnham CEVCP School</t>
  </si>
  <si>
    <t>Barningham CEVCP School</t>
  </si>
  <si>
    <t xml:space="preserve">Barrow CEVCP School </t>
  </si>
  <si>
    <t>Boxford CEVCP School</t>
  </si>
  <si>
    <t>Forest Academy</t>
  </si>
  <si>
    <t>Bures CEVCP School</t>
  </si>
  <si>
    <t>The Glade Community Primary School</t>
  </si>
  <si>
    <t>Guildhall Feoffment Community Primary School</t>
  </si>
  <si>
    <t>Hardwick Primary School</t>
  </si>
  <si>
    <t>Howard Community Primary School</t>
  </si>
  <si>
    <t>Sebert Wood Community Primary School</t>
  </si>
  <si>
    <t>St Edmund's Catholic Primary School, Bury St Edmunds</t>
  </si>
  <si>
    <t>St Edmundsbury CEVAP School</t>
  </si>
  <si>
    <t>Sextons Manor Community Primary School</t>
  </si>
  <si>
    <t>Tollgate Primary School</t>
  </si>
  <si>
    <t>Westgate Community Primary School</t>
  </si>
  <si>
    <t>Abbots Green Community Primary School</t>
  </si>
  <si>
    <t>Cavendish CEVCP School</t>
  </si>
  <si>
    <t>Clare Community Primary School</t>
  </si>
  <si>
    <t>Cockfield CEVCP School</t>
  </si>
  <si>
    <t>Combs Ford Primary School</t>
  </si>
  <si>
    <t>Creeting St Mary CEVAP School</t>
  </si>
  <si>
    <t>Elmswell Community Primary School</t>
  </si>
  <si>
    <t>Wells Hall Community Primary School</t>
  </si>
  <si>
    <t>Pot Kiln Primary School</t>
  </si>
  <si>
    <t>Great Finborough CEVCP School</t>
  </si>
  <si>
    <t>Great Waldingfield CEVCP School</t>
  </si>
  <si>
    <t>Great Whelnetham CEVCP School</t>
  </si>
  <si>
    <t>Hartest CEVCP School</t>
  </si>
  <si>
    <t>Crawfords CEVCP School</t>
  </si>
  <si>
    <t>New Cangle Community Primary School</t>
  </si>
  <si>
    <t>Clements Community Primary School</t>
  </si>
  <si>
    <t>St Felix Roman Catholic Primary School</t>
  </si>
  <si>
    <t>Honington CEVCP School</t>
  </si>
  <si>
    <t>Hopton CEVCP School</t>
  </si>
  <si>
    <t>Hundon Community Primary School</t>
  </si>
  <si>
    <t>Ickworth Park Primary School</t>
  </si>
  <si>
    <t>Ixworth CEVCP School</t>
  </si>
  <si>
    <t>Lakenheath Community Primary School</t>
  </si>
  <si>
    <t>Lavenham Community Primary School</t>
  </si>
  <si>
    <t>All Saints CEVCP School, Lawshall</t>
  </si>
  <si>
    <t>Long Melford CEVCP School</t>
  </si>
  <si>
    <t>Mendlesham Community Primary School</t>
  </si>
  <si>
    <t xml:space="preserve">Beck Row Primary School </t>
  </si>
  <si>
    <t>West Row Community Primary School</t>
  </si>
  <si>
    <t>Moulton CEVCP School</t>
  </si>
  <si>
    <t>Nayland Primary School</t>
  </si>
  <si>
    <t>Bosmere Community Primary School</t>
  </si>
  <si>
    <t xml:space="preserve">All Saints CEVAP School, Newmarket </t>
  </si>
  <si>
    <t>Exning Primary School</t>
  </si>
  <si>
    <t>Houldsworth Valley Primary School</t>
  </si>
  <si>
    <t>Laureate Community Primary School and Nursery</t>
  </si>
  <si>
    <t>Paddocks Primary School</t>
  </si>
  <si>
    <t>Norton CEVCP School</t>
  </si>
  <si>
    <t>Old Newton CEVCP School</t>
  </si>
  <si>
    <t>Ringshall School</t>
  </si>
  <si>
    <t>Risby CEVCP School</t>
  </si>
  <si>
    <t>Rougham CEVCP School</t>
  </si>
  <si>
    <t>Stanton Community Primary School</t>
  </si>
  <si>
    <t>Stoke-by-Nayland CEVCP School</t>
  </si>
  <si>
    <t>Chilton Community Primary School</t>
  </si>
  <si>
    <t>Abbots Hall Community Primary School</t>
  </si>
  <si>
    <t>Wood Ley Community Primary School</t>
  </si>
  <si>
    <t>Cedars Park Primary School</t>
  </si>
  <si>
    <t>The Freeman Community Primary School</t>
  </si>
  <si>
    <t>St Gregory CEVCP School</t>
  </si>
  <si>
    <t>Trinity CEVAP School</t>
  </si>
  <si>
    <t>St Joseph's Roman Catholic Primary School</t>
  </si>
  <si>
    <t>Woodhall Community Primary School</t>
  </si>
  <si>
    <t>Thurlow CEVCP School</t>
  </si>
  <si>
    <t>St Christopher's CEVCP School</t>
  </si>
  <si>
    <t>Walsham-le-Willows CEVCP School</t>
  </si>
  <si>
    <t>Wickhambrook Community Primary School</t>
  </si>
  <si>
    <t>Horringer Court Middle School</t>
  </si>
  <si>
    <t>Howard Middle School</t>
  </si>
  <si>
    <t>St James CEVA Middle School</t>
  </si>
  <si>
    <t>St Louis Catholic Middle School</t>
  </si>
  <si>
    <t>Westley Middle School</t>
  </si>
  <si>
    <t>Hardwick Middle School</t>
  </si>
  <si>
    <t>County Upper School</t>
  </si>
  <si>
    <t>King Edward VI CEVC Upper School</t>
  </si>
  <si>
    <t>St Benedict's Catholic School</t>
  </si>
  <si>
    <t>Samuel Ward Academy</t>
  </si>
  <si>
    <t>Thomas Gainsborough School</t>
  </si>
  <si>
    <t>Castle Manor Academy</t>
  </si>
  <si>
    <t>Stowmarket High School</t>
  </si>
  <si>
    <t>Thurston Community College</t>
  </si>
  <si>
    <t>Mildenhall College Academy</t>
  </si>
  <si>
    <t>Stowupland High School</t>
  </si>
  <si>
    <t>Stour Valley Community School</t>
  </si>
  <si>
    <t>IES Breckland</t>
  </si>
  <si>
    <t>Saxmundham Free School</t>
  </si>
  <si>
    <t>Beccles Free School</t>
  </si>
  <si>
    <t>The Ashley School</t>
  </si>
  <si>
    <t>Warren School</t>
  </si>
  <si>
    <t>Stone Lodge Academy</t>
  </si>
  <si>
    <t>Thomas Wolsey School</t>
  </si>
  <si>
    <t>The Bridge School</t>
  </si>
  <si>
    <t>Priory School</t>
  </si>
  <si>
    <t>Riverwalk School</t>
  </si>
  <si>
    <t>Hillside Special School</t>
  </si>
  <si>
    <t>Old Warren House Pupil Referral Unit</t>
  </si>
  <si>
    <t>PRU</t>
  </si>
  <si>
    <t>First Base (Lowestoft) Pupil Referral Unit</t>
  </si>
  <si>
    <t>Harbour Pupil Referral Unit</t>
  </si>
  <si>
    <t>Alderwood Pupil Referral Unit</t>
  </si>
  <si>
    <t>First Base (Ipswich) Pupil Referral Unit</t>
  </si>
  <si>
    <t>St Christopher's Pupil Referral Unit</t>
  </si>
  <si>
    <t>Parkside Pupil Referral Unit</t>
  </si>
  <si>
    <t>Westbridge Pupil Referral Unit</t>
  </si>
  <si>
    <t>Hampden House Pupil Referral Unit</t>
  </si>
  <si>
    <t>The Albany Centre Pupil Referral Unit</t>
  </si>
  <si>
    <t>The Kingsfield Centre Pupil Referral Unit</t>
  </si>
  <si>
    <t>First Base (BSE) Pupil Referral Unit</t>
  </si>
  <si>
    <t>Mill Meadow Pupil Referral Unit</t>
  </si>
  <si>
    <t>Highfield Nursery School</t>
  </si>
  <si>
    <t>Red Oak Primary School</t>
  </si>
  <si>
    <t>Choose School From Dropdown List</t>
  </si>
  <si>
    <t>Estimated Outturn 
2016-2017</t>
  </si>
  <si>
    <t>2017-2018</t>
  </si>
  <si>
    <t>Year 2
2018-19</t>
  </si>
  <si>
    <t>Year 3
2019-20</t>
  </si>
  <si>
    <t>Year 4
2020-21</t>
  </si>
  <si>
    <t>Year 5
2021-22</t>
  </si>
  <si>
    <t>Actual  P13 Outturn 
2016-2017</t>
  </si>
  <si>
    <t>Year 1 Budget 
2017-2018</t>
  </si>
  <si>
    <t>Year 2 Budget 
2018-2019</t>
  </si>
  <si>
    <t>Year 3 Budget
2019-2020</t>
  </si>
  <si>
    <t>Year 4 Budget
2020-21</t>
  </si>
  <si>
    <t>Year 5 Budget
2021-22</t>
  </si>
  <si>
    <r>
      <t xml:space="preserve"> The LA Delegated Budget income budget cell is protected, it is calculated from the various funding blocks which can be seen under the Information Menu. These may include Early Years funding, Schools Block funding and High Needs funding.
The "1 Year Budget Plan" is prepopulated with the following data:
- LA Delegated Budget
- Rates
- 2017-18 Delegated Budget (including Sixth Form)
- 2015-16 Revenue Carryforward
- 2015-16 Capital Carryforward
IMPORTANT: Schools will need to enter their </t>
    </r>
    <r>
      <rPr>
        <b/>
        <sz val="10"/>
        <color indexed="18"/>
        <rFont val="Arial"/>
        <family val="2"/>
      </rPr>
      <t>estimated</t>
    </r>
    <r>
      <rPr>
        <sz val="10"/>
        <color indexed="18"/>
        <rFont val="Arial"/>
        <family val="2"/>
      </rPr>
      <t xml:space="preserve"> year end spend on the 1 Year Budget Plan for both Revenue and Capital.  For revenue the previous years budget 2016-17 (Cells F22 and F23) and carryforward from 2015-16 (F153) are prepopulated in order for the toolkit to work out the estimated 2016-17 carryforward (Cell F155) through into 2017-18 budget as Balance B/Fwd (Estimate) (Cell G133).
The schools capital carryforward from 2015-16 is prepopulated in Cell F167.  With the estimate spend entered a estimated capital carryforward is then shown in Cells F178 (an estimated final year position) and Cell G167 which then forms part of the 2017-18 capital budget.
Schools will also need to enter any costs for services which they have bought into as these are not linked from within the toolkit.  These services may have been purchased through Schools choice or Vertas for example.  
The actual final carryforward once known should be entered in the Strategic Financial Plan 3 Year Toolkit.
The 1 Year Budget Plan is also used as the </t>
    </r>
    <r>
      <rPr>
        <b/>
        <sz val="10"/>
        <color indexed="18"/>
        <rFont val="Arial"/>
        <family val="2"/>
      </rPr>
      <t>Governors Report for 2017-18</t>
    </r>
    <r>
      <rPr>
        <sz val="10"/>
        <color indexed="18"/>
        <rFont val="Arial"/>
        <family val="2"/>
      </rPr>
      <t xml:space="preserve">.  A Toggle Button appears at the top of the page and when clicked it hides some of the columns.  Click again and they return. 
</t>
    </r>
  </si>
  <si>
    <t>This report summarises all of the information that has been entered on to the 1 Year Budget Plan and the Strategic Financial Plan 3 Year.
The columns shown are:
2016-17 Estimated Outturn - taken from the 1 Year Budget Plan
2016-17 Actual Outurn - taken from the Strategic Financial Plan (3 Year)
2017-18 Year 1 Budget - taken from the Strategic Financial Plan (3 Year)
2018-19 Year 2 Budget - taken from the Strategic Financial Plan (3 Year)
2019-20 Year 3 Budget - taken from the Strategic Financial Plan (3 Plan)
You are also able to drilldown into the report to look at the individual lines that are making up the totals.  You do this by clicking on the "+" or "-" which appear on the left hand side of the screen, just outside the actual worksheet sheet itself.</t>
  </si>
  <si>
    <t>1 .</t>
  </si>
  <si>
    <t>2 .</t>
  </si>
  <si>
    <t>3 .</t>
  </si>
  <si>
    <t>Version 2017.3 - Feb 2017</t>
  </si>
  <si>
    <t>Web:    Suffolk Learning - SAT</t>
  </si>
  <si>
    <t>Calculation Of Early Years Funding Included In 2017-2018 Delegated Budget</t>
  </si>
  <si>
    <t>Early Years Pupils - (80% Of Planned Nursery Numbers) - Summer 2017</t>
  </si>
  <si>
    <t>Early Years Pupils - (80% Of Planned Nursery Numbers) - Autumn 2017</t>
  </si>
  <si>
    <t>Early Years Pupils - (80% Of Planned Nursery Numbers) - Spring 2018</t>
  </si>
  <si>
    <t>Early Years Pupils - Summer 2017</t>
  </si>
  <si>
    <t>Early Years Pupils - Autumn 2017</t>
  </si>
  <si>
    <t>Early Years Pupils - Spring 2018</t>
  </si>
  <si>
    <t>De-delegation table</t>
  </si>
  <si>
    <t xml:space="preserve">Primary </t>
  </si>
  <si>
    <t>Secondary</t>
  </si>
  <si>
    <t>Contingencies</t>
  </si>
  <si>
    <t>Free School Meals Eligibility</t>
  </si>
  <si>
    <t>Insurance</t>
  </si>
  <si>
    <t xml:space="preserve">Licences/ subscriptions </t>
  </si>
  <si>
    <t>Staff costs  supply cover</t>
  </si>
  <si>
    <t>Support to underperforming ethnic minority groups and bilingual learners</t>
  </si>
  <si>
    <t>Behaviour support services</t>
  </si>
  <si>
    <t>Museum and Library Services</t>
  </si>
  <si>
    <t>Additional school improvement services</t>
  </si>
  <si>
    <t>URN</t>
  </si>
  <si>
    <t>LAESTAB</t>
  </si>
  <si>
    <t>School Name</t>
  </si>
  <si>
    <t>Phase</t>
  </si>
  <si>
    <t>Academy Type</t>
  </si>
  <si>
    <t>Number of Primary year groups for middle schools</t>
  </si>
  <si>
    <t>Number of Secondary year groups for middle schools</t>
  </si>
  <si>
    <t>Number of Primary year groups for all schools</t>
  </si>
  <si>
    <t>Number of Secondary year groups for all schools</t>
  </si>
  <si>
    <t>NOR</t>
  </si>
  <si>
    <t>NOR Primary</t>
  </si>
  <si>
    <t>NOR Reception</t>
  </si>
  <si>
    <t>NOR Y1-4 for calculation of the eligible pupils for the primary prior attainment factor ONLY</t>
  </si>
  <si>
    <t>NOR Y5-6 for calculation of the eligible pupils for the primary prior attainment factor ONLY</t>
  </si>
  <si>
    <t>NOR Secondary</t>
  </si>
  <si>
    <t>NOR KS3</t>
  </si>
  <si>
    <t>NOR KS4</t>
  </si>
  <si>
    <t>NOR Y7 for calculation of the eligible pupils for the secondary prior attainment factor ONLY</t>
  </si>
  <si>
    <t>NOR Y8-11 for calculation of the eligible pupils for the secondary prior attainment factor ONLY</t>
  </si>
  <si>
    <t>Reception Difference</t>
  </si>
  <si>
    <t>Average Year Group Size</t>
  </si>
  <si>
    <t>Primary FSM Units</t>
  </si>
  <si>
    <t>Primary Ever 6 Units</t>
  </si>
  <si>
    <t>Secondary FSM Units</t>
  </si>
  <si>
    <t>Secondary Ever 6 Units</t>
  </si>
  <si>
    <t>IDACI Primary Units Band G</t>
  </si>
  <si>
    <t>IDACI Primary Units Band F</t>
  </si>
  <si>
    <t>IDACI Primary Units Band E</t>
  </si>
  <si>
    <t>IDACI Primary Units Band D</t>
  </si>
  <si>
    <t>IDACI Primary Units Band C</t>
  </si>
  <si>
    <t>IDACI Primary Units Band B</t>
  </si>
  <si>
    <t>IDACI Primary Units Band A</t>
  </si>
  <si>
    <t>IDACI Secondary Units Band G</t>
  </si>
  <si>
    <t>IDACI Secondary Units Band F</t>
  </si>
  <si>
    <t>IDACI Secondary Units Band E</t>
  </si>
  <si>
    <t>IDACI Secondary Units Band D</t>
  </si>
  <si>
    <t>IDACI Secondary Units Band C</t>
  </si>
  <si>
    <t>IDACI Secondary Units Band B</t>
  </si>
  <si>
    <t>IDACI Secondary Units Band A</t>
  </si>
  <si>
    <t>EAL 1 Primary Units</t>
  </si>
  <si>
    <t>EAL 2 Primary Units</t>
  </si>
  <si>
    <t>EAL 3 Primary Units</t>
  </si>
  <si>
    <t>EAL 1 Secondary Units</t>
  </si>
  <si>
    <t>EAL 2 Secondary Units</t>
  </si>
  <si>
    <t>EAL 3 Secondary Units</t>
  </si>
  <si>
    <t>LAC X Units</t>
  </si>
  <si>
    <t>Low Attainment under new EYFSP Proportion</t>
  </si>
  <si>
    <t>Low Attainment under old EYFSP Proportion 73</t>
  </si>
  <si>
    <t>Low Attainment under old EYFSP Proportion 78</t>
  </si>
  <si>
    <t>Low attainment total Primary Units</t>
  </si>
  <si>
    <t>Low Attainment Secondary Units - Y7</t>
  </si>
  <si>
    <t>Low Attainment Secondary Units - Y8-11</t>
  </si>
  <si>
    <t>Low attainment total Secondary Units</t>
  </si>
  <si>
    <t>Mobility Primary Units</t>
  </si>
  <si>
    <t>Mobility Secondary Units</t>
  </si>
  <si>
    <t>Primary sparsity av. Distance to 2nd school
(miles)</t>
  </si>
  <si>
    <t>Secondary sparsity av. Distance to 2nd school
(miles)</t>
  </si>
  <si>
    <t>Sparsity flag</t>
  </si>
  <si>
    <t>Proportion of total NOR in Primary phase</t>
  </si>
  <si>
    <t>Proportion of total NOR in Secondary phase</t>
  </si>
  <si>
    <t>Adjusted factors match</t>
  </si>
  <si>
    <t>Basic Entitlement (Primary)</t>
  </si>
  <si>
    <t>Basic Entitlement (KS3)</t>
  </si>
  <si>
    <t>Basic Entitlement (KS4)</t>
  </si>
  <si>
    <t>Free School Meals 
(Primary)</t>
  </si>
  <si>
    <t>Free School Meals
(Secondary)</t>
  </si>
  <si>
    <t>IDACI (P F)</t>
  </si>
  <si>
    <t>IDACI (P E)</t>
  </si>
  <si>
    <t>IDACI (P D)</t>
  </si>
  <si>
    <t>IDACI (P C)</t>
  </si>
  <si>
    <t>IDACI (P B)</t>
  </si>
  <si>
    <t>IDACI (P A)</t>
  </si>
  <si>
    <t>IDACI (S F)</t>
  </si>
  <si>
    <t>IDACI (S E)</t>
  </si>
  <si>
    <t>IDACI (S D)</t>
  </si>
  <si>
    <t>IDACI (S C)</t>
  </si>
  <si>
    <t>IDACI (S B)</t>
  </si>
  <si>
    <t>IDACI (S A)</t>
  </si>
  <si>
    <t>EAL (P)</t>
  </si>
  <si>
    <t>EAL (S)</t>
  </si>
  <si>
    <t>Low Attainment (P)</t>
  </si>
  <si>
    <t>Low Attainment (S)</t>
  </si>
  <si>
    <t>Mobility (P)</t>
  </si>
  <si>
    <t>Mobility (S)</t>
  </si>
  <si>
    <t>Sparsity Funding</t>
  </si>
  <si>
    <t>Split Sites</t>
  </si>
  <si>
    <t>Basic Entitlement Total</t>
  </si>
  <si>
    <t>AEN Total</t>
  </si>
  <si>
    <t>School Factors total</t>
  </si>
  <si>
    <t>Total Allocation</t>
  </si>
  <si>
    <t>Primary Funding</t>
  </si>
  <si>
    <t>Secondary Funding</t>
  </si>
  <si>
    <t>MFG % change</t>
  </si>
  <si>
    <t>MFG Value adjustment</t>
  </si>
  <si>
    <t xml:space="preserve">Year on year % Change
</t>
  </si>
  <si>
    <t>De-delegation</t>
  </si>
  <si>
    <t>Post De-delegation budget</t>
  </si>
  <si>
    <t>Education functions for maintained schools</t>
  </si>
  <si>
    <t>Post De-delegation and Education functions budget</t>
  </si>
  <si>
    <t>Primary (Years R-6)</t>
  </si>
  <si>
    <t>Key Stage 3  (Years 7-9)</t>
  </si>
  <si>
    <t>Key Stage 4 (Years 10-11)</t>
  </si>
  <si>
    <t>IDACI Band F</t>
  </si>
  <si>
    <t>IDACI Band E</t>
  </si>
  <si>
    <t>IDACI Band D</t>
  </si>
  <si>
    <t>IDACI Band C</t>
  </si>
  <si>
    <t>IDACI Band B</t>
  </si>
  <si>
    <t>IDACI Band A</t>
  </si>
  <si>
    <t>LAC X March 16</t>
  </si>
  <si>
    <t>Units Including fringe uplift</t>
  </si>
  <si>
    <t>Total De delegation</t>
  </si>
  <si>
    <t>Primary AWPU</t>
  </si>
  <si>
    <t>Secondary AWPU</t>
  </si>
  <si>
    <t>IDACI Score 0.2 - 0.25</t>
  </si>
  <si>
    <t>IDACI Score 0.25-0.3</t>
  </si>
  <si>
    <t>IDACI Score 0.3- 0.35</t>
  </si>
  <si>
    <t>IDACI Score 0.35-0.4</t>
  </si>
  <si>
    <t>IDACI Score 0.4-0.5</t>
  </si>
  <si>
    <t>IDACI Score 0.5-1</t>
  </si>
  <si>
    <t>Mobility %</t>
  </si>
  <si>
    <t>Sparsity lump sum</t>
  </si>
  <si>
    <t>17-18 Approved Exceptional  Circumstance 1:
Reserved for Additional lump sum for schools amalgamated during  FY16-17</t>
  </si>
  <si>
    <t>17-18 Approved Exceptional  Circumstance 2:
Reserved for additional sparsity lump sum</t>
  </si>
  <si>
    <t>17-18 Approved Exceptional  Circumstance 3</t>
  </si>
  <si>
    <t>17-18 Approved Exceptional  Circumstance 4</t>
  </si>
  <si>
    <t>17-18 Approved Exceptional  Circumstance 5</t>
  </si>
  <si>
    <t>17-18 Approved Exceptional  Circumstance 6</t>
  </si>
  <si>
    <t>17-18 MFG Budget</t>
  </si>
  <si>
    <t>17-18 MFG Unit Value</t>
  </si>
  <si>
    <t>16-17 MFG Unit Value</t>
  </si>
  <si>
    <t>17-18 MFG Adjustment</t>
  </si>
  <si>
    <t>17-18 Post MFG Budget</t>
  </si>
  <si>
    <t>17-18 Post MFG per pupil Budget</t>
  </si>
  <si>
    <t>Elmswell C P School</t>
  </si>
  <si>
    <t>Hundon County Primary School</t>
  </si>
  <si>
    <t>Lakenheath Community Primary</t>
  </si>
  <si>
    <t>Lavenham Com Primary School</t>
  </si>
  <si>
    <t>Trinity Church of England Voluntary Aided Primary School</t>
  </si>
  <si>
    <t>Beck Row Primary</t>
  </si>
  <si>
    <t>West Row County Primary</t>
  </si>
  <si>
    <t>Stanton Community Primary</t>
  </si>
  <si>
    <t>Guildhall Feoffment CP School</t>
  </si>
  <si>
    <t>Westgate Community Primary</t>
  </si>
  <si>
    <t>Sexton's Manor CP School</t>
  </si>
  <si>
    <t>Morland CEVA Primary School</t>
  </si>
  <si>
    <t>Howard Primary School</t>
  </si>
  <si>
    <t>Wells Hall Community Primary</t>
  </si>
  <si>
    <t>Glade Community Primary School</t>
  </si>
  <si>
    <t>Aldeburgh P School</t>
  </si>
  <si>
    <t>Barnby and North Cove CP School</t>
  </si>
  <si>
    <t>Carlton Colville Primary</t>
  </si>
  <si>
    <t>Combs Ford County Primary</t>
  </si>
  <si>
    <t>Earl Soham Community Primary</t>
  </si>
  <si>
    <t>Maidstone Infants School</t>
  </si>
  <si>
    <t>Fairfield Infants School</t>
  </si>
  <si>
    <t>Edgar Sewter Primary School</t>
  </si>
  <si>
    <t>Helmingham Primary School</t>
  </si>
  <si>
    <t>Holton St.Peter CP School</t>
  </si>
  <si>
    <t>Ilketshall St Lawrence</t>
  </si>
  <si>
    <t>Melton Community Primary</t>
  </si>
  <si>
    <t>Middleton County Primary</t>
  </si>
  <si>
    <t>Shotley C P School</t>
  </si>
  <si>
    <t>Snape Community Primary</t>
  </si>
  <si>
    <t>Somersham Primary</t>
  </si>
  <si>
    <t>The Freeman CP School</t>
  </si>
  <si>
    <t>Trimley St Martin Primary</t>
  </si>
  <si>
    <t>Yoxford Primary</t>
  </si>
  <si>
    <t>Chilton Community Primary</t>
  </si>
  <si>
    <t>Coldfair Green C.P. School</t>
  </si>
  <si>
    <t>Abbot's Hall Primary School</t>
  </si>
  <si>
    <t>The Poplars Primary School</t>
  </si>
  <si>
    <t>Woods Loke Primary School</t>
  </si>
  <si>
    <t>Springfield Infant School &amp; Nursery</t>
  </si>
  <si>
    <t>Dale Hall Community Primary</t>
  </si>
  <si>
    <t>Broke Hall Primary School</t>
  </si>
  <si>
    <t>Bosmere C. P. School</t>
  </si>
  <si>
    <t>Stratford St. Mary Primary</t>
  </si>
  <si>
    <t>Wood Ley CP School</t>
  </si>
  <si>
    <t>Sebert Wood Comm.Primary Schoo</t>
  </si>
  <si>
    <t>Cedarwood CP School</t>
  </si>
  <si>
    <t>Beaumont Community Primary Sch</t>
  </si>
  <si>
    <t>Acton CEVCP School</t>
  </si>
  <si>
    <t>Barnham CEVC Primary School</t>
  </si>
  <si>
    <t>Barningham CEVCP</t>
  </si>
  <si>
    <t>Barrow Primary School</t>
  </si>
  <si>
    <t>Boxford CEVC Primary</t>
  </si>
  <si>
    <t xml:space="preserve"> Bures C E V C Primary School</t>
  </si>
  <si>
    <t>Cockfield CEVCP</t>
  </si>
  <si>
    <t>Elmsett C of E VCP</t>
  </si>
  <si>
    <t>Gt. Waldingfield CEVCP</t>
  </si>
  <si>
    <t>Great Whelnetham Primary School</t>
  </si>
  <si>
    <t>Hartest CEVC Primary</t>
  </si>
  <si>
    <t>Honington CEVCP</t>
  </si>
  <si>
    <t>Hopton CEVC Primary School</t>
  </si>
  <si>
    <t>All Saints' CEVCP</t>
  </si>
  <si>
    <t>Moulton Primary</t>
  </si>
  <si>
    <t>Walsham-le-Willows</t>
  </si>
  <si>
    <t>Whatfield CEVC Primary School</t>
  </si>
  <si>
    <t>Bawdsey VCP School</t>
  </si>
  <si>
    <t>Bedfield CEVCP School</t>
  </si>
  <si>
    <t>Benhall St.Mary's Primary</t>
  </si>
  <si>
    <t>Brampton CEVCP</t>
  </si>
  <si>
    <t>Charsfield C.E.V.C.P. School</t>
  </si>
  <si>
    <t>Corton V.A. Primary</t>
  </si>
  <si>
    <t>Dennington CEVCP</t>
  </si>
  <si>
    <t>East Bergholt VCP School</t>
  </si>
  <si>
    <t>Eyke Church of England Voluntary Controlled Primary School</t>
  </si>
  <si>
    <t>Fressingfield Primary</t>
  </si>
  <si>
    <t>Great Finborough CEVCP</t>
  </si>
  <si>
    <t>Haughley</t>
  </si>
  <si>
    <t>Hintlesham and Chattisham VC</t>
  </si>
  <si>
    <t>Kelsale CEVCP</t>
  </si>
  <si>
    <t>Stradbroke VCP School</t>
  </si>
  <si>
    <t>Stutton Primary</t>
  </si>
  <si>
    <t>Wetheringsett V.C. Primary</t>
  </si>
  <si>
    <t>Wilby V.C. Primary School</t>
  </si>
  <si>
    <t>Worlingham C of E Primary School</t>
  </si>
  <si>
    <t>Capel St Mary CE Primary</t>
  </si>
  <si>
    <t>Worlingworth</t>
  </si>
  <si>
    <t>Blundeston CEVCP School</t>
  </si>
  <si>
    <t>Bentley CEVCP</t>
  </si>
  <si>
    <t>Rougham Primary School</t>
  </si>
  <si>
    <t>Botesdale</t>
  </si>
  <si>
    <t>All Saints CEVA Primary</t>
  </si>
  <si>
    <t>St.Edmundsbury CEVA Primary School</t>
  </si>
  <si>
    <t>St. Joseph's RC Primary School</t>
  </si>
  <si>
    <t>St Edmunds Catholic Primary</t>
  </si>
  <si>
    <t>St Felix RCVA Primary School</t>
  </si>
  <si>
    <t>Creeting St Mary CEVAP</t>
  </si>
  <si>
    <t>St Peter &amp; St  Paul CEVAP</t>
  </si>
  <si>
    <t>Stonham Aspal Church of England Aided Primary School</t>
  </si>
  <si>
    <t>Sir Robert Hitcham CEVAP</t>
  </si>
  <si>
    <t>Framlingham Sir Robert Hitcham's CEVAP School</t>
  </si>
  <si>
    <t>All Saints CEVAP. Laxfield</t>
  </si>
  <si>
    <t>St. John's CEVAP School</t>
  </si>
  <si>
    <t>St Margaret's CEVAP School</t>
  </si>
  <si>
    <t>Saint Matthew's CEVAP School</t>
  </si>
  <si>
    <t>St. Mary's Catholic Primary</t>
  </si>
  <si>
    <t>St. Pancras Catholic Primary</t>
  </si>
  <si>
    <t>St Marks Catholic Primary Schl</t>
  </si>
  <si>
    <t>Abbots Green Community Primary</t>
  </si>
  <si>
    <t>Rendlesham Community Primary</t>
  </si>
  <si>
    <t>THURSTON COMMUNITY COLLEGE</t>
  </si>
  <si>
    <t>King Edward VI School</t>
  </si>
  <si>
    <t>St Benedict's School</t>
  </si>
  <si>
    <t>Pakefield School</t>
  </si>
  <si>
    <t>Langer Primary Academy</t>
  </si>
  <si>
    <t>Westfield Academy</t>
  </si>
  <si>
    <t>Laureate Community Academy</t>
  </si>
  <si>
    <t>Hillside Primary</t>
  </si>
  <si>
    <t>Wickhambrook Community Primary</t>
  </si>
  <si>
    <t>Woolpit Primary Academy</t>
  </si>
  <si>
    <t>Place Farm Primary Academy</t>
  </si>
  <si>
    <t>Burton End Primary Academy</t>
  </si>
  <si>
    <t>Kessingland CofE Primary Academy</t>
  </si>
  <si>
    <t>Coupals Primary Academy</t>
  </si>
  <si>
    <t>Castle Hill Junior</t>
  </si>
  <si>
    <t>Glemsford Primary Academy</t>
  </si>
  <si>
    <t>The Dell Primary School (Academy)</t>
  </si>
  <si>
    <t>Kedington Primary</t>
  </si>
  <si>
    <t>Phoenix St. Peter Academy</t>
  </si>
  <si>
    <t>St. Margarets Primary Academy</t>
  </si>
  <si>
    <t>Sprites Primary Academy</t>
  </si>
  <si>
    <t>Bacton Community Primary School</t>
  </si>
  <si>
    <t>The Albert Pye CP School</t>
  </si>
  <si>
    <t>Ravensmere Infants School</t>
  </si>
  <si>
    <t>Northfield St Nicholas Primary Academy</t>
  </si>
  <si>
    <t>Easton Primary School</t>
  </si>
  <si>
    <t>Beccles Primary Academy</t>
  </si>
  <si>
    <t>St Edmund's Primary School</t>
  </si>
  <si>
    <t>Martlesham Primary Academy</t>
  </si>
  <si>
    <t>Mendham Primary School &amp; Nursery</t>
  </si>
  <si>
    <t>Mendlesham CP</t>
  </si>
  <si>
    <t>Tudor Church of England Primary</t>
  </si>
  <si>
    <t>Great Heath Academy</t>
  </si>
  <si>
    <t>Gunton Primary Academy</t>
  </si>
  <si>
    <t>Elm Tree Primary School (Academy)</t>
  </si>
  <si>
    <t>St Edmund's Catholic Primary School</t>
  </si>
  <si>
    <t>Wickham Market Primary School</t>
  </si>
  <si>
    <t>Bramfield Church of England Primary School</t>
  </si>
  <si>
    <t>Long Melford Church of England Primary School</t>
  </si>
  <si>
    <t>Cliff Lane Primary</t>
  </si>
  <si>
    <t>Bardwell CEVC Primary</t>
  </si>
  <si>
    <t>Great Barton Church of England Primary Academy</t>
  </si>
  <si>
    <t>Rattlesden C of E Primary Academy</t>
  </si>
  <si>
    <t>Thurston CE Primary Academy</t>
  </si>
  <si>
    <t>Nacton Church of England Primary School</t>
  </si>
  <si>
    <t>Sproughton Church of England Primary School</t>
  </si>
  <si>
    <t>Gislingham CEVC Primary School</t>
  </si>
  <si>
    <t>St Mary's Church of England Primary School</t>
  </si>
  <si>
    <t>Elveden Primary</t>
  </si>
  <si>
    <t>St Mary's CofE Academy</t>
  </si>
  <si>
    <t>St Louis RCVAP School</t>
  </si>
  <si>
    <t>St Mary's Church Of England Primary School Woodbridge</t>
  </si>
  <si>
    <t>St Mary's RC Primary Lowestoft</t>
  </si>
  <si>
    <t>The Oaks Primary School</t>
  </si>
  <si>
    <t>Cedars Park Community Primary</t>
  </si>
  <si>
    <t>Chantry Academy</t>
  </si>
  <si>
    <t>Ormiston Sudbury Academy</t>
  </si>
  <si>
    <t>Stoke High School - Ormiston Academy</t>
  </si>
  <si>
    <t>Hartismere School</t>
  </si>
  <si>
    <t>Newmarket Academy</t>
  </si>
  <si>
    <t>Sybil Andrews Academy</t>
  </si>
  <si>
    <t>Alde Valley Academy</t>
  </si>
  <si>
    <t>Benjamin Britten Academy of Music and Mathematics</t>
  </si>
  <si>
    <t>Stradbroke High School</t>
  </si>
  <si>
    <t>Westbourne Academy</t>
  </si>
  <si>
    <t>Holbrook Academy</t>
  </si>
  <si>
    <t>Houldsworth Valley Primary</t>
  </si>
  <si>
    <t>Woodhall C.P. School</t>
  </si>
  <si>
    <t>Murrayfield Primary School</t>
  </si>
  <si>
    <t/>
  </si>
  <si>
    <t>17-18 Base NOR</t>
  </si>
  <si>
    <t>Recoupment Academy</t>
  </si>
  <si>
    <t>Middle-deemed Secondary</t>
  </si>
  <si>
    <t>Please enter primary and secondary unit rates against appropriate indicators. For the sparsity factor only please enter percentages.  Academies cannot de-delegate.</t>
  </si>
  <si>
    <t>De-delegation unit value input table</t>
  </si>
  <si>
    <t>Total Unit value</t>
  </si>
  <si>
    <t>FSM % Primary</t>
  </si>
  <si>
    <t>FSM6 % Secondary</t>
  </si>
  <si>
    <t>Primary low prior attainment</t>
  </si>
  <si>
    <t>Secondary low prior attainment</t>
  </si>
  <si>
    <t>EAL 1 Primary</t>
  </si>
  <si>
    <t>EAL 1 Secondary</t>
  </si>
  <si>
    <t>For the Sparsity factor only please enter a percentage and not a unit value</t>
  </si>
  <si>
    <t>Sparsity funding</t>
  </si>
  <si>
    <t>School-level de-delegation table</t>
  </si>
  <si>
    <t>FSM</t>
  </si>
  <si>
    <t>Low Attainment</t>
  </si>
  <si>
    <t>Fringe factor</t>
  </si>
  <si>
    <t>MS</t>
  </si>
  <si>
    <t>IDACI Band  F</t>
  </si>
  <si>
    <t>IDACI Band  E</t>
  </si>
  <si>
    <t>IDACI Band  D</t>
  </si>
  <si>
    <t>IDACI Band  C</t>
  </si>
  <si>
    <t>IDACI Band  B</t>
  </si>
  <si>
    <t>IDACI Band  A</t>
  </si>
  <si>
    <t>Low Attainment % new EFSP</t>
  </si>
  <si>
    <t>Secondary low attainment (year 7)</t>
  </si>
  <si>
    <t>KS3</t>
  </si>
  <si>
    <t>KS4</t>
  </si>
  <si>
    <t>De-delegation category</t>
  </si>
  <si>
    <t>6) Lump Sum</t>
  </si>
  <si>
    <t>7) Sparsity Factor</t>
  </si>
  <si>
    <t>8) Split Sites</t>
  </si>
  <si>
    <t>9) Rates</t>
  </si>
  <si>
    <t>10) Exceptional Factors</t>
  </si>
  <si>
    <t>11) Minimum Funding Guarantee</t>
  </si>
  <si>
    <t>High Needs Places (SSC, HIUs, SLUs)</t>
  </si>
  <si>
    <t>2016-2017 SCHOOL DELEGATED BUDGETS - No Sixth Form Data Yet</t>
  </si>
  <si>
    <t>SCHOOL BLOCK</t>
  </si>
  <si>
    <t>MFG / CAPPING</t>
  </si>
  <si>
    <t>SCHOOL BLOCK WITH MFG</t>
  </si>
  <si>
    <t>DE DELEGATION</t>
  </si>
  <si>
    <t>TOTAL SCHOOL BLOCK FUNDING</t>
  </si>
  <si>
    <t>EARLY YEARS PLACE FUNDING</t>
  </si>
  <si>
    <t>EARLY YEARS DEPRIVATION</t>
  </si>
  <si>
    <t>EARLY YEARS LUMP SUM</t>
  </si>
  <si>
    <t>EARLY YEARS BLOCK FUNDING</t>
  </si>
  <si>
    <t>Spec Sch Place Funding</t>
  </si>
  <si>
    <t>PRU Place Funding</t>
  </si>
  <si>
    <t>SSC Place Funding</t>
  </si>
  <si>
    <r>
      <t xml:space="preserve">HIGH NEEDS BLOCK FUNDING </t>
    </r>
    <r>
      <rPr>
        <b/>
        <sz val="6"/>
        <rFont val="Arial"/>
        <family val="2"/>
      </rPr>
      <t>(Hidden Columns)</t>
    </r>
  </si>
  <si>
    <t>VI FORM FORMULA FUNDING</t>
  </si>
  <si>
    <t>Corton CEVCP School</t>
  </si>
  <si>
    <t>Morland Primary School</t>
  </si>
  <si>
    <t>Churchill Free Special</t>
  </si>
  <si>
    <t>The Attic</t>
  </si>
  <si>
    <t>Adjustment to balance De-Delegation</t>
  </si>
  <si>
    <t>Total All Schools</t>
  </si>
  <si>
    <t>Total Funding</t>
  </si>
  <si>
    <t>TOTAL FUNDING inc. 6th Form</t>
  </si>
  <si>
    <t>No:</t>
  </si>
  <si>
    <t>Financial Planning For:</t>
  </si>
  <si>
    <t>Special</t>
  </si>
  <si>
    <t>Maintained Nursery</t>
  </si>
  <si>
    <t>Any Notes</t>
  </si>
  <si>
    <t>Fiona to provide from EY proforma</t>
  </si>
  <si>
    <t>Increase?</t>
  </si>
  <si>
    <t>SSC, HIU, SLU Places</t>
  </si>
  <si>
    <t>Closed</t>
  </si>
  <si>
    <t>Final Budget 16-17</t>
  </si>
  <si>
    <t>School</t>
  </si>
  <si>
    <t>Date</t>
  </si>
  <si>
    <t>Capital C/fwd</t>
  </si>
  <si>
    <t>Correct Spend as per P13-16 DBR</t>
  </si>
  <si>
    <t>Remove academy balances to pay over as not actual spend</t>
  </si>
  <si>
    <t>EE999 to correct CC</t>
  </si>
  <si>
    <t>Revised Spend as per Oracle DBR 220416</t>
  </si>
  <si>
    <t>Conversion</t>
  </si>
  <si>
    <t>Number</t>
  </si>
  <si>
    <t>Capital Spend</t>
  </si>
  <si>
    <t>Bank Balance (BQ501)</t>
  </si>
  <si>
    <t>2015-16 Increase in Revenue Reserves</t>
  </si>
  <si>
    <t>2015-16 Revenue C/Fwd (i.e BR301 balance)</t>
  </si>
  <si>
    <t>2015-16 Spend as per Oracle DBR 130416</t>
  </si>
  <si>
    <t>2015-16 Total Budget</t>
  </si>
  <si>
    <t>2015-16 Budget Share</t>
  </si>
  <si>
    <t>Revenue 2014-15 B/Fwd</t>
  </si>
  <si>
    <t>Capital 2014-15 B/Fwd</t>
  </si>
  <si>
    <t>16 Capital C/Fwd</t>
  </si>
  <si>
    <t>2015-16 C/Fwd</t>
  </si>
  <si>
    <t>2015-16 Spend</t>
  </si>
  <si>
    <t>Year End</t>
  </si>
  <si>
    <t>Will - Risk Data</t>
  </si>
  <si>
    <t>Revenue Carryforward</t>
  </si>
  <si>
    <t>Capital Carryforward</t>
  </si>
  <si>
    <t>Projected reserves - see Reserves Position Statement below.</t>
  </si>
  <si>
    <t>Budget Plan: most recent estimates, Carry forward included</t>
  </si>
  <si>
    <t>Paid by the Local Authority</t>
  </si>
  <si>
    <t>5 Year Financial Plan (Internal School use only)</t>
  </si>
  <si>
    <t>This report gives further detail to the numbers used to calculate the Schools Block funding.  The majority of the schools funding will come from this block. There is also a breakdown no wincluded of the amount 'de-delegated' per category.</t>
  </si>
  <si>
    <t>ssssssssssssssssssssssssssssssssssssssssss</t>
  </si>
  <si>
    <t>LAC X Mar 16</t>
  </si>
  <si>
    <t>IDACI Band  G</t>
  </si>
  <si>
    <t>FSM % Secondary</t>
  </si>
  <si>
    <t>4) Prior Attainment</t>
  </si>
  <si>
    <t>000 - School</t>
  </si>
  <si>
    <t>Education functions for mainstream maintained schools</t>
  </si>
  <si>
    <t>Total De-delegation / ESG (£):</t>
  </si>
  <si>
    <t>ESG Retained duties</t>
  </si>
  <si>
    <t>Total De-Delegation</t>
  </si>
  <si>
    <t>Education functions for maintained schools (ESG)*</t>
  </si>
  <si>
    <t>* ESG Funding added in to the Schools Block DSG and then removed as agreed By Schools Forum November 2016</t>
  </si>
  <si>
    <t>Please then select file and 'save as'</t>
  </si>
  <si>
    <t>Early Years - Nursery Places Summer</t>
  </si>
  <si>
    <t>Early Years - Nursery Places Autumn</t>
  </si>
  <si>
    <t>Early Years - Nursery Places Spring</t>
  </si>
  <si>
    <t>School Calculation Of Funding Included In 2017-2018 Delegated Budget</t>
  </si>
  <si>
    <t xml:space="preserve">Barnby &amp; North Cove Community Primary </t>
  </si>
  <si>
    <t>De Delegation / ESG</t>
  </si>
  <si>
    <t xml:space="preserve"> x £3.87 per hour x 15 hours x 13 weeks =</t>
  </si>
  <si>
    <t xml:space="preserve"> x £3.87 per hour x 15 hours x 14 weeks =</t>
  </si>
  <si>
    <t xml:space="preserve"> x £3.87 per hour x 15 hours x 11 weeks =</t>
  </si>
  <si>
    <t xml:space="preserve">001 - Aldeburgh Primary School </t>
  </si>
  <si>
    <t xml:space="preserve">005 - Barnby &amp; North Cove Community Primary </t>
  </si>
  <si>
    <t>010 - Bedfield C of E VCP School</t>
  </si>
  <si>
    <t>011 - Benhall St Mary's C of E VCP School</t>
  </si>
  <si>
    <t>012 - Blundeston C of E VCP School</t>
  </si>
  <si>
    <t>014 - Brampton C of E VCP School</t>
  </si>
  <si>
    <t>015 - Bungay Primary School</t>
  </si>
  <si>
    <t>017 - St Botolph's CEVCP School</t>
  </si>
  <si>
    <t>019 - Carlton Colville Primary School</t>
  </si>
  <si>
    <t>020 - Charsfield CEVCP School</t>
  </si>
  <si>
    <t>022 - Corton CEVCP School</t>
  </si>
  <si>
    <t>023 - Coldfair Green CP School</t>
  </si>
  <si>
    <t>025 - Sir Robert Hitcham's CEVAP School, Debenham</t>
  </si>
  <si>
    <t>026 - Dennington CEVCP School</t>
  </si>
  <si>
    <t>029 - Earl Soham Community Primary School</t>
  </si>
  <si>
    <t>031 - St Peter and St Paul CEVAP School</t>
  </si>
  <si>
    <t>035 - Sir Robert Hitcham's CEVAP School, Framlingham</t>
  </si>
  <si>
    <t>036 - Fressingfield CEVCP School</t>
  </si>
  <si>
    <t>041 - Edgar Sewter Community Primary School</t>
  </si>
  <si>
    <t>042 - Helmingham Community Primary School</t>
  </si>
  <si>
    <t>044 - Holton St Peter Community Primary School</t>
  </si>
  <si>
    <t>048 - Ilketshall St Lawrence School</t>
  </si>
  <si>
    <t>050 - Kelsale CEVCP School</t>
  </si>
  <si>
    <t>056 - All Saints CEVAP School, Laxfield</t>
  </si>
  <si>
    <t>065 - Poplars Community Primary School</t>
  </si>
  <si>
    <t>068 - Roman Hill Primary School</t>
  </si>
  <si>
    <t>074 - Woods Loke Community Primary School</t>
  </si>
  <si>
    <t>075 - Oulton Broad Primary School</t>
  </si>
  <si>
    <t>080 - Mellis CEVCP School</t>
  </si>
  <si>
    <t>084 - Occold Primary School</t>
  </si>
  <si>
    <t>093 - Ringsfield CEVCP School</t>
  </si>
  <si>
    <t>096 - Saxmundham Primary School</t>
  </si>
  <si>
    <t>097 - Snape Community Primary School</t>
  </si>
  <si>
    <t>098 - Somerleyton Primary School</t>
  </si>
  <si>
    <t>099 - Southwold Primary School</t>
  </si>
  <si>
    <t>101 - Stonham Aspal CEVAP School</t>
  </si>
  <si>
    <t>102 - Stradbroke CEVCP School</t>
  </si>
  <si>
    <t>106 - Thorndon CEVCP School</t>
  </si>
  <si>
    <t>109 - Wenhaston Primary School</t>
  </si>
  <si>
    <t>110 - Wetheringsett CEVCP School</t>
  </si>
  <si>
    <t>112 - Wilby CEVCP School</t>
  </si>
  <si>
    <t>113 - Worlingham CEVCP School</t>
  </si>
  <si>
    <t>114 - Worlingworth CEVCP School</t>
  </si>
  <si>
    <t>115 - Wortham Primary School</t>
  </si>
  <si>
    <t>157 - Pakefield High School</t>
  </si>
  <si>
    <t xml:space="preserve">202 - Bawdsey CEVCP School </t>
  </si>
  <si>
    <t>203 - Bentley CEVCP School</t>
  </si>
  <si>
    <t>205 - Bildeston Primary School</t>
  </si>
  <si>
    <t>206 - Bramford CEVCP School</t>
  </si>
  <si>
    <t>208 - Brooklands Primary School</t>
  </si>
  <si>
    <t>211 - Bucklesham Primary School</t>
  </si>
  <si>
    <t>216 - Capel St Mary CEVCP School</t>
  </si>
  <si>
    <t>217 - Chelmondiston CEVCP School</t>
  </si>
  <si>
    <t>219 - Claydon Primary School</t>
  </si>
  <si>
    <t>220 - Copdock Primary School</t>
  </si>
  <si>
    <t>223 - East Bergholt CEVCP School</t>
  </si>
  <si>
    <t>224 - Elmsett CEVCP School</t>
  </si>
  <si>
    <t>228 - Causton Junior School</t>
  </si>
  <si>
    <t>229 - Colneis Junior School</t>
  </si>
  <si>
    <t>230 - Fairfield Infant School</t>
  </si>
  <si>
    <t>231 - Grange Community Primary School</t>
  </si>
  <si>
    <t>232 - Kingsfleet Primary School</t>
  </si>
  <si>
    <t>234 - Maidstone Infant School</t>
  </si>
  <si>
    <t>237 - Grundisburgh Primary School</t>
  </si>
  <si>
    <t>238 - Beaumont Community Primary School</t>
  </si>
  <si>
    <t>239 - Hadleigh Community Primary School</t>
  </si>
  <si>
    <t>242 - Henley Primary School</t>
  </si>
  <si>
    <t>243 - Hintlesham and Chattisham CEVCP School</t>
  </si>
  <si>
    <t>245 - Holbrook Primary School</t>
  </si>
  <si>
    <t>246 - Hollesley Primary School</t>
  </si>
  <si>
    <t>249 - Broke Hall Community Primary School</t>
  </si>
  <si>
    <t>250 - Britannia Primary School and Nursery</t>
  </si>
  <si>
    <t>258 - Clifford Road Primary School</t>
  </si>
  <si>
    <t>259 - Dale Hall Community Primary School</t>
  </si>
  <si>
    <t>260 - The Willows Primary School</t>
  </si>
  <si>
    <t>263 - Halifax Primary School</t>
  </si>
  <si>
    <t>264 - Handford Hall Primary School</t>
  </si>
  <si>
    <t>269 - Morland Primary School</t>
  </si>
  <si>
    <t>273 - Ravenswood Primary School</t>
  </si>
  <si>
    <t>274 - Pipers Vale Community Primary School</t>
  </si>
  <si>
    <t>275 - Ranelagh Primary School</t>
  </si>
  <si>
    <t>279 - Rose Hill Primary School</t>
  </si>
  <si>
    <t>281 - Rushmere Hall Primary School</t>
  </si>
  <si>
    <t>284 - St John's CEVAP School</t>
  </si>
  <si>
    <t>285 - St Margaret's CEVAP School, Ipswich</t>
  </si>
  <si>
    <t>287 - St Mark's Catholic Primary School</t>
  </si>
  <si>
    <t>288 - St Matthew's CEVAP School</t>
  </si>
  <si>
    <t>289 - St Mary's Catholic Primary School, Ipswich</t>
  </si>
  <si>
    <t>291 - St Pancras Catholic Primary School</t>
  </si>
  <si>
    <t>293 - Springfield Infant and Nursery School</t>
  </si>
  <si>
    <t>294 - Springfield Junior School</t>
  </si>
  <si>
    <t>300 - Whitehouse Community Primary School</t>
  </si>
  <si>
    <t>307 - Cedarwood Community Primary School</t>
  </si>
  <si>
    <t>308 - Kersey CEVCP School</t>
  </si>
  <si>
    <t>309 - Heath Primary School</t>
  </si>
  <si>
    <t>310 - Bealings School</t>
  </si>
  <si>
    <t>311 - Birchwood Primary School</t>
  </si>
  <si>
    <t>313 - Gorseland Primary School</t>
  </si>
  <si>
    <t>314 - Melton Primary School</t>
  </si>
  <si>
    <t>317 - Orford CEVAP School</t>
  </si>
  <si>
    <t>318 - Otley Primary School</t>
  </si>
  <si>
    <t>320 - Rendlesham Community Primary School</t>
  </si>
  <si>
    <t>322 - Shotley Community Primary School</t>
  </si>
  <si>
    <t>324 - Somersham Primary School</t>
  </si>
  <si>
    <t>327 - Stratford St Mary Primary School</t>
  </si>
  <si>
    <t>328 - Stutton CEVCP School</t>
  </si>
  <si>
    <t>331 - Tattingstone CEVCP School</t>
  </si>
  <si>
    <t>332 - Trimley St Martin Primary School</t>
  </si>
  <si>
    <t>333 - Trimley St Mary Primary School</t>
  </si>
  <si>
    <t>337 - Waldringfield Primary School</t>
  </si>
  <si>
    <t>338 - Whatfield CEVCP School</t>
  </si>
  <si>
    <t>339 - Witnesham Primary School</t>
  </si>
  <si>
    <t>341 - Sandlings Primary School</t>
  </si>
  <si>
    <t>342 - Woodbridge Primary School</t>
  </si>
  <si>
    <t>343 - Kyson Primary School</t>
  </si>
  <si>
    <t>356 - Claydon High School</t>
  </si>
  <si>
    <t>370 - Northgate High School</t>
  </si>
  <si>
    <t xml:space="preserve">400 - Acton CEVCP School </t>
  </si>
  <si>
    <t>405 - Barnham CEVCP School</t>
  </si>
  <si>
    <t>406 - Barningham CEVCP School</t>
  </si>
  <si>
    <t xml:space="preserve">407 - Barrow CEVCP School </t>
  </si>
  <si>
    <t>409 - Boxford CEVCP School</t>
  </si>
  <si>
    <t>412 - Bures CEVCP School</t>
  </si>
  <si>
    <t>413 - The Glade Community Primary School</t>
  </si>
  <si>
    <t>415 - Guildhall Feoffment Community Primary School</t>
  </si>
  <si>
    <t>416 - Hardwick Primary School</t>
  </si>
  <si>
    <t>417 - Howard Community Primary School</t>
  </si>
  <si>
    <t>418 - Sebert Wood Community Primary School</t>
  </si>
  <si>
    <t>420 - St Edmund's Catholic Primary School, Bury St Edmunds</t>
  </si>
  <si>
    <t>421 - St Edmundsbury CEVAP School</t>
  </si>
  <si>
    <t>422 - Sextons Manor Community Primary School</t>
  </si>
  <si>
    <t>424 - Westgate Community Primary School</t>
  </si>
  <si>
    <t>425 - Abbots Green Community Primary School</t>
  </si>
  <si>
    <t>426 - Cavendish CEVCP School</t>
  </si>
  <si>
    <t>429 - Clare Community Primary School</t>
  </si>
  <si>
    <t>430 - Cockfield CEVCP School</t>
  </si>
  <si>
    <t>431 - Combs Ford Primary School</t>
  </si>
  <si>
    <t>432 - Creeting St Mary CEVAP School</t>
  </si>
  <si>
    <t>436 - Elmswell Community Primary School</t>
  </si>
  <si>
    <t>442 - Wells Hall Community Primary School</t>
  </si>
  <si>
    <t>443 - Pot Kiln Primary School</t>
  </si>
  <si>
    <t>444 - Great Finborough CEVCP School</t>
  </si>
  <si>
    <t>445 - Great Waldingfield CEVCP School</t>
  </si>
  <si>
    <t>446 - Great Whelnetham CEVCP School</t>
  </si>
  <si>
    <t>448 - Hartest CEVCP School</t>
  </si>
  <si>
    <t>449 - Crawfords CEVCP School</t>
  </si>
  <si>
    <t>451 - New Cangle Community Primary School</t>
  </si>
  <si>
    <t>452 - Clements Community Primary School</t>
  </si>
  <si>
    <t>457 - Honington CEVCP School</t>
  </si>
  <si>
    <t>458 - Hopton CEVCP School</t>
  </si>
  <si>
    <t>460 - Hundon Community Primary School</t>
  </si>
  <si>
    <t>461 - Ickworth Park Primary School</t>
  </si>
  <si>
    <t>464 - Ixworth CEVCP School</t>
  </si>
  <si>
    <t>466 - Lakenheath Community Primary School</t>
  </si>
  <si>
    <t>467 - Lavenham Community Primary School</t>
  </si>
  <si>
    <t>468 - All Saints CEVCP School, Lawshall</t>
  </si>
  <si>
    <t xml:space="preserve">473 - Beck Row Primary School </t>
  </si>
  <si>
    <t>476 - West Row Community Primary School</t>
  </si>
  <si>
    <t>478 - Moulton CEVCP School</t>
  </si>
  <si>
    <t>479 - Nayland Primary School</t>
  </si>
  <si>
    <t>480 - Bosmere Community Primary School</t>
  </si>
  <si>
    <t xml:space="preserve">481 - All Saints CEVAP School, Newmarket </t>
  </si>
  <si>
    <t>482 - Exning Primary School</t>
  </si>
  <si>
    <t>486 - Paddocks Primary School</t>
  </si>
  <si>
    <t>488 - Norton CEVCP School</t>
  </si>
  <si>
    <t>494 - Ringshall School</t>
  </si>
  <si>
    <t>495 - Risby CEVCP School</t>
  </si>
  <si>
    <t>496 - Rougham CEVCP School</t>
  </si>
  <si>
    <t>499 - Stanton Community Primary School</t>
  </si>
  <si>
    <t>501 - Stoke-by-Nayland CEVCP School</t>
  </si>
  <si>
    <t>502 - Chilton Community Primary School</t>
  </si>
  <si>
    <t>503 - Abbots Hall Community Primary School</t>
  </si>
  <si>
    <t>504 - Wood Ley Community Primary School</t>
  </si>
  <si>
    <t>506 - The Freeman Community Primary School</t>
  </si>
  <si>
    <t>507 - St Gregory CEVCP School</t>
  </si>
  <si>
    <t>508 - Trinity CEVAP School</t>
  </si>
  <si>
    <t>517 - Walsham-le-Willows CEVCP School</t>
  </si>
  <si>
    <t>552 - King Edward VI CEVC Upper School</t>
  </si>
  <si>
    <t>553 - St Benedict's Catholic School</t>
  </si>
  <si>
    <t>558 - Stowmarket High School</t>
  </si>
  <si>
    <t>560 - Thurston Community College</t>
  </si>
  <si>
    <t>196 - Warren School</t>
  </si>
  <si>
    <t>396 - The Bridge School</t>
  </si>
  <si>
    <t>576 - Riverwalk School</t>
  </si>
  <si>
    <t>579 - Hillside Special School</t>
  </si>
  <si>
    <t>176 - Old Warren House Pupil Referral Unit</t>
  </si>
  <si>
    <t>187 - The Attic</t>
  </si>
  <si>
    <t>189 - First Base (Lowestoft) Pupil Referral Unit</t>
  </si>
  <si>
    <t>190 - Harbour Pupil Referral Unit</t>
  </si>
  <si>
    <t>351 - Alderwood Pupil Referral Unit</t>
  </si>
  <si>
    <t>352 - First Base (Ipswich) Pupil Referral Unit</t>
  </si>
  <si>
    <t>353 - St Christopher's Pupil Referral Unit</t>
  </si>
  <si>
    <t>577 - Hampden House Pupil Referral Unit</t>
  </si>
  <si>
    <t>580 - The Albany Centre Pupil Referral Unit</t>
  </si>
  <si>
    <t>584 - The Kingsfield Centre Pupil Referral Unit</t>
  </si>
  <si>
    <t>597 - First Base (BSE) Pupil Referral Unit</t>
  </si>
  <si>
    <t>266 - Highfield Nursery School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</si>
</sst>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quot;£&quot;#,##0"/>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0.0"/>
    <numFmt numFmtId="165" formatCode="dd/mm/yy;@"/>
    <numFmt numFmtId="166" formatCode="&quot;£&quot;#,##0.00"/>
    <numFmt numFmtId="167" formatCode="0.0%"/>
    <numFmt numFmtId="168" formatCode="0.0"/>
    <numFmt numFmtId="169" formatCode="_-* #,##0_-;\-* #,##0_-;_-* &quot;-&quot;??_-;_-@_-"/>
    <numFmt numFmtId="170" formatCode="0.000%"/>
    <numFmt numFmtId="171" formatCode="000"/>
    <numFmt numFmtId="172" formatCode="#,##0_ ;\-#,##0\ "/>
    <numFmt numFmtId="173" formatCode="&quot;£&quot;#,##0_);\(&quot;£&quot;#,##0\)"/>
    <numFmt numFmtId="174" formatCode="0.000"/>
    <numFmt numFmtId="175" formatCode="_(* #,##0.00_);_(* \(#,##0.00\);_(* &quot;-&quot;??_);_(@_)"/>
    <numFmt numFmtId="176" formatCode="#,##0.00_ ;\-#,##0.00\ "/>
    <numFmt numFmtId="177" formatCode="_(&quot;£&quot;* #,##0.00_);_(&quot;£&quot;* \(#,##0.00\);_(&quot;£&quot;* &quot;-&quot;??_);_(@_)"/>
    <numFmt numFmtId="178" formatCode="_-&quot;£&quot;* #,##0.0000000_-;\-&quot;£&quot;* #,##0.0000000_-;_-&quot;£&quot;* &quot;-&quot;??_-;_-@_-"/>
    <numFmt numFmtId="179" formatCode="&quot;£&quot;#,##0"/>
    <numFmt numFmtId="180" formatCode="&quot;£&quot;#,##0_);[Red]\(&quot;£&quot;#,##0\)"/>
    <numFmt numFmtId="181" formatCode="&quot;£&quot;#,##0.00_);[Red]\(&quot;£&quot;#,##0.00\)"/>
    <numFmt numFmtId="182" formatCode="&quot;£&quot;#,##0.00000"/>
    <numFmt numFmtId="183" formatCode="#,##0.0_ ;\-#,##0.0\ "/>
  </numFmts>
  <fonts count="7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8"/>
      <color theme="1"/>
      <name val="Calibri"/>
      <family val="2"/>
      <scheme val="minor"/>
    </font>
    <font>
      <sz val="8"/>
      <name val="Arial"/>
      <family val="2"/>
    </font>
    <font>
      <b/>
      <sz val="10"/>
      <name val="Arial"/>
      <family val="2"/>
    </font>
    <font>
      <b/>
      <sz val="8"/>
      <name val="Arial"/>
      <family val="2"/>
    </font>
    <font>
      <b/>
      <sz val="16"/>
      <name val="Arial"/>
      <family val="2"/>
    </font>
    <font>
      <sz val="10"/>
      <name val="Arial"/>
      <family val="2"/>
    </font>
    <font>
      <b/>
      <sz val="14"/>
      <name val="Arial"/>
      <family val="2"/>
    </font>
    <font>
      <sz val="7"/>
      <name val="Arial"/>
      <family val="2"/>
    </font>
    <font>
      <b/>
      <sz val="16"/>
      <color indexed="8"/>
      <name val="Arial"/>
      <family val="2"/>
    </font>
    <font>
      <b/>
      <sz val="8"/>
      <name val="Arial"/>
      <family val="2"/>
    </font>
    <font>
      <b/>
      <sz val="10"/>
      <name val="Arial"/>
      <family val="2"/>
    </font>
    <font>
      <b/>
      <u/>
      <sz val="10"/>
      <name val="Arial"/>
      <family val="2"/>
    </font>
    <font>
      <b/>
      <u/>
      <sz val="16"/>
      <name val="Arial"/>
      <family val="2"/>
    </font>
    <font>
      <b/>
      <sz val="10"/>
      <color indexed="10"/>
      <name val="Arial"/>
      <family val="2"/>
    </font>
    <font>
      <u/>
      <sz val="10"/>
      <color indexed="12"/>
      <name val="Arial"/>
      <family val="2"/>
    </font>
    <font>
      <sz val="10"/>
      <color indexed="10"/>
      <name val="Arial"/>
      <family val="2"/>
    </font>
    <font>
      <sz val="10"/>
      <name val="Arial"/>
      <family val="2"/>
    </font>
    <font>
      <sz val="16"/>
      <name val="Arial"/>
      <family val="2"/>
    </font>
    <font>
      <sz val="16"/>
      <name val="Arial"/>
      <family val="2"/>
    </font>
    <font>
      <b/>
      <sz val="16"/>
      <name val="Arial"/>
      <family val="2"/>
    </font>
    <font>
      <sz val="10"/>
      <name val="Arial"/>
      <family val="2"/>
    </font>
    <font>
      <b/>
      <sz val="10"/>
      <color indexed="9"/>
      <name val="Arial"/>
      <family val="2"/>
    </font>
    <font>
      <b/>
      <sz val="9"/>
      <name val="Arial"/>
      <family val="2"/>
    </font>
    <font>
      <sz val="9"/>
      <name val="Arial"/>
      <family val="2"/>
    </font>
    <font>
      <sz val="9"/>
      <name val="Arial"/>
      <family val="2"/>
    </font>
    <font>
      <b/>
      <sz val="9"/>
      <name val="Arial"/>
      <family val="2"/>
    </font>
    <font>
      <b/>
      <sz val="13"/>
      <name val="Arial"/>
      <family val="2"/>
    </font>
    <font>
      <b/>
      <sz val="12"/>
      <name val="Arial"/>
      <family val="2"/>
    </font>
    <font>
      <sz val="8"/>
      <color indexed="81"/>
      <name val="Tahoma"/>
      <family val="2"/>
    </font>
    <font>
      <b/>
      <sz val="8"/>
      <color indexed="81"/>
      <name val="Tahoma"/>
      <family val="2"/>
    </font>
    <font>
      <b/>
      <sz val="16"/>
      <color indexed="18"/>
      <name val="Arial"/>
      <family val="2"/>
    </font>
    <font>
      <b/>
      <sz val="10"/>
      <color indexed="18"/>
      <name val="Arial"/>
      <family val="2"/>
    </font>
    <font>
      <b/>
      <sz val="6"/>
      <color indexed="18"/>
      <name val="Arial"/>
      <family val="2"/>
    </font>
    <font>
      <sz val="10"/>
      <color indexed="9"/>
      <name val="Arial"/>
      <family val="2"/>
    </font>
    <font>
      <sz val="10"/>
      <color indexed="18"/>
      <name val="Arial"/>
      <family val="2"/>
    </font>
    <font>
      <sz val="9"/>
      <color indexed="81"/>
      <name val="Tahoma"/>
      <family val="2"/>
    </font>
    <font>
      <b/>
      <sz val="9"/>
      <color indexed="81"/>
      <name val="Tahoma"/>
      <family val="2"/>
    </font>
    <font>
      <b/>
      <sz val="10"/>
      <color rgb="FFFF0000"/>
      <name val="Arial"/>
      <family val="2"/>
    </font>
    <font>
      <sz val="9"/>
      <color theme="1"/>
      <name val="Calibri"/>
      <family val="2"/>
      <scheme val="minor"/>
    </font>
    <font>
      <b/>
      <sz val="9"/>
      <color theme="1"/>
      <name val="Calibri"/>
      <family val="2"/>
      <scheme val="minor"/>
    </font>
    <font>
      <b/>
      <sz val="11"/>
      <color theme="1"/>
      <name val="Calibri"/>
      <family val="2"/>
      <scheme val="minor"/>
    </font>
    <font>
      <i/>
      <sz val="8"/>
      <color theme="1"/>
      <name val="Calibri"/>
      <family val="2"/>
      <scheme val="minor"/>
    </font>
    <font>
      <b/>
      <sz val="10"/>
      <color rgb="FFFFFF00"/>
      <name val="Arial"/>
      <family val="2"/>
    </font>
    <font>
      <b/>
      <sz val="12"/>
      <color indexed="18"/>
      <name val="Arial"/>
      <family val="2"/>
    </font>
    <font>
      <sz val="16"/>
      <color theme="0"/>
      <name val="Arial"/>
      <family val="2"/>
    </font>
    <font>
      <b/>
      <sz val="10"/>
      <color theme="0"/>
      <name val="Arial"/>
      <family val="2"/>
    </font>
    <font>
      <b/>
      <sz val="16"/>
      <color indexed="12"/>
      <name val="Arial"/>
      <family val="2"/>
    </font>
    <font>
      <b/>
      <sz val="16"/>
      <color theme="0"/>
      <name val="Arial"/>
      <family val="2"/>
    </font>
    <font>
      <b/>
      <sz val="16"/>
      <color rgb="FF002060"/>
      <name val="Arial"/>
      <family val="2"/>
    </font>
    <font>
      <b/>
      <sz val="11"/>
      <color theme="3"/>
      <name val="Arial"/>
      <family val="2"/>
    </font>
    <font>
      <b/>
      <sz val="12"/>
      <color theme="3"/>
      <name val="Arial"/>
      <family val="2"/>
    </font>
    <font>
      <b/>
      <sz val="11"/>
      <name val="Calibri"/>
      <family val="2"/>
      <scheme val="minor"/>
    </font>
    <font>
      <sz val="11"/>
      <name val="Calibri"/>
      <family val="2"/>
      <scheme val="minor"/>
    </font>
    <font>
      <b/>
      <u/>
      <sz val="11"/>
      <name val="Calibri"/>
      <family val="2"/>
      <scheme val="minor"/>
    </font>
    <font>
      <sz val="11"/>
      <name val="Arial"/>
      <family val="2"/>
    </font>
    <font>
      <sz val="11"/>
      <color rgb="FFFF0000"/>
      <name val="Calibri"/>
      <family val="2"/>
      <scheme val="minor"/>
    </font>
    <font>
      <sz val="11"/>
      <color theme="0"/>
      <name val="Calibri"/>
      <family val="2"/>
      <scheme val="minor"/>
    </font>
    <font>
      <sz val="8"/>
      <color rgb="FFFF0000"/>
      <name val="Arial"/>
      <family val="2"/>
    </font>
    <font>
      <sz val="11"/>
      <color indexed="9"/>
      <name val="Calibri"/>
      <family val="2"/>
      <scheme val="minor"/>
    </font>
    <font>
      <sz val="10"/>
      <color theme="0"/>
      <name val="Arial"/>
      <family val="2"/>
    </font>
    <font>
      <sz val="11"/>
      <color indexed="8"/>
      <name val="Calibri"/>
      <family val="2"/>
    </font>
    <font>
      <b/>
      <i/>
      <sz val="8"/>
      <name val="Arial"/>
      <family val="2"/>
    </font>
    <font>
      <b/>
      <sz val="6"/>
      <name val="Arial"/>
      <family val="2"/>
    </font>
    <font>
      <b/>
      <sz val="8"/>
      <color theme="1"/>
      <name val="Calibri"/>
      <family val="2"/>
      <scheme val="minor"/>
    </font>
    <font>
      <b/>
      <sz val="11"/>
      <color indexed="8"/>
      <name val="Arial"/>
      <family val="2"/>
    </font>
    <font>
      <b/>
      <sz val="10"/>
      <color rgb="FF002060"/>
      <name val="Arial"/>
      <family val="2"/>
    </font>
    <font>
      <sz val="10"/>
      <color rgb="FF002060"/>
      <name val="Arial"/>
      <family val="2"/>
    </font>
    <font>
      <b/>
      <sz val="12"/>
      <color rgb="FF002060"/>
      <name val="Arial"/>
      <family val="2"/>
    </font>
    <font>
      <i/>
      <sz val="9"/>
      <name val="Arial"/>
      <family val="2"/>
    </font>
    <font>
      <b/>
      <sz val="9"/>
      <color theme="3"/>
      <name val="Arial"/>
      <family val="2"/>
    </font>
  </fonts>
  <fills count="39">
    <fill>
      <patternFill patternType="none"/>
    </fill>
    <fill>
      <patternFill patternType="gray125"/>
    </fill>
    <fill>
      <patternFill patternType="solid">
        <fgColor indexed="31"/>
        <bgColor indexed="64"/>
      </patternFill>
    </fill>
    <fill>
      <patternFill patternType="solid">
        <fgColor indexed="44"/>
        <bgColor indexed="64"/>
      </patternFill>
    </fill>
    <fill>
      <patternFill patternType="solid">
        <fgColor indexed="49"/>
        <bgColor indexed="64"/>
      </patternFill>
    </fill>
    <fill>
      <patternFill patternType="solid">
        <fgColor indexed="42"/>
        <bgColor indexed="64"/>
      </patternFill>
    </fill>
    <fill>
      <patternFill patternType="solid">
        <fgColor indexed="41"/>
        <bgColor indexed="64"/>
      </patternFill>
    </fill>
    <fill>
      <patternFill patternType="solid">
        <fgColor indexed="43"/>
        <bgColor indexed="64"/>
      </patternFill>
    </fill>
    <fill>
      <patternFill patternType="solid">
        <fgColor indexed="47"/>
        <bgColor indexed="64"/>
      </patternFill>
    </fill>
    <fill>
      <patternFill patternType="solid">
        <fgColor indexed="22"/>
        <bgColor indexed="64"/>
      </patternFill>
    </fill>
    <fill>
      <patternFill patternType="solid">
        <fgColor indexed="29"/>
        <bgColor indexed="64"/>
      </patternFill>
    </fill>
    <fill>
      <patternFill patternType="solid">
        <fgColor indexed="30"/>
        <bgColor indexed="64"/>
      </patternFill>
    </fill>
    <fill>
      <patternFill patternType="solid">
        <fgColor indexed="23"/>
        <bgColor indexed="64"/>
      </patternFill>
    </fill>
    <fill>
      <patternFill patternType="solid">
        <fgColor rgb="FFCCFFFF"/>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rgb="FFCCFFCC"/>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rgb="FFFFFF00"/>
        <bgColor indexed="64"/>
      </patternFill>
    </fill>
    <fill>
      <patternFill patternType="solid">
        <fgColor theme="0"/>
        <bgColor indexed="64"/>
      </patternFill>
    </fill>
    <fill>
      <patternFill patternType="solid">
        <fgColor theme="7" tint="-0.24994659260841701"/>
        <bgColor indexed="64"/>
      </patternFill>
    </fill>
    <fill>
      <patternFill patternType="solid">
        <fgColor rgb="FF0066CC"/>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rgb="FF92D050"/>
        <bgColor indexed="64"/>
      </patternFill>
    </fill>
    <fill>
      <patternFill patternType="solid">
        <fgColor theme="6" tint="0.39997558519241921"/>
        <bgColor indexed="64"/>
      </patternFill>
    </fill>
    <fill>
      <patternFill patternType="solid">
        <fgColor rgb="FFC0C0C0"/>
        <bgColor indexed="64"/>
      </patternFill>
    </fill>
    <fill>
      <patternFill patternType="solid">
        <fgColor rgb="FF9999FF"/>
        <bgColor indexed="64"/>
      </patternFill>
    </fill>
    <fill>
      <patternFill patternType="solid">
        <fgColor theme="1"/>
        <bgColor indexed="64"/>
      </patternFill>
    </fill>
    <fill>
      <patternFill patternType="solid">
        <fgColor rgb="FFCCCCFF"/>
        <bgColor indexed="64"/>
      </patternFill>
    </fill>
    <fill>
      <patternFill patternType="darkGray">
        <fgColor theme="1" tint="0.34998626667073579"/>
        <bgColor rgb="FFCCCCFF"/>
      </patternFill>
    </fill>
    <fill>
      <patternFill patternType="darkGray">
        <fgColor theme="1" tint="0.34998626667073579"/>
        <bgColor rgb="FFCCFFFF"/>
      </patternFill>
    </fill>
    <fill>
      <patternFill patternType="solid">
        <fgColor rgb="FFCCFFFF"/>
        <bgColor theme="3" tint="0.79998168889431442"/>
      </patternFill>
    </fill>
    <fill>
      <patternFill patternType="solid">
        <fgColor indexed="13"/>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rgb="FFFFFF99"/>
        <bgColor indexed="64"/>
      </patternFill>
    </fill>
  </fills>
  <borders count="9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style="thin">
        <color indexed="64"/>
      </right>
      <top style="thin">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bottom style="hair">
        <color indexed="64"/>
      </bottom>
      <diagonal/>
    </border>
    <border>
      <left/>
      <right/>
      <top style="thin">
        <color indexed="64"/>
      </top>
      <bottom style="hair">
        <color indexed="64"/>
      </bottom>
      <diagonal/>
    </border>
    <border>
      <left style="thin">
        <color indexed="64"/>
      </left>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auto="1"/>
      </top>
      <bottom style="hair">
        <color auto="1"/>
      </bottom>
      <diagonal/>
    </border>
    <border>
      <left style="thin">
        <color indexed="64"/>
      </left>
      <right/>
      <top/>
      <bottom style="hair">
        <color indexed="64"/>
      </bottom>
      <diagonal/>
    </border>
    <border>
      <left/>
      <right/>
      <top style="hair">
        <color auto="1"/>
      </top>
      <bottom style="thin">
        <color indexed="64"/>
      </bottom>
      <diagonal/>
    </border>
    <border>
      <left style="thin">
        <color indexed="64"/>
      </left>
      <right/>
      <top style="hair">
        <color indexed="64"/>
      </top>
      <bottom/>
      <diagonal/>
    </border>
    <border>
      <left/>
      <right/>
      <top style="hair">
        <color auto="1"/>
      </top>
      <bottom/>
      <diagonal/>
    </border>
    <border>
      <left style="thin">
        <color indexed="64"/>
      </left>
      <right style="thin">
        <color indexed="64"/>
      </right>
      <top style="hair">
        <color indexed="64"/>
      </top>
      <bottom/>
      <diagonal/>
    </border>
  </borders>
  <cellStyleXfs count="35">
    <xf numFmtId="0" fontId="0" fillId="0" borderId="0"/>
    <xf numFmtId="0" fontId="20" fillId="0" borderId="0"/>
    <xf numFmtId="43" fontId="5" fillId="0" borderId="0" applyFont="0" applyFill="0" applyBorder="0" applyAlignment="0" applyProtection="0"/>
    <xf numFmtId="43" fontId="9" fillId="0" borderId="0" applyFont="0" applyFill="0" applyBorder="0" applyAlignment="0" applyProtection="0"/>
    <xf numFmtId="44" fontId="5" fillId="0" borderId="0" applyFont="0" applyFill="0" applyBorder="0" applyAlignment="0" applyProtection="0"/>
    <xf numFmtId="0" fontId="18" fillId="0" borderId="0" applyNumberFormat="0" applyFill="0" applyBorder="0" applyAlignment="0" applyProtection="0">
      <alignment vertical="top"/>
      <protection locked="0"/>
    </xf>
    <xf numFmtId="9" fontId="5" fillId="0" borderId="0" applyFont="0" applyFill="0" applyBorder="0" applyAlignment="0" applyProtection="0"/>
    <xf numFmtId="0" fontId="9" fillId="0" borderId="0"/>
    <xf numFmtId="0" fontId="58" fillId="0" borderId="0"/>
    <xf numFmtId="175" fontId="9" fillId="0" borderId="0" applyFont="0" applyFill="0" applyBorder="0" applyAlignment="0" applyProtection="0"/>
    <xf numFmtId="177" fontId="9" fillId="0" borderId="0" applyFont="0" applyFill="0" applyBorder="0" applyAlignment="0" applyProtection="0"/>
    <xf numFmtId="9" fontId="9" fillId="0" borderId="0" applyFont="0" applyFill="0" applyBorder="0" applyAlignment="0" applyProtection="0"/>
    <xf numFmtId="177" fontId="9" fillId="0" borderId="0" applyFont="0" applyFill="0" applyBorder="0" applyAlignment="0" applyProtection="0"/>
    <xf numFmtId="175" fontId="9" fillId="0" borderId="0" applyFont="0" applyFill="0" applyBorder="0" applyAlignment="0" applyProtection="0"/>
    <xf numFmtId="0" fontId="64" fillId="0" borderId="0"/>
    <xf numFmtId="0" fontId="9" fillId="0" borderId="0"/>
    <xf numFmtId="0" fontId="3" fillId="0" borderId="0"/>
    <xf numFmtId="9" fontId="9" fillId="0" borderId="0" applyFont="0" applyFill="0" applyBorder="0" applyAlignment="0" applyProtection="0"/>
    <xf numFmtId="0" fontId="5" fillId="0" borderId="0"/>
    <xf numFmtId="43" fontId="5" fillId="0" borderId="0" applyFont="0" applyFill="0" applyBorder="0" applyAlignment="0" applyProtection="0"/>
    <xf numFmtId="43" fontId="9" fillId="0" borderId="0" applyFont="0" applyFill="0" applyBorder="0" applyAlignment="0" applyProtection="0"/>
    <xf numFmtId="44" fontId="5" fillId="0" borderId="0" applyFont="0" applyFill="0" applyBorder="0" applyAlignment="0" applyProtection="0"/>
    <xf numFmtId="44" fontId="9" fillId="0" borderId="0" applyFont="0" applyFill="0" applyBorder="0" applyAlignment="0" applyProtection="0"/>
    <xf numFmtId="0" fontId="5" fillId="0" borderId="0"/>
    <xf numFmtId="0" fontId="64" fillId="0" borderId="0"/>
    <xf numFmtId="0" fontId="4" fillId="0" borderId="0"/>
    <xf numFmtId="0" fontId="9" fillId="0" borderId="0"/>
    <xf numFmtId="0" fontId="9" fillId="0" borderId="0"/>
    <xf numFmtId="0" fontId="9" fillId="0" borderId="0"/>
    <xf numFmtId="0" fontId="4" fillId="0" borderId="0"/>
    <xf numFmtId="9" fontId="4" fillId="0" borderId="0" applyFont="0" applyFill="0" applyBorder="0" applyAlignment="0" applyProtection="0"/>
    <xf numFmtId="9" fontId="5" fillId="0" borderId="0" applyFont="0" applyFill="0" applyBorder="0" applyAlignment="0" applyProtection="0"/>
    <xf numFmtId="9" fontId="9" fillId="0" borderId="0" applyFont="0" applyFill="0" applyBorder="0" applyAlignment="0" applyProtection="0"/>
    <xf numFmtId="0" fontId="1" fillId="0" borderId="0"/>
    <xf numFmtId="43" fontId="1" fillId="0" borderId="0" applyFont="0" applyFill="0" applyBorder="0" applyAlignment="0" applyProtection="0"/>
  </cellStyleXfs>
  <cellXfs count="1440">
    <xf numFmtId="0" fontId="0" fillId="0" borderId="0" xfId="0" applyAlignment="1">
      <alignment vertical="center"/>
    </xf>
    <xf numFmtId="0" fontId="0" fillId="0" borderId="0" xfId="1" applyFont="1" applyAlignment="1" applyProtection="1">
      <alignment vertical="center"/>
    </xf>
    <xf numFmtId="0" fontId="34" fillId="2" borderId="0" xfId="1" applyFont="1" applyFill="1" applyAlignment="1" applyProtection="1">
      <alignment vertical="center"/>
    </xf>
    <xf numFmtId="0" fontId="38" fillId="2" borderId="0" xfId="1" applyFont="1" applyFill="1" applyAlignment="1" applyProtection="1">
      <alignment vertical="center"/>
    </xf>
    <xf numFmtId="0" fontId="38" fillId="0" borderId="0" xfId="1" applyFont="1" applyAlignment="1" applyProtection="1">
      <alignment vertical="center"/>
    </xf>
    <xf numFmtId="0" fontId="35" fillId="2" borderId="0" xfId="1" applyFont="1" applyFill="1" applyBorder="1" applyAlignment="1" applyProtection="1">
      <alignment horizontal="center" vertical="center"/>
    </xf>
    <xf numFmtId="0" fontId="38" fillId="0" borderId="1" xfId="1" applyFont="1" applyBorder="1" applyAlignment="1" applyProtection="1">
      <alignment vertical="center" wrapText="1"/>
    </xf>
    <xf numFmtId="0" fontId="38" fillId="2" borderId="0" xfId="1" applyFont="1" applyFill="1" applyBorder="1" applyAlignment="1" applyProtection="1">
      <alignment vertical="center"/>
    </xf>
    <xf numFmtId="0" fontId="38" fillId="0" borderId="1" xfId="1" applyFont="1" applyBorder="1" applyAlignment="1" applyProtection="1">
      <alignment vertical="center"/>
    </xf>
    <xf numFmtId="0" fontId="38" fillId="2" borderId="0" xfId="1" applyFont="1" applyFill="1" applyBorder="1" applyAlignment="1" applyProtection="1">
      <alignment vertical="center" wrapText="1"/>
    </xf>
    <xf numFmtId="0" fontId="35" fillId="2" borderId="0" xfId="1" applyFont="1" applyFill="1" applyAlignment="1" applyProtection="1">
      <alignment vertical="center"/>
    </xf>
    <xf numFmtId="0" fontId="35" fillId="4" borderId="1" xfId="1" applyFont="1" applyFill="1" applyBorder="1" applyAlignment="1" applyProtection="1">
      <alignment horizontal="center" vertical="center"/>
    </xf>
    <xf numFmtId="0" fontId="12" fillId="2" borderId="3" xfId="1" applyFont="1" applyFill="1" applyBorder="1" applyAlignment="1" applyProtection="1">
      <alignment vertical="center"/>
    </xf>
    <xf numFmtId="0" fontId="0" fillId="2" borderId="3" xfId="1" applyFont="1" applyFill="1" applyBorder="1" applyAlignment="1" applyProtection="1">
      <alignment vertical="center"/>
    </xf>
    <xf numFmtId="0" fontId="0" fillId="0" borderId="3" xfId="1" applyFont="1" applyFill="1" applyBorder="1" applyAlignment="1" applyProtection="1">
      <alignment vertical="center"/>
    </xf>
    <xf numFmtId="0" fontId="8" fillId="0" borderId="4" xfId="1" applyFont="1" applyBorder="1" applyAlignment="1" applyProtection="1">
      <alignment vertical="center"/>
    </xf>
    <xf numFmtId="0" fontId="0" fillId="2" borderId="0" xfId="1" applyFont="1" applyFill="1" applyAlignment="1" applyProtection="1">
      <alignment vertical="center"/>
    </xf>
    <xf numFmtId="0" fontId="0" fillId="0" borderId="0" xfId="1" applyFont="1" applyFill="1" applyAlignment="1" applyProtection="1">
      <alignment vertical="center"/>
    </xf>
    <xf numFmtId="0" fontId="0" fillId="0" borderId="0" xfId="1" applyFont="1" applyAlignment="1" applyProtection="1">
      <alignment horizontal="center" vertical="center"/>
    </xf>
    <xf numFmtId="0" fontId="0" fillId="0" borderId="0" xfId="1" applyFont="1" applyAlignment="1" applyProtection="1">
      <alignment horizontal="center" vertical="center" wrapText="1"/>
    </xf>
    <xf numFmtId="3" fontId="0" fillId="0" borderId="0" xfId="1" applyNumberFormat="1" applyFont="1" applyAlignment="1" applyProtection="1">
      <alignment vertical="center"/>
    </xf>
    <xf numFmtId="0" fontId="6" fillId="0" borderId="0" xfId="1" applyFont="1" applyAlignment="1" applyProtection="1">
      <alignment horizontal="center" vertical="center"/>
    </xf>
    <xf numFmtId="0" fontId="0" fillId="0" borderId="5" xfId="1" applyFont="1" applyBorder="1" applyAlignment="1" applyProtection="1">
      <alignment vertical="center"/>
    </xf>
    <xf numFmtId="0" fontId="0" fillId="0" borderId="6" xfId="1" applyFont="1" applyBorder="1" applyAlignment="1" applyProtection="1">
      <alignment vertical="center"/>
    </xf>
    <xf numFmtId="0" fontId="0" fillId="0" borderId="3" xfId="1" applyFont="1" applyBorder="1" applyAlignment="1" applyProtection="1">
      <alignment vertical="center"/>
    </xf>
    <xf numFmtId="0" fontId="0" fillId="0" borderId="7" xfId="1" applyFont="1" applyBorder="1" applyAlignment="1" applyProtection="1">
      <alignment vertical="center"/>
    </xf>
    <xf numFmtId="0" fontId="6" fillId="0" borderId="0" xfId="1" applyFont="1" applyAlignment="1" applyProtection="1">
      <alignment vertical="center"/>
    </xf>
    <xf numFmtId="0" fontId="0" fillId="6" borderId="8" xfId="1" applyFont="1" applyFill="1" applyBorder="1" applyAlignment="1" applyProtection="1">
      <alignment vertical="center"/>
    </xf>
    <xf numFmtId="0" fontId="0" fillId="6" borderId="5" xfId="1" applyFont="1" applyFill="1" applyBorder="1" applyAlignment="1" applyProtection="1">
      <alignment vertical="center"/>
    </xf>
    <xf numFmtId="0" fontId="0" fillId="6" borderId="6" xfId="1" applyFont="1" applyFill="1" applyBorder="1" applyAlignment="1" applyProtection="1">
      <alignment vertical="center"/>
    </xf>
    <xf numFmtId="0" fontId="0" fillId="6" borderId="7" xfId="1" applyFont="1" applyFill="1" applyBorder="1" applyAlignment="1" applyProtection="1">
      <alignment vertical="center"/>
    </xf>
    <xf numFmtId="0" fontId="0" fillId="0" borderId="0" xfId="1" applyFont="1" applyFill="1" applyBorder="1" applyAlignment="1" applyProtection="1">
      <alignment vertical="center"/>
    </xf>
    <xf numFmtId="0" fontId="6" fillId="0" borderId="0" xfId="1" applyFont="1" applyFill="1" applyBorder="1" applyAlignment="1" applyProtection="1">
      <alignment horizontal="right" vertical="center"/>
    </xf>
    <xf numFmtId="0" fontId="7" fillId="5" borderId="9" xfId="1" applyFont="1" applyFill="1" applyBorder="1" applyAlignment="1" applyProtection="1">
      <alignment horizontal="center" vertical="center"/>
    </xf>
    <xf numFmtId="0" fontId="6" fillId="0" borderId="0" xfId="1" applyFont="1" applyAlignment="1" applyProtection="1">
      <alignment horizontal="right" vertical="center"/>
    </xf>
    <xf numFmtId="0" fontId="6" fillId="0" borderId="1" xfId="1" applyFont="1" applyBorder="1" applyAlignment="1" applyProtection="1">
      <alignment horizontal="center" vertical="center" wrapText="1"/>
    </xf>
    <xf numFmtId="0" fontId="6" fillId="0" borderId="1" xfId="1" applyFont="1" applyBorder="1" applyAlignment="1" applyProtection="1">
      <alignment horizontal="center" vertical="center"/>
    </xf>
    <xf numFmtId="4" fontId="0" fillId="0" borderId="1" xfId="1" applyNumberFormat="1" applyFont="1" applyBorder="1" applyAlignment="1" applyProtection="1">
      <alignment vertical="center"/>
    </xf>
    <xf numFmtId="3" fontId="0" fillId="0" borderId="0" xfId="1" applyNumberFormat="1" applyFont="1" applyFill="1" applyAlignment="1" applyProtection="1">
      <alignment vertical="center"/>
    </xf>
    <xf numFmtId="0" fontId="0" fillId="0" borderId="1" xfId="1" applyFont="1" applyBorder="1" applyAlignment="1" applyProtection="1">
      <alignment horizontal="center" vertical="center"/>
    </xf>
    <xf numFmtId="0" fontId="0" fillId="0" borderId="8" xfId="1" applyFont="1" applyBorder="1" applyAlignment="1" applyProtection="1">
      <alignment vertical="center"/>
    </xf>
    <xf numFmtId="0" fontId="0" fillId="0" borderId="10" xfId="1" applyFont="1" applyBorder="1" applyAlignment="1" applyProtection="1">
      <alignment vertical="center"/>
    </xf>
    <xf numFmtId="0" fontId="0" fillId="0" borderId="0" xfId="1" applyFont="1" applyBorder="1" applyAlignment="1" applyProtection="1">
      <alignment vertical="center"/>
    </xf>
    <xf numFmtId="3" fontId="0" fillId="0" borderId="0" xfId="1" applyNumberFormat="1" applyFont="1" applyBorder="1" applyAlignment="1" applyProtection="1">
      <alignment vertical="center"/>
    </xf>
    <xf numFmtId="0" fontId="0" fillId="0" borderId="11" xfId="1" applyFont="1" applyBorder="1" applyAlignment="1" applyProtection="1">
      <alignment vertical="center"/>
    </xf>
    <xf numFmtId="0" fontId="12" fillId="2" borderId="0" xfId="1" applyFont="1" applyFill="1" applyBorder="1" applyAlignment="1" applyProtection="1">
      <alignment vertical="center"/>
    </xf>
    <xf numFmtId="0" fontId="0" fillId="2" borderId="0" xfId="1" applyFont="1" applyFill="1" applyBorder="1" applyAlignment="1" applyProtection="1">
      <alignment vertical="center"/>
    </xf>
    <xf numFmtId="0" fontId="0" fillId="0" borderId="0" xfId="1" applyFont="1" applyAlignment="1" applyProtection="1">
      <alignment horizontal="left" vertical="center"/>
    </xf>
    <xf numFmtId="0" fontId="0" fillId="5" borderId="3" xfId="1" applyFont="1" applyFill="1" applyBorder="1" applyAlignment="1" applyProtection="1">
      <alignment vertical="center"/>
    </xf>
    <xf numFmtId="0" fontId="9" fillId="0" borderId="0" xfId="1" applyFont="1" applyAlignment="1" applyProtection="1">
      <alignment vertical="center"/>
    </xf>
    <xf numFmtId="0" fontId="0" fillId="6" borderId="4" xfId="1" applyFont="1" applyFill="1" applyBorder="1" applyAlignment="1" applyProtection="1">
      <alignment vertical="center"/>
    </xf>
    <xf numFmtId="0" fontId="0" fillId="6" borderId="10" xfId="1" applyFont="1" applyFill="1" applyBorder="1" applyAlignment="1" applyProtection="1">
      <alignment vertical="center"/>
    </xf>
    <xf numFmtId="0" fontId="0" fillId="6" borderId="0" xfId="1" applyFont="1" applyFill="1" applyBorder="1" applyAlignment="1" applyProtection="1">
      <alignment vertical="center"/>
    </xf>
    <xf numFmtId="0" fontId="0" fillId="6" borderId="11" xfId="1" applyFont="1" applyFill="1" applyBorder="1" applyAlignment="1" applyProtection="1">
      <alignment vertical="center"/>
    </xf>
    <xf numFmtId="0" fontId="6" fillId="6" borderId="0" xfId="1" quotePrefix="1" applyFont="1" applyFill="1" applyBorder="1" applyAlignment="1" applyProtection="1">
      <alignment horizontal="center" vertical="center"/>
    </xf>
    <xf numFmtId="0" fontId="6" fillId="6" borderId="10" xfId="1" applyFont="1" applyFill="1" applyBorder="1" applyAlignment="1" applyProtection="1">
      <alignment vertical="center" textRotation="255"/>
    </xf>
    <xf numFmtId="0" fontId="0" fillId="6" borderId="3" xfId="1" applyFont="1" applyFill="1" applyBorder="1" applyAlignment="1" applyProtection="1">
      <alignment vertical="center"/>
    </xf>
    <xf numFmtId="0" fontId="0" fillId="2" borderId="9" xfId="1" applyFont="1" applyFill="1" applyBorder="1" applyAlignment="1" applyProtection="1">
      <alignment vertical="center"/>
    </xf>
    <xf numFmtId="0" fontId="0" fillId="2" borderId="9" xfId="1" applyFont="1" applyFill="1" applyBorder="1" applyAlignment="1" applyProtection="1">
      <alignment horizontal="center" vertical="center"/>
    </xf>
    <xf numFmtId="0" fontId="0" fillId="2" borderId="12" xfId="1" applyFont="1" applyFill="1" applyBorder="1" applyAlignment="1" applyProtection="1">
      <alignment vertical="center"/>
    </xf>
    <xf numFmtId="0" fontId="6" fillId="5" borderId="1" xfId="1" applyFont="1" applyFill="1" applyBorder="1" applyAlignment="1" applyProtection="1">
      <alignment horizontal="center" vertical="center" wrapText="1"/>
    </xf>
    <xf numFmtId="0" fontId="6" fillId="0" borderId="0" xfId="1" applyFont="1" applyAlignment="1" applyProtection="1">
      <alignment horizontal="center" vertical="center" wrapText="1"/>
    </xf>
    <xf numFmtId="0" fontId="17" fillId="0" borderId="0" xfId="1" applyFont="1" applyAlignment="1" applyProtection="1">
      <alignment horizontal="left" vertical="center" wrapText="1"/>
    </xf>
    <xf numFmtId="0" fontId="7" fillId="0" borderId="0" xfId="1" applyFont="1" applyAlignment="1" applyProtection="1">
      <alignment horizontal="center" vertical="center"/>
    </xf>
    <xf numFmtId="0" fontId="7" fillId="0" borderId="0" xfId="1" applyFont="1" applyAlignment="1" applyProtection="1">
      <alignment vertical="center"/>
    </xf>
    <xf numFmtId="0" fontId="6" fillId="5" borderId="1" xfId="1" applyFont="1" applyFill="1" applyBorder="1" applyAlignment="1" applyProtection="1">
      <alignment vertical="center"/>
    </xf>
    <xf numFmtId="164" fontId="6" fillId="0" borderId="1" xfId="1" applyNumberFormat="1" applyFont="1" applyBorder="1" applyAlignment="1" applyProtection="1">
      <alignment vertical="center"/>
    </xf>
    <xf numFmtId="0" fontId="10" fillId="5" borderId="13" xfId="1" applyFont="1" applyFill="1" applyBorder="1" applyAlignment="1" applyProtection="1">
      <alignment vertical="center"/>
    </xf>
    <xf numFmtId="0" fontId="7" fillId="5" borderId="9" xfId="1" applyFont="1" applyFill="1" applyBorder="1" applyAlignment="1" applyProtection="1">
      <alignment vertical="center"/>
    </xf>
    <xf numFmtId="0" fontId="7" fillId="5" borderId="12" xfId="1" applyFont="1" applyFill="1" applyBorder="1" applyAlignment="1" applyProtection="1">
      <alignment vertical="center"/>
    </xf>
    <xf numFmtId="3" fontId="9" fillId="0" borderId="1" xfId="1" applyNumberFormat="1" applyFont="1" applyBorder="1" applyAlignment="1" applyProtection="1">
      <alignment vertical="center"/>
    </xf>
    <xf numFmtId="0" fontId="0" fillId="0" borderId="13" xfId="1" applyFont="1" applyBorder="1" applyAlignment="1" applyProtection="1">
      <alignment vertical="center"/>
    </xf>
    <xf numFmtId="0" fontId="0" fillId="0" borderId="12" xfId="1" applyFont="1" applyBorder="1" applyAlignment="1" applyProtection="1">
      <alignment vertical="center"/>
    </xf>
    <xf numFmtId="3" fontId="6" fillId="0" borderId="1" xfId="1" applyNumberFormat="1" applyFont="1" applyBorder="1" applyAlignment="1" applyProtection="1">
      <alignment vertical="center"/>
    </xf>
    <xf numFmtId="0" fontId="0" fillId="0" borderId="1" xfId="1" quotePrefix="1" applyFont="1" applyBorder="1" applyAlignment="1" applyProtection="1">
      <alignment horizontal="center" vertical="center"/>
    </xf>
    <xf numFmtId="0" fontId="0" fillId="0" borderId="1" xfId="1" quotePrefix="1" applyFont="1" applyFill="1" applyBorder="1" applyAlignment="1" applyProtection="1">
      <alignment horizontal="center" vertical="center"/>
    </xf>
    <xf numFmtId="0" fontId="5" fillId="0" borderId="1" xfId="1" applyFont="1" applyBorder="1" applyAlignment="1" applyProtection="1">
      <alignment horizontal="center" vertical="center"/>
    </xf>
    <xf numFmtId="0" fontId="6" fillId="0" borderId="0" xfId="1" applyFont="1" applyFill="1" applyBorder="1" applyAlignment="1" applyProtection="1">
      <alignment horizontal="center" vertical="center"/>
    </xf>
    <xf numFmtId="3" fontId="6" fillId="0" borderId="0" xfId="1" applyNumberFormat="1" applyFont="1" applyBorder="1" applyAlignment="1" applyProtection="1">
      <alignment vertical="center"/>
    </xf>
    <xf numFmtId="0" fontId="11" fillId="0" borderId="1" xfId="1" quotePrefix="1" applyFont="1" applyBorder="1" applyAlignment="1" applyProtection="1">
      <alignment horizontal="center" vertical="center" wrapText="1"/>
    </xf>
    <xf numFmtId="0" fontId="0" fillId="0" borderId="14" xfId="1" applyFont="1" applyBorder="1" applyAlignment="1" applyProtection="1">
      <alignment vertical="center"/>
    </xf>
    <xf numFmtId="0" fontId="0" fillId="0" borderId="1" xfId="1" applyFont="1" applyFill="1" applyBorder="1" applyAlignment="1" applyProtection="1">
      <alignment vertical="center" wrapText="1" shrinkToFit="1"/>
    </xf>
    <xf numFmtId="0" fontId="19" fillId="0" borderId="0" xfId="1" applyFont="1" applyAlignment="1" applyProtection="1">
      <alignment vertical="center"/>
    </xf>
    <xf numFmtId="3" fontId="6" fillId="0" borderId="1" xfId="1" applyNumberFormat="1" applyFont="1" applyBorder="1" applyAlignment="1" applyProtection="1">
      <alignment horizontal="center" vertical="center"/>
    </xf>
    <xf numFmtId="0" fontId="10" fillId="8" borderId="13" xfId="1" applyFont="1" applyFill="1" applyBorder="1" applyAlignment="1" applyProtection="1">
      <alignment vertical="center"/>
    </xf>
    <xf numFmtId="0" fontId="7" fillId="8" borderId="9" xfId="1" applyFont="1" applyFill="1" applyBorder="1" applyAlignment="1" applyProtection="1">
      <alignment vertical="center"/>
    </xf>
    <xf numFmtId="0" fontId="7" fillId="8" borderId="9" xfId="1" applyFont="1" applyFill="1" applyBorder="1" applyAlignment="1" applyProtection="1">
      <alignment horizontal="center" vertical="center"/>
    </xf>
    <xf numFmtId="0" fontId="7" fillId="8" borderId="12" xfId="1" applyFont="1" applyFill="1" applyBorder="1" applyAlignment="1" applyProtection="1">
      <alignment vertical="center"/>
    </xf>
    <xf numFmtId="0" fontId="9" fillId="0" borderId="1" xfId="1" applyFont="1" applyBorder="1" applyAlignment="1" applyProtection="1">
      <alignment vertical="center"/>
    </xf>
    <xf numFmtId="0" fontId="0" fillId="0" borderId="0" xfId="1" quotePrefix="1" applyFont="1" applyAlignment="1" applyProtection="1">
      <alignment vertical="center"/>
    </xf>
    <xf numFmtId="0" fontId="6" fillId="8" borderId="1" xfId="1" applyFont="1" applyFill="1" applyBorder="1" applyAlignment="1" applyProtection="1">
      <alignment horizontal="right" vertical="center"/>
    </xf>
    <xf numFmtId="0" fontId="0" fillId="0" borderId="15" xfId="1" applyFont="1" applyBorder="1" applyAlignment="1" applyProtection="1">
      <alignment vertical="center"/>
    </xf>
    <xf numFmtId="3" fontId="9" fillId="0" borderId="16" xfId="1" applyNumberFormat="1" applyFont="1" applyBorder="1" applyAlignment="1" applyProtection="1">
      <alignment vertical="center"/>
    </xf>
    <xf numFmtId="3" fontId="9" fillId="0" borderId="17" xfId="1" applyNumberFormat="1" applyFont="1" applyBorder="1" applyAlignment="1" applyProtection="1">
      <alignment vertical="center"/>
    </xf>
    <xf numFmtId="3" fontId="9" fillId="0" borderId="18" xfId="1" applyNumberFormat="1" applyFont="1" applyBorder="1" applyAlignment="1" applyProtection="1">
      <alignment vertical="center"/>
    </xf>
    <xf numFmtId="3" fontId="9" fillId="0" borderId="20" xfId="1" applyNumberFormat="1" applyFont="1" applyBorder="1" applyAlignment="1" applyProtection="1">
      <alignment vertical="center"/>
    </xf>
    <xf numFmtId="0" fontId="0" fillId="0" borderId="21" xfId="1" applyFont="1" applyBorder="1" applyAlignment="1" applyProtection="1">
      <alignment vertical="center"/>
    </xf>
    <xf numFmtId="0" fontId="0" fillId="0" borderId="22" xfId="1" applyFont="1" applyBorder="1" applyAlignment="1" applyProtection="1">
      <alignment vertical="center"/>
    </xf>
    <xf numFmtId="3" fontId="9" fillId="0" borderId="23" xfId="1" applyNumberFormat="1" applyFont="1" applyBorder="1" applyAlignment="1" applyProtection="1">
      <alignment vertical="center"/>
    </xf>
    <xf numFmtId="164" fontId="6" fillId="6" borderId="1" xfId="1" applyNumberFormat="1" applyFont="1" applyFill="1" applyBorder="1" applyAlignment="1" applyProtection="1">
      <alignment vertical="center"/>
      <protection locked="0"/>
    </xf>
    <xf numFmtId="3" fontId="9" fillId="6" borderId="1" xfId="1" applyNumberFormat="1" applyFont="1" applyFill="1" applyBorder="1" applyAlignment="1" applyProtection="1">
      <alignment vertical="center"/>
      <protection locked="0"/>
    </xf>
    <xf numFmtId="3" fontId="9" fillId="6" borderId="14" xfId="1" applyNumberFormat="1" applyFont="1" applyFill="1" applyBorder="1" applyAlignment="1" applyProtection="1">
      <alignment vertical="center"/>
      <protection locked="0"/>
    </xf>
    <xf numFmtId="165" fontId="9" fillId="6" borderId="1" xfId="1" applyNumberFormat="1" applyFont="1" applyFill="1" applyBorder="1" applyAlignment="1" applyProtection="1">
      <alignment vertical="center"/>
      <protection locked="0"/>
    </xf>
    <xf numFmtId="0" fontId="12" fillId="0" borderId="0" xfId="1" applyFont="1" applyFill="1" applyAlignment="1" applyProtection="1">
      <alignment vertical="center"/>
    </xf>
    <xf numFmtId="0" fontId="0" fillId="0" borderId="0" xfId="1" applyFont="1" applyFill="1" applyAlignment="1" applyProtection="1">
      <alignment horizontal="center" vertical="center"/>
    </xf>
    <xf numFmtId="0" fontId="15" fillId="0" borderId="0" xfId="1" applyFont="1" applyAlignment="1" applyProtection="1">
      <alignment vertical="center"/>
    </xf>
    <xf numFmtId="0" fontId="17" fillId="6" borderId="1" xfId="1" applyFont="1" applyFill="1" applyBorder="1" applyAlignment="1" applyProtection="1">
      <alignment horizontal="center" vertical="center"/>
      <protection locked="0"/>
    </xf>
    <xf numFmtId="0" fontId="20" fillId="0" borderId="0" xfId="1" applyFont="1" applyAlignment="1" applyProtection="1">
      <alignment vertical="center"/>
    </xf>
    <xf numFmtId="0" fontId="20" fillId="0" borderId="11" xfId="1" applyFont="1" applyBorder="1" applyAlignment="1" applyProtection="1">
      <alignment vertical="center"/>
    </xf>
    <xf numFmtId="0" fontId="0" fillId="0" borderId="11" xfId="1" applyFont="1" applyBorder="1" applyAlignment="1" applyProtection="1">
      <alignment horizontal="center" vertical="center"/>
    </xf>
    <xf numFmtId="0" fontId="6" fillId="0" borderId="0" xfId="1" applyFont="1" applyFill="1" applyBorder="1" applyAlignment="1" applyProtection="1">
      <alignment horizontal="left" vertical="center"/>
    </xf>
    <xf numFmtId="0" fontId="0" fillId="8" borderId="15" xfId="1" applyFont="1" applyFill="1" applyBorder="1" applyAlignment="1" applyProtection="1">
      <alignment horizontal="center" vertical="center"/>
    </xf>
    <xf numFmtId="0" fontId="0" fillId="8" borderId="0" xfId="1" applyFont="1" applyFill="1" applyBorder="1" applyAlignment="1" applyProtection="1">
      <alignment horizontal="center" vertical="center"/>
    </xf>
    <xf numFmtId="0" fontId="0" fillId="8" borderId="22" xfId="1" applyFont="1" applyFill="1" applyBorder="1" applyAlignment="1" applyProtection="1">
      <alignment horizontal="center" vertical="center"/>
    </xf>
    <xf numFmtId="3" fontId="0" fillId="0" borderId="1" xfId="1" applyNumberFormat="1" applyFont="1" applyBorder="1" applyAlignment="1" applyProtection="1">
      <alignment vertical="center"/>
    </xf>
    <xf numFmtId="3" fontId="0" fillId="0" borderId="24" xfId="1" applyNumberFormat="1" applyFont="1" applyBorder="1" applyAlignment="1" applyProtection="1">
      <alignment vertical="center"/>
    </xf>
    <xf numFmtId="3" fontId="0" fillId="0" borderId="25" xfId="1" applyNumberFormat="1" applyFont="1" applyBorder="1" applyAlignment="1" applyProtection="1">
      <alignment vertical="center"/>
    </xf>
    <xf numFmtId="3" fontId="0" fillId="0" borderId="16" xfId="1" applyNumberFormat="1" applyFont="1" applyBorder="1" applyAlignment="1" applyProtection="1">
      <alignment vertical="center"/>
    </xf>
    <xf numFmtId="3" fontId="0" fillId="0" borderId="17" xfId="1" applyNumberFormat="1" applyFont="1" applyBorder="1" applyAlignment="1" applyProtection="1">
      <alignment vertical="center"/>
    </xf>
    <xf numFmtId="3" fontId="0" fillId="0" borderId="20" xfId="1" applyNumberFormat="1" applyFont="1" applyBorder="1" applyAlignment="1" applyProtection="1">
      <alignment vertical="center"/>
    </xf>
    <xf numFmtId="3" fontId="0" fillId="0" borderId="23" xfId="1" applyNumberFormat="1" applyFont="1" applyBorder="1" applyAlignment="1" applyProtection="1">
      <alignment vertical="center"/>
    </xf>
    <xf numFmtId="0" fontId="0" fillId="0" borderId="12" xfId="1" applyFont="1" applyBorder="1" applyAlignment="1" applyProtection="1">
      <alignment horizontal="center" vertical="center"/>
    </xf>
    <xf numFmtId="0" fontId="8" fillId="0" borderId="0" xfId="1" applyFont="1" applyBorder="1" applyAlignment="1" applyProtection="1">
      <alignment horizontal="center" vertical="center"/>
    </xf>
    <xf numFmtId="0" fontId="6" fillId="5" borderId="21" xfId="1" applyFont="1" applyFill="1" applyBorder="1" applyAlignment="1" applyProtection="1">
      <alignment horizontal="center" vertical="center"/>
    </xf>
    <xf numFmtId="0" fontId="6" fillId="0" borderId="0" xfId="1" applyFont="1" applyBorder="1" applyAlignment="1" applyProtection="1">
      <alignment horizontal="center" vertical="center"/>
    </xf>
    <xf numFmtId="0" fontId="6" fillId="0" borderId="0" xfId="1" applyFont="1" applyBorder="1" applyAlignment="1" applyProtection="1">
      <alignment horizontal="center" vertical="center" wrapText="1"/>
    </xf>
    <xf numFmtId="0" fontId="0" fillId="5" borderId="15" xfId="1" applyFont="1" applyFill="1" applyBorder="1" applyAlignment="1" applyProtection="1">
      <alignment vertical="center"/>
    </xf>
    <xf numFmtId="0" fontId="0" fillId="5" borderId="26" xfId="1" applyFont="1" applyFill="1" applyBorder="1" applyAlignment="1" applyProtection="1">
      <alignment vertical="center"/>
    </xf>
    <xf numFmtId="0" fontId="0" fillId="5" borderId="0" xfId="1" applyFont="1" applyFill="1" applyBorder="1" applyAlignment="1" applyProtection="1">
      <alignment vertical="center"/>
    </xf>
    <xf numFmtId="0" fontId="0" fillId="5" borderId="27" xfId="1" applyFont="1" applyFill="1" applyBorder="1" applyAlignment="1" applyProtection="1">
      <alignment vertical="center"/>
    </xf>
    <xf numFmtId="0" fontId="0" fillId="5" borderId="22" xfId="1" applyFont="1" applyFill="1" applyBorder="1" applyAlignment="1" applyProtection="1">
      <alignment vertical="center"/>
    </xf>
    <xf numFmtId="0" fontId="0" fillId="5" borderId="28" xfId="1" applyFont="1" applyFill="1" applyBorder="1" applyAlignment="1" applyProtection="1">
      <alignment vertical="center"/>
    </xf>
    <xf numFmtId="3" fontId="0" fillId="0" borderId="14" xfId="1" applyNumberFormat="1" applyFont="1" applyBorder="1" applyAlignment="1" applyProtection="1">
      <alignment vertical="center"/>
    </xf>
    <xf numFmtId="3" fontId="0" fillId="0" borderId="21" xfId="1" applyNumberFormat="1" applyFont="1" applyBorder="1" applyAlignment="1" applyProtection="1">
      <alignment vertical="center"/>
    </xf>
    <xf numFmtId="49" fontId="0" fillId="0" borderId="13" xfId="1" applyNumberFormat="1" applyFont="1" applyBorder="1" applyAlignment="1" applyProtection="1">
      <alignment horizontal="center" vertical="center"/>
    </xf>
    <xf numFmtId="49" fontId="0" fillId="0" borderId="29" xfId="1" applyNumberFormat="1" applyFont="1" applyBorder="1" applyAlignment="1" applyProtection="1">
      <alignment horizontal="center" vertical="center"/>
    </xf>
    <xf numFmtId="3" fontId="0" fillId="0" borderId="30" xfId="1" applyNumberFormat="1" applyFont="1" applyBorder="1" applyAlignment="1" applyProtection="1">
      <alignment vertical="center"/>
    </xf>
    <xf numFmtId="3" fontId="0" fillId="0" borderId="31" xfId="1" applyNumberFormat="1" applyFont="1" applyBorder="1" applyAlignment="1" applyProtection="1">
      <alignment vertical="center"/>
    </xf>
    <xf numFmtId="49" fontId="11" fillId="0" borderId="13" xfId="1" applyNumberFormat="1" applyFont="1" applyBorder="1" applyAlignment="1" applyProtection="1">
      <alignment horizontal="center" vertical="center" wrapText="1"/>
    </xf>
    <xf numFmtId="49" fontId="0" fillId="0" borderId="32" xfId="1" applyNumberFormat="1" applyFont="1" applyBorder="1" applyAlignment="1" applyProtection="1">
      <alignment horizontal="center" vertical="center"/>
    </xf>
    <xf numFmtId="0" fontId="17" fillId="0" borderId="0" xfId="1" applyFont="1" applyAlignment="1" applyProtection="1">
      <alignment horizontal="center" vertical="center" wrapText="1"/>
    </xf>
    <xf numFmtId="0" fontId="0" fillId="8" borderId="15" xfId="1" applyFont="1" applyFill="1" applyBorder="1" applyAlignment="1" applyProtection="1">
      <alignment vertical="center"/>
    </xf>
    <xf numFmtId="0" fontId="17" fillId="8" borderId="15" xfId="1" applyFont="1" applyFill="1" applyBorder="1" applyAlignment="1" applyProtection="1">
      <alignment horizontal="center" vertical="center" wrapText="1"/>
    </xf>
    <xf numFmtId="0" fontId="0" fillId="8" borderId="0" xfId="1" applyFont="1" applyFill="1" applyBorder="1" applyAlignment="1" applyProtection="1">
      <alignment vertical="center"/>
    </xf>
    <xf numFmtId="0" fontId="17" fillId="8" borderId="0" xfId="1" applyFont="1" applyFill="1" applyBorder="1" applyAlignment="1" applyProtection="1">
      <alignment horizontal="center" vertical="center" wrapText="1"/>
    </xf>
    <xf numFmtId="0" fontId="0" fillId="8" borderId="22" xfId="1" applyFont="1" applyFill="1" applyBorder="1" applyAlignment="1" applyProtection="1">
      <alignment vertical="center"/>
    </xf>
    <xf numFmtId="0" fontId="17" fillId="8" borderId="22" xfId="1" applyFont="1" applyFill="1" applyBorder="1" applyAlignment="1" applyProtection="1">
      <alignment horizontal="center" vertical="center" wrapText="1"/>
    </xf>
    <xf numFmtId="0" fontId="6" fillId="8" borderId="26" xfId="1" applyFont="1" applyFill="1" applyBorder="1" applyAlignment="1" applyProtection="1">
      <alignment vertical="center"/>
    </xf>
    <xf numFmtId="0" fontId="6" fillId="8" borderId="28" xfId="1" applyFont="1" applyFill="1" applyBorder="1" applyAlignment="1" applyProtection="1">
      <alignment vertical="center"/>
    </xf>
    <xf numFmtId="3" fontId="0" fillId="0" borderId="1" xfId="1" applyNumberFormat="1" applyFont="1" applyFill="1" applyBorder="1" applyAlignment="1" applyProtection="1">
      <alignment vertical="center"/>
    </xf>
    <xf numFmtId="0" fontId="0" fillId="0" borderId="34" xfId="1" applyFont="1" applyBorder="1" applyAlignment="1" applyProtection="1">
      <alignment horizontal="center" vertical="center"/>
    </xf>
    <xf numFmtId="3" fontId="0" fillId="0" borderId="14" xfId="1" applyNumberFormat="1" applyFont="1" applyFill="1" applyBorder="1" applyAlignment="1" applyProtection="1">
      <alignment vertical="center"/>
    </xf>
    <xf numFmtId="0" fontId="0" fillId="0" borderId="31" xfId="1" applyFont="1" applyBorder="1" applyAlignment="1" applyProtection="1">
      <alignment vertical="center"/>
    </xf>
    <xf numFmtId="0" fontId="0" fillId="0" borderId="20" xfId="1" applyFont="1" applyBorder="1" applyAlignment="1" applyProtection="1">
      <alignment vertical="center"/>
    </xf>
    <xf numFmtId="3" fontId="0" fillId="6" borderId="1" xfId="1" applyNumberFormat="1" applyFont="1" applyFill="1" applyBorder="1" applyAlignment="1" applyProtection="1">
      <alignment vertical="center"/>
      <protection locked="0"/>
    </xf>
    <xf numFmtId="3" fontId="0" fillId="6" borderId="14" xfId="1" applyNumberFormat="1" applyFont="1" applyFill="1" applyBorder="1" applyAlignment="1" applyProtection="1">
      <alignment vertical="center"/>
      <protection locked="0"/>
    </xf>
    <xf numFmtId="3" fontId="0" fillId="6" borderId="31" xfId="1" applyNumberFormat="1" applyFont="1" applyFill="1" applyBorder="1" applyAlignment="1" applyProtection="1">
      <alignment vertical="center"/>
      <protection locked="0"/>
    </xf>
    <xf numFmtId="0" fontId="21" fillId="2" borderId="0" xfId="1" applyFont="1" applyFill="1" applyAlignment="1" applyProtection="1">
      <alignment vertical="center"/>
    </xf>
    <xf numFmtId="0" fontId="21" fillId="0" borderId="0" xfId="1" applyFont="1" applyFill="1" applyAlignment="1" applyProtection="1">
      <alignment vertical="center"/>
    </xf>
    <xf numFmtId="3" fontId="0" fillId="9" borderId="1" xfId="1" applyNumberFormat="1" applyFont="1" applyFill="1" applyBorder="1" applyAlignment="1" applyProtection="1">
      <alignment vertical="center"/>
    </xf>
    <xf numFmtId="3" fontId="0" fillId="9" borderId="13" xfId="1" applyNumberFormat="1" applyFont="1" applyFill="1" applyBorder="1" applyAlignment="1" applyProtection="1">
      <alignment vertical="center"/>
    </xf>
    <xf numFmtId="3" fontId="0" fillId="9" borderId="21" xfId="1" applyNumberFormat="1" applyFont="1" applyFill="1" applyBorder="1" applyAlignment="1" applyProtection="1">
      <alignment vertical="center"/>
    </xf>
    <xf numFmtId="3" fontId="0" fillId="9" borderId="25" xfId="1" applyNumberFormat="1" applyFont="1" applyFill="1" applyBorder="1" applyAlignment="1" applyProtection="1">
      <alignment vertical="center"/>
    </xf>
    <xf numFmtId="3" fontId="0" fillId="0" borderId="32" xfId="1" applyNumberFormat="1" applyFont="1" applyBorder="1" applyAlignment="1" applyProtection="1">
      <alignment vertical="center"/>
    </xf>
    <xf numFmtId="3" fontId="6" fillId="0" borderId="36" xfId="1" applyNumberFormat="1" applyFont="1" applyBorder="1" applyAlignment="1" applyProtection="1">
      <alignment vertical="center"/>
    </xf>
    <xf numFmtId="0" fontId="0" fillId="8" borderId="26" xfId="1" applyFont="1" applyFill="1" applyBorder="1" applyAlignment="1" applyProtection="1">
      <alignment vertical="center"/>
    </xf>
    <xf numFmtId="0" fontId="0" fillId="8" borderId="27" xfId="1" applyFont="1" applyFill="1" applyBorder="1" applyAlignment="1" applyProtection="1">
      <alignment vertical="center"/>
    </xf>
    <xf numFmtId="0" fontId="0" fillId="8" borderId="28" xfId="1" applyFont="1" applyFill="1" applyBorder="1" applyAlignment="1" applyProtection="1">
      <alignment vertical="center"/>
    </xf>
    <xf numFmtId="3" fontId="0" fillId="0" borderId="12" xfId="1" applyNumberFormat="1" applyFont="1" applyBorder="1" applyAlignment="1" applyProtection="1">
      <alignment vertical="center"/>
    </xf>
    <xf numFmtId="0" fontId="0" fillId="0" borderId="37" xfId="1" applyFont="1" applyBorder="1" applyAlignment="1" applyProtection="1">
      <alignment vertical="center"/>
    </xf>
    <xf numFmtId="0" fontId="0" fillId="0" borderId="38" xfId="1" applyFont="1" applyBorder="1" applyAlignment="1" applyProtection="1">
      <alignment vertical="center"/>
    </xf>
    <xf numFmtId="0" fontId="9" fillId="2" borderId="0" xfId="1" applyFont="1" applyFill="1" applyBorder="1" applyAlignment="1" applyProtection="1"/>
    <xf numFmtId="0" fontId="9" fillId="0" borderId="0" xfId="1" applyFont="1" applyFill="1" applyBorder="1" applyAlignment="1" applyProtection="1"/>
    <xf numFmtId="0" fontId="9" fillId="0" borderId="0" xfId="1" applyFont="1" applyBorder="1" applyAlignment="1" applyProtection="1"/>
    <xf numFmtId="0" fontId="6" fillId="0" borderId="0" xfId="1" applyFont="1" applyBorder="1" applyAlignment="1" applyProtection="1">
      <alignment horizontal="left"/>
    </xf>
    <xf numFmtId="0" fontId="20" fillId="0" borderId="0" xfId="1" applyFont="1" applyFill="1" applyAlignment="1" applyProtection="1">
      <alignment vertical="center"/>
    </xf>
    <xf numFmtId="0" fontId="37" fillId="0" borderId="0" xfId="1" applyNumberFormat="1" applyFont="1" applyFill="1" applyAlignment="1" applyProtection="1">
      <alignment vertical="center"/>
    </xf>
    <xf numFmtId="0" fontId="24" fillId="0" borderId="0" xfId="1" applyFont="1" applyFill="1" applyAlignment="1" applyProtection="1">
      <alignment vertical="center"/>
    </xf>
    <xf numFmtId="0" fontId="24" fillId="0" borderId="0" xfId="1" applyFont="1" applyAlignment="1" applyProtection="1">
      <alignment vertical="center"/>
    </xf>
    <xf numFmtId="0" fontId="29" fillId="0" borderId="12" xfId="1" applyFont="1" applyFill="1" applyBorder="1" applyAlignment="1" applyProtection="1">
      <alignment horizontal="center" vertical="center" wrapText="1"/>
    </xf>
    <xf numFmtId="0" fontId="29" fillId="0" borderId="1" xfId="1" applyFont="1" applyFill="1" applyBorder="1" applyAlignment="1" applyProtection="1">
      <alignment horizontal="center" vertical="center" wrapText="1"/>
    </xf>
    <xf numFmtId="0" fontId="28" fillId="0" borderId="0" xfId="1" applyFont="1" applyFill="1" applyAlignment="1" applyProtection="1">
      <alignment vertical="center"/>
    </xf>
    <xf numFmtId="0" fontId="28" fillId="0" borderId="0" xfId="1" applyFont="1" applyAlignment="1" applyProtection="1">
      <alignment vertical="center"/>
    </xf>
    <xf numFmtId="0" fontId="28" fillId="0" borderId="14" xfId="1" applyFont="1" applyFill="1" applyBorder="1" applyAlignment="1" applyProtection="1">
      <alignment vertical="center"/>
    </xf>
    <xf numFmtId="44" fontId="28" fillId="0" borderId="14" xfId="4" applyFont="1" applyFill="1" applyBorder="1" applyAlignment="1" applyProtection="1">
      <alignment vertical="center" wrapText="1"/>
    </xf>
    <xf numFmtId="0" fontId="28" fillId="0" borderId="14" xfId="1" applyFont="1" applyFill="1" applyBorder="1" applyAlignment="1" applyProtection="1">
      <alignment horizontal="center" vertical="center"/>
    </xf>
    <xf numFmtId="4" fontId="28" fillId="7" borderId="14" xfId="1" applyNumberFormat="1" applyFont="1" applyFill="1" applyBorder="1" applyAlignment="1" applyProtection="1">
      <alignment vertical="center"/>
    </xf>
    <xf numFmtId="44" fontId="29" fillId="0" borderId="14" xfId="4" applyFont="1" applyBorder="1" applyAlignment="1" applyProtection="1">
      <alignment vertical="center" wrapText="1"/>
    </xf>
    <xf numFmtId="0" fontId="28" fillId="0" borderId="40" xfId="1" applyFont="1" applyFill="1" applyBorder="1" applyAlignment="1" applyProtection="1">
      <alignment vertical="center"/>
    </xf>
    <xf numFmtId="2" fontId="28" fillId="0" borderId="40" xfId="1" applyNumberFormat="1" applyFont="1" applyFill="1" applyBorder="1" applyAlignment="1" applyProtection="1">
      <alignment vertical="center"/>
    </xf>
    <xf numFmtId="2" fontId="28" fillId="7" borderId="40" xfId="1" applyNumberFormat="1" applyFont="1" applyFill="1" applyBorder="1" applyAlignment="1" applyProtection="1">
      <alignment vertical="center"/>
    </xf>
    <xf numFmtId="44" fontId="29" fillId="0" borderId="40" xfId="1" applyNumberFormat="1" applyFont="1" applyBorder="1" applyAlignment="1" applyProtection="1">
      <alignment vertical="center" wrapText="1"/>
    </xf>
    <xf numFmtId="0" fontId="29" fillId="0" borderId="2" xfId="1" applyFont="1" applyFill="1" applyBorder="1" applyAlignment="1" applyProtection="1">
      <alignment horizontal="center" vertical="center" wrapText="1"/>
    </xf>
    <xf numFmtId="0" fontId="28" fillId="0" borderId="41" xfId="1" applyFont="1" applyFill="1" applyBorder="1" applyAlignment="1" applyProtection="1">
      <alignment vertical="center"/>
    </xf>
    <xf numFmtId="44" fontId="28" fillId="0" borderId="41" xfId="4" applyFont="1" applyFill="1" applyBorder="1" applyAlignment="1" applyProtection="1">
      <alignment vertical="center" wrapText="1"/>
    </xf>
    <xf numFmtId="0" fontId="28" fillId="0" borderId="41" xfId="1" applyFont="1" applyFill="1" applyBorder="1" applyAlignment="1" applyProtection="1">
      <alignment horizontal="center" vertical="center"/>
    </xf>
    <xf numFmtId="2" fontId="28" fillId="7" borderId="41" xfId="1" applyNumberFormat="1" applyFont="1" applyFill="1" applyBorder="1" applyAlignment="1" applyProtection="1">
      <alignment vertical="center"/>
    </xf>
    <xf numFmtId="44" fontId="29" fillId="0" borderId="41" xfId="4" applyFont="1" applyBorder="1" applyAlignment="1" applyProtection="1">
      <alignment vertical="center" wrapText="1"/>
    </xf>
    <xf numFmtId="0" fontId="28" fillId="0" borderId="42" xfId="1" applyFont="1" applyFill="1" applyBorder="1" applyAlignment="1" applyProtection="1">
      <alignment vertical="center"/>
    </xf>
    <xf numFmtId="44" fontId="28" fillId="0" borderId="42" xfId="4" applyFont="1" applyFill="1" applyBorder="1" applyAlignment="1" applyProtection="1">
      <alignment vertical="center" wrapText="1"/>
    </xf>
    <xf numFmtId="0" fontId="28" fillId="0" borderId="42" xfId="1" applyFont="1" applyFill="1" applyBorder="1" applyAlignment="1" applyProtection="1">
      <alignment horizontal="center" vertical="center"/>
    </xf>
    <xf numFmtId="2" fontId="28" fillId="7" borderId="42" xfId="1" applyNumberFormat="1" applyFont="1" applyFill="1" applyBorder="1" applyAlignment="1" applyProtection="1">
      <alignment vertical="center"/>
    </xf>
    <xf numFmtId="44" fontId="29" fillId="0" borderId="42" xfId="4" applyFont="1" applyBorder="1" applyAlignment="1" applyProtection="1">
      <alignment vertical="center" wrapText="1"/>
    </xf>
    <xf numFmtId="44" fontId="28" fillId="0" borderId="1" xfId="4" applyFont="1" applyFill="1" applyBorder="1" applyAlignment="1" applyProtection="1">
      <alignment vertical="center" wrapText="1"/>
    </xf>
    <xf numFmtId="0" fontId="28" fillId="0" borderId="14" xfId="1" applyFont="1" applyFill="1" applyBorder="1" applyAlignment="1" applyProtection="1">
      <alignment horizontal="center"/>
    </xf>
    <xf numFmtId="44" fontId="29" fillId="0" borderId="1" xfId="4" applyFont="1" applyBorder="1" applyAlignment="1" applyProtection="1">
      <alignment vertical="center" wrapText="1"/>
    </xf>
    <xf numFmtId="0" fontId="14" fillId="7" borderId="13" xfId="1" applyFont="1" applyFill="1" applyBorder="1" applyAlignment="1" applyProtection="1">
      <alignment vertical="center"/>
    </xf>
    <xf numFmtId="0" fontId="14" fillId="7" borderId="9" xfId="1" applyFont="1" applyFill="1" applyBorder="1" applyAlignment="1" applyProtection="1">
      <alignment vertical="center"/>
    </xf>
    <xf numFmtId="0" fontId="20" fillId="7" borderId="9" xfId="1" applyFont="1" applyFill="1" applyBorder="1" applyAlignment="1" applyProtection="1">
      <alignment vertical="center"/>
    </xf>
    <xf numFmtId="0" fontId="31" fillId="7" borderId="12" xfId="1" applyFont="1" applyFill="1" applyBorder="1" applyAlignment="1" applyProtection="1">
      <alignment horizontal="right" vertical="center"/>
    </xf>
    <xf numFmtId="44" fontId="31" fillId="0" borderId="1" xfId="4" applyFont="1" applyFill="1" applyBorder="1" applyAlignment="1" applyProtection="1">
      <alignment horizontal="center" vertical="center"/>
    </xf>
    <xf numFmtId="0" fontId="14" fillId="0" borderId="0" xfId="1" applyFont="1" applyFill="1" applyBorder="1" applyAlignment="1" applyProtection="1">
      <alignment vertical="center"/>
    </xf>
    <xf numFmtId="0" fontId="20" fillId="0" borderId="0" xfId="1" applyFont="1" applyFill="1" applyBorder="1" applyAlignment="1" applyProtection="1">
      <alignment vertical="center"/>
    </xf>
    <xf numFmtId="0" fontId="14" fillId="0" borderId="0" xfId="1" applyFont="1" applyFill="1" applyBorder="1" applyAlignment="1" applyProtection="1">
      <alignment horizontal="right"/>
    </xf>
    <xf numFmtId="169" fontId="20" fillId="0" borderId="0" xfId="2" applyNumberFormat="1" applyFont="1" applyFill="1" applyBorder="1" applyAlignment="1" applyProtection="1">
      <alignment horizontal="center" vertical="center"/>
    </xf>
    <xf numFmtId="0" fontId="8" fillId="2" borderId="0" xfId="1" applyFont="1" applyFill="1" applyAlignment="1" applyProtection="1">
      <alignment vertical="center"/>
    </xf>
    <xf numFmtId="0" fontId="9" fillId="2" borderId="0" xfId="1" applyFont="1" applyFill="1" applyAlignment="1" applyProtection="1">
      <alignment vertical="center"/>
    </xf>
    <xf numFmtId="0" fontId="9" fillId="0" borderId="0" xfId="1" applyFont="1" applyFill="1" applyAlignment="1" applyProtection="1">
      <alignment vertical="center"/>
    </xf>
    <xf numFmtId="168" fontId="0" fillId="7" borderId="1" xfId="1" applyNumberFormat="1" applyFont="1" applyFill="1" applyBorder="1" applyAlignment="1" applyProtection="1">
      <alignment vertical="center"/>
    </xf>
    <xf numFmtId="168" fontId="0" fillId="0" borderId="1" xfId="1" applyNumberFormat="1" applyFont="1" applyBorder="1" applyAlignment="1" applyProtection="1">
      <alignment vertical="center"/>
    </xf>
    <xf numFmtId="0" fontId="0" fillId="0" borderId="0" xfId="1" quotePrefix="1" applyFont="1" applyAlignment="1" applyProtection="1">
      <alignment horizontal="center" vertical="center"/>
    </xf>
    <xf numFmtId="168" fontId="0" fillId="0" borderId="0" xfId="1" applyNumberFormat="1" applyFont="1" applyAlignment="1" applyProtection="1">
      <alignment vertical="center"/>
    </xf>
    <xf numFmtId="4" fontId="6" fillId="0" borderId="1" xfId="1" applyNumberFormat="1" applyFont="1" applyBorder="1" applyAlignment="1" applyProtection="1">
      <alignment vertical="center"/>
    </xf>
    <xf numFmtId="4" fontId="6" fillId="0" borderId="0" xfId="5" applyNumberFormat="1" applyFont="1" applyFill="1" applyBorder="1" applyAlignment="1" applyProtection="1"/>
    <xf numFmtId="4" fontId="0" fillId="0" borderId="0" xfId="1" applyNumberFormat="1" applyFont="1" applyBorder="1" applyAlignment="1" applyProtection="1">
      <alignment vertical="center"/>
    </xf>
    <xf numFmtId="4" fontId="9" fillId="0" borderId="1" xfId="1" applyNumberFormat="1" applyFont="1" applyBorder="1" applyAlignment="1" applyProtection="1">
      <alignment vertical="center"/>
    </xf>
    <xf numFmtId="168" fontId="0" fillId="6" borderId="1" xfId="1" applyNumberFormat="1" applyFont="1" applyFill="1" applyBorder="1" applyAlignment="1" applyProtection="1">
      <alignment vertical="center"/>
      <protection locked="0"/>
    </xf>
    <xf numFmtId="4" fontId="0" fillId="7" borderId="1" xfId="1" applyNumberFormat="1" applyFont="1" applyFill="1" applyBorder="1" applyAlignment="1" applyProtection="1">
      <alignment vertical="center"/>
    </xf>
    <xf numFmtId="4" fontId="0" fillId="0" borderId="0" xfId="1" applyNumberFormat="1" applyFont="1" applyAlignment="1" applyProtection="1">
      <alignment vertical="center"/>
    </xf>
    <xf numFmtId="0" fontId="6" fillId="2" borderId="0" xfId="1" applyFont="1" applyFill="1" applyAlignment="1" applyProtection="1">
      <alignment vertical="center"/>
    </xf>
    <xf numFmtId="167" fontId="9" fillId="2" borderId="0" xfId="1" applyNumberFormat="1" applyFont="1" applyFill="1" applyBorder="1" applyAlignment="1" applyProtection="1"/>
    <xf numFmtId="2" fontId="6" fillId="0" borderId="0" xfId="1" applyNumberFormat="1" applyFont="1" applyAlignment="1" applyProtection="1">
      <alignment vertical="center"/>
    </xf>
    <xf numFmtId="0" fontId="8" fillId="0" borderId="13" xfId="1" applyFont="1" applyBorder="1" applyAlignment="1" applyProtection="1">
      <alignment horizontal="center" vertical="center"/>
    </xf>
    <xf numFmtId="0" fontId="8" fillId="0" borderId="12" xfId="1" applyFont="1" applyBorder="1" applyAlignment="1" applyProtection="1">
      <alignment horizontal="center" vertical="center"/>
    </xf>
    <xf numFmtId="0" fontId="27" fillId="0" borderId="1" xfId="1" applyFont="1" applyBorder="1" applyAlignment="1" applyProtection="1">
      <alignment horizontal="center" vertical="center" wrapText="1"/>
    </xf>
    <xf numFmtId="0" fontId="26" fillId="0" borderId="1" xfId="1" applyFont="1" applyBorder="1" applyAlignment="1" applyProtection="1">
      <alignment horizontal="center" vertical="center" wrapText="1"/>
    </xf>
    <xf numFmtId="0" fontId="27" fillId="0" borderId="1" xfId="1" applyFont="1" applyBorder="1" applyAlignment="1" applyProtection="1">
      <alignment horizontal="center" vertical="center"/>
    </xf>
    <xf numFmtId="7" fontId="27" fillId="0" borderId="43" xfId="4" applyNumberFormat="1" applyFont="1" applyBorder="1" applyAlignment="1" applyProtection="1">
      <alignment vertical="center"/>
    </xf>
    <xf numFmtId="0" fontId="27" fillId="0" borderId="43" xfId="1" applyFont="1" applyBorder="1" applyAlignment="1" applyProtection="1">
      <alignment vertical="center"/>
    </xf>
    <xf numFmtId="0" fontId="27" fillId="0" borderId="1" xfId="1" applyFont="1" applyBorder="1" applyAlignment="1" applyProtection="1">
      <alignment vertical="center"/>
    </xf>
    <xf numFmtId="0" fontId="27" fillId="0" borderId="10" xfId="1" applyFont="1" applyBorder="1" applyAlignment="1" applyProtection="1">
      <alignment horizontal="center" vertical="center" wrapText="1"/>
    </xf>
    <xf numFmtId="170" fontId="27" fillId="0" borderId="45" xfId="1" applyNumberFormat="1" applyFont="1" applyBorder="1" applyAlignment="1" applyProtection="1">
      <alignment vertical="center"/>
    </xf>
    <xf numFmtId="0" fontId="27" fillId="0" borderId="46" xfId="1" applyFont="1" applyBorder="1" applyAlignment="1" applyProtection="1">
      <alignment horizontal="center" vertical="center"/>
    </xf>
    <xf numFmtId="170" fontId="27" fillId="0" borderId="46" xfId="1" applyNumberFormat="1" applyFont="1" applyBorder="1" applyAlignment="1" applyProtection="1">
      <alignment vertical="center"/>
    </xf>
    <xf numFmtId="0" fontId="27" fillId="0" borderId="10" xfId="1" applyFont="1" applyBorder="1" applyAlignment="1" applyProtection="1">
      <alignment horizontal="center" vertical="center"/>
    </xf>
    <xf numFmtId="170" fontId="27" fillId="0" borderId="43" xfId="1" applyNumberFormat="1" applyFont="1" applyBorder="1" applyAlignment="1" applyProtection="1">
      <alignment vertical="center"/>
    </xf>
    <xf numFmtId="0" fontId="0" fillId="0" borderId="13" xfId="1" applyFont="1" applyBorder="1" applyAlignment="1" applyProtection="1">
      <alignment horizontal="center" vertical="center" wrapText="1"/>
    </xf>
    <xf numFmtId="0" fontId="0" fillId="0" borderId="9" xfId="1" applyFont="1" applyBorder="1" applyAlignment="1" applyProtection="1">
      <alignment vertical="center"/>
    </xf>
    <xf numFmtId="0" fontId="27" fillId="0" borderId="2" xfId="1" applyFont="1" applyBorder="1" applyAlignment="1" applyProtection="1">
      <alignment vertical="center"/>
    </xf>
    <xf numFmtId="0" fontId="26" fillId="0" borderId="2" xfId="1" applyFont="1" applyBorder="1" applyAlignment="1" applyProtection="1">
      <alignment horizontal="center" vertical="center" wrapText="1"/>
    </xf>
    <xf numFmtId="0" fontId="27" fillId="0" borderId="43" xfId="1" applyFont="1" applyBorder="1" applyAlignment="1" applyProtection="1">
      <alignment horizontal="center" vertical="center"/>
    </xf>
    <xf numFmtId="0" fontId="27" fillId="0" borderId="2" xfId="1" applyFont="1" applyBorder="1" applyAlignment="1" applyProtection="1">
      <alignment horizontal="center" vertical="center"/>
    </xf>
    <xf numFmtId="0" fontId="29" fillId="0" borderId="2" xfId="1" applyFont="1" applyBorder="1" applyAlignment="1" applyProtection="1">
      <alignment horizontal="center" vertical="center" wrapText="1"/>
    </xf>
    <xf numFmtId="0" fontId="29" fillId="0" borderId="1" xfId="1" applyFont="1" applyBorder="1" applyAlignment="1" applyProtection="1">
      <alignment horizontal="center" vertical="center" wrapText="1"/>
    </xf>
    <xf numFmtId="0" fontId="28" fillId="0" borderId="4" xfId="1" applyFont="1" applyBorder="1" applyAlignment="1" applyProtection="1">
      <alignment horizontal="center" vertical="center"/>
    </xf>
    <xf numFmtId="170" fontId="28" fillId="0" borderId="5" xfId="1" applyNumberFormat="1" applyFont="1" applyBorder="1" applyAlignment="1" applyProtection="1">
      <alignment vertical="center"/>
    </xf>
    <xf numFmtId="0" fontId="28" fillId="0" borderId="42" xfId="1" applyFont="1" applyBorder="1" applyAlignment="1" applyProtection="1">
      <alignment horizontal="center" vertical="center"/>
    </xf>
    <xf numFmtId="0" fontId="28" fillId="0" borderId="2" xfId="1" applyFont="1" applyBorder="1" applyAlignment="1" applyProtection="1">
      <alignment horizontal="center" vertical="center" wrapText="1"/>
    </xf>
    <xf numFmtId="0" fontId="28" fillId="0" borderId="13" xfId="1" applyFont="1" applyBorder="1" applyAlignment="1" applyProtection="1">
      <alignment vertical="center"/>
    </xf>
    <xf numFmtId="0" fontId="29" fillId="0" borderId="1" xfId="1" applyFont="1" applyBorder="1" applyAlignment="1" applyProtection="1">
      <alignment horizontal="center" vertical="center"/>
    </xf>
    <xf numFmtId="170" fontId="28" fillId="0" borderId="1" xfId="1" applyNumberFormat="1" applyFont="1" applyBorder="1" applyAlignment="1" applyProtection="1">
      <alignment vertical="center"/>
    </xf>
    <xf numFmtId="0" fontId="27" fillId="0" borderId="0" xfId="1" applyFont="1" applyAlignment="1" applyProtection="1">
      <alignment horizontal="right" vertical="center"/>
    </xf>
    <xf numFmtId="0" fontId="27" fillId="0" borderId="0" xfId="1" applyFont="1" applyAlignment="1" applyProtection="1">
      <alignment vertical="center"/>
    </xf>
    <xf numFmtId="0" fontId="27" fillId="0" borderId="14" xfId="1" applyFont="1" applyBorder="1" applyAlignment="1" applyProtection="1">
      <alignment horizontal="center" vertical="center"/>
    </xf>
    <xf numFmtId="0" fontId="6" fillId="0" borderId="43" xfId="1" applyFont="1" applyBorder="1" applyAlignment="1" applyProtection="1">
      <alignment vertical="center"/>
    </xf>
    <xf numFmtId="0" fontId="0" fillId="0" borderId="43" xfId="1" applyFont="1" applyBorder="1" applyAlignment="1" applyProtection="1">
      <alignment horizontal="center" vertical="center" wrapText="1"/>
    </xf>
    <xf numFmtId="0" fontId="0" fillId="0" borderId="11" xfId="1" applyFont="1" applyBorder="1" applyAlignment="1" applyProtection="1">
      <alignment horizontal="center" vertical="center" wrapText="1"/>
    </xf>
    <xf numFmtId="0" fontId="0" fillId="0" borderId="43" xfId="1" applyFont="1" applyBorder="1" applyAlignment="1" applyProtection="1">
      <alignment vertical="center"/>
    </xf>
    <xf numFmtId="0" fontId="5" fillId="0" borderId="11" xfId="1" applyFont="1" applyBorder="1" applyAlignment="1" applyProtection="1">
      <alignment horizontal="center" vertical="center"/>
    </xf>
    <xf numFmtId="0" fontId="25" fillId="11" borderId="1" xfId="5" applyFont="1" applyFill="1" applyBorder="1" applyAlignment="1" applyProtection="1">
      <alignment horizontal="center" vertical="center"/>
    </xf>
    <xf numFmtId="0" fontId="0" fillId="0" borderId="2" xfId="1" applyFont="1" applyBorder="1" applyAlignment="1" applyProtection="1">
      <alignment vertical="center"/>
    </xf>
    <xf numFmtId="0" fontId="6" fillId="0" borderId="10" xfId="1" applyFont="1" applyBorder="1" applyAlignment="1" applyProtection="1">
      <alignment vertical="center"/>
    </xf>
    <xf numFmtId="0" fontId="5" fillId="0" borderId="10" xfId="1" applyFont="1" applyBorder="1" applyAlignment="1" applyProtection="1">
      <alignment vertical="center"/>
    </xf>
    <xf numFmtId="0" fontId="7" fillId="0" borderId="6" xfId="1" applyFont="1" applyBorder="1" applyAlignment="1" applyProtection="1">
      <alignment vertical="center"/>
    </xf>
    <xf numFmtId="0" fontId="5" fillId="0" borderId="7" xfId="1" applyFont="1" applyBorder="1" applyAlignment="1" applyProtection="1">
      <alignment vertical="center"/>
    </xf>
    <xf numFmtId="0" fontId="7" fillId="0" borderId="8" xfId="1" applyFont="1" applyBorder="1" applyAlignment="1" applyProtection="1">
      <alignment vertical="center"/>
    </xf>
    <xf numFmtId="0" fontId="5" fillId="0" borderId="10" xfId="1" applyFont="1" applyFill="1" applyBorder="1" applyAlignment="1" applyProtection="1">
      <alignment vertical="center"/>
    </xf>
    <xf numFmtId="6" fontId="5" fillId="0" borderId="11" xfId="1" applyNumberFormat="1" applyFont="1" applyBorder="1" applyAlignment="1" applyProtection="1">
      <alignment horizontal="center" vertical="center"/>
    </xf>
    <xf numFmtId="4" fontId="6" fillId="6" borderId="1" xfId="1" applyNumberFormat="1" applyFont="1" applyFill="1" applyBorder="1" applyAlignment="1" applyProtection="1">
      <alignment vertical="center"/>
      <protection locked="0"/>
    </xf>
    <xf numFmtId="0" fontId="12" fillId="2" borderId="3" xfId="1" applyFont="1" applyFill="1" applyBorder="1" applyAlignment="1" applyProtection="1">
      <alignment horizontal="left" vertical="center"/>
    </xf>
    <xf numFmtId="0" fontId="12" fillId="0" borderId="3" xfId="1" applyFont="1" applyFill="1" applyBorder="1" applyAlignment="1" applyProtection="1">
      <alignment horizontal="left" vertical="center"/>
    </xf>
    <xf numFmtId="0" fontId="0" fillId="5" borderId="4" xfId="1" applyFont="1" applyFill="1" applyBorder="1" applyAlignment="1" applyProtection="1">
      <alignment vertical="center"/>
    </xf>
    <xf numFmtId="0" fontId="6" fillId="2" borderId="0" xfId="1" applyFont="1" applyFill="1" applyBorder="1" applyAlignment="1" applyProtection="1">
      <alignment vertical="center"/>
    </xf>
    <xf numFmtId="0" fontId="6" fillId="2" borderId="0" xfId="1" applyFont="1" applyFill="1" applyBorder="1" applyAlignment="1" applyProtection="1">
      <alignment horizontal="center" vertical="center"/>
    </xf>
    <xf numFmtId="0" fontId="17" fillId="0" borderId="0" xfId="1" applyFont="1" applyAlignment="1" applyProtection="1">
      <alignment vertical="center"/>
    </xf>
    <xf numFmtId="17" fontId="6" fillId="5" borderId="47" xfId="1" applyNumberFormat="1" applyFont="1" applyFill="1" applyBorder="1" applyAlignment="1" applyProtection="1">
      <alignment horizontal="center" vertical="center"/>
    </xf>
    <xf numFmtId="17" fontId="6" fillId="2" borderId="47" xfId="1" applyNumberFormat="1" applyFont="1" applyFill="1" applyBorder="1" applyAlignment="1" applyProtection="1">
      <alignment horizontal="center" vertical="center"/>
    </xf>
    <xf numFmtId="168" fontId="0" fillId="0" borderId="0" xfId="1" applyNumberFormat="1" applyFont="1" applyFill="1" applyBorder="1" applyAlignment="1" applyProtection="1">
      <alignment horizontal="center" vertical="center"/>
    </xf>
    <xf numFmtId="168" fontId="0" fillId="6" borderId="1" xfId="1" applyNumberFormat="1" applyFont="1" applyFill="1" applyBorder="1" applyAlignment="1" applyProtection="1">
      <alignment horizontal="center" vertical="center"/>
      <protection locked="0"/>
    </xf>
    <xf numFmtId="0" fontId="8" fillId="0" borderId="0" xfId="1" applyFont="1" applyAlignment="1" applyProtection="1">
      <alignment vertical="center"/>
    </xf>
    <xf numFmtId="0" fontId="6" fillId="0" borderId="0" xfId="1" applyFont="1" applyFill="1" applyBorder="1" applyAlignment="1" applyProtection="1">
      <alignment vertical="center"/>
    </xf>
    <xf numFmtId="4" fontId="6" fillId="0" borderId="0" xfId="1" applyNumberFormat="1" applyFont="1" applyAlignment="1" applyProtection="1">
      <alignment vertical="center"/>
    </xf>
    <xf numFmtId="3" fontId="0" fillId="0" borderId="19" xfId="1" applyNumberFormat="1" applyFont="1" applyBorder="1" applyAlignment="1" applyProtection="1">
      <alignment vertical="center"/>
    </xf>
    <xf numFmtId="3" fontId="0" fillId="0" borderId="48" xfId="1" applyNumberFormat="1" applyFont="1" applyBorder="1" applyAlignment="1" applyProtection="1">
      <alignment vertical="center"/>
    </xf>
    <xf numFmtId="3" fontId="0" fillId="0" borderId="49" xfId="1" applyNumberFormat="1" applyFont="1" applyBorder="1" applyAlignment="1" applyProtection="1">
      <alignment vertical="center"/>
    </xf>
    <xf numFmtId="0" fontId="0" fillId="8" borderId="4" xfId="1" applyFont="1" applyFill="1" applyBorder="1" applyAlignment="1" applyProtection="1">
      <alignment vertical="center"/>
    </xf>
    <xf numFmtId="0" fontId="0" fillId="8" borderId="0" xfId="1" applyFont="1" applyFill="1" applyBorder="1" applyAlignment="1" applyProtection="1">
      <alignment horizontal="left" vertical="center"/>
    </xf>
    <xf numFmtId="0" fontId="0" fillId="8" borderId="11" xfId="1" applyFont="1" applyFill="1" applyBorder="1" applyAlignment="1" applyProtection="1">
      <alignment horizontal="left" vertical="center"/>
    </xf>
    <xf numFmtId="0" fontId="0" fillId="8" borderId="3" xfId="1" applyFont="1" applyFill="1" applyBorder="1" applyAlignment="1" applyProtection="1">
      <alignment vertical="center"/>
    </xf>
    <xf numFmtId="3" fontId="0" fillId="0" borderId="50" xfId="1" applyNumberFormat="1" applyFont="1" applyBorder="1" applyAlignment="1" applyProtection="1">
      <alignment vertical="center"/>
    </xf>
    <xf numFmtId="3" fontId="0" fillId="0" borderId="39" xfId="1" applyNumberFormat="1" applyFont="1" applyBorder="1" applyAlignment="1" applyProtection="1">
      <alignment vertical="center"/>
    </xf>
    <xf numFmtId="3" fontId="0" fillId="0" borderId="51" xfId="1" applyNumberFormat="1" applyFont="1" applyBorder="1" applyAlignment="1" applyProtection="1">
      <alignment vertical="center"/>
    </xf>
    <xf numFmtId="3" fontId="0" fillId="6" borderId="20" xfId="1" applyNumberFormat="1" applyFont="1" applyFill="1" applyBorder="1" applyAlignment="1" applyProtection="1">
      <alignment vertical="center"/>
      <protection locked="0"/>
    </xf>
    <xf numFmtId="3" fontId="0" fillId="6" borderId="21" xfId="1" applyNumberFormat="1" applyFont="1" applyFill="1" applyBorder="1" applyAlignment="1" applyProtection="1">
      <alignment vertical="center"/>
      <protection locked="0"/>
    </xf>
    <xf numFmtId="3" fontId="0" fillId="6" borderId="49" xfId="1" applyNumberFormat="1" applyFont="1" applyFill="1" applyBorder="1" applyAlignment="1" applyProtection="1">
      <alignment vertical="center"/>
      <protection locked="0"/>
    </xf>
    <xf numFmtId="3" fontId="0" fillId="6" borderId="50" xfId="1" applyNumberFormat="1" applyFont="1" applyFill="1" applyBorder="1" applyAlignment="1" applyProtection="1">
      <alignment vertical="center"/>
      <protection locked="0"/>
    </xf>
    <xf numFmtId="3" fontId="0" fillId="6" borderId="36" xfId="1" applyNumberFormat="1" applyFont="1" applyFill="1" applyBorder="1" applyAlignment="1" applyProtection="1">
      <alignment vertical="center"/>
      <protection locked="0"/>
    </xf>
    <xf numFmtId="3" fontId="0" fillId="6" borderId="17" xfId="1" applyNumberFormat="1" applyFont="1" applyFill="1" applyBorder="1" applyAlignment="1" applyProtection="1">
      <alignment vertical="center"/>
      <protection locked="0"/>
    </xf>
    <xf numFmtId="3" fontId="6" fillId="5" borderId="21" xfId="1" applyNumberFormat="1" applyFont="1" applyFill="1" applyBorder="1" applyAlignment="1" applyProtection="1">
      <alignment vertical="center"/>
    </xf>
    <xf numFmtId="0" fontId="0" fillId="6" borderId="1" xfId="1" applyFont="1" applyFill="1" applyBorder="1" applyAlignment="1" applyProtection="1">
      <alignment horizontal="center" vertical="center"/>
      <protection locked="0"/>
    </xf>
    <xf numFmtId="0" fontId="0" fillId="0" borderId="0" xfId="1" applyFont="1" applyFill="1" applyBorder="1" applyAlignment="1" applyProtection="1">
      <alignment horizontal="center" vertical="center"/>
    </xf>
    <xf numFmtId="0" fontId="0" fillId="0" borderId="1" xfId="1" applyFont="1" applyFill="1" applyBorder="1" applyAlignment="1" applyProtection="1">
      <alignment horizontal="center" vertical="center"/>
    </xf>
    <xf numFmtId="0" fontId="8" fillId="2" borderId="9" xfId="1" applyFont="1" applyFill="1" applyBorder="1" applyAlignment="1" applyProtection="1">
      <alignment vertical="center"/>
    </xf>
    <xf numFmtId="0" fontId="29" fillId="0" borderId="13" xfId="1" applyFont="1" applyBorder="1" applyAlignment="1" applyProtection="1">
      <alignment horizontal="center" vertical="center"/>
    </xf>
    <xf numFmtId="0" fontId="29" fillId="0" borderId="9" xfId="1" applyFont="1" applyBorder="1" applyAlignment="1" applyProtection="1">
      <alignment horizontal="center" vertical="center" wrapText="1"/>
    </xf>
    <xf numFmtId="0" fontId="28" fillId="0" borderId="13" xfId="1" applyFont="1" applyBorder="1" applyAlignment="1" applyProtection="1">
      <alignment horizontal="right" vertical="center"/>
    </xf>
    <xf numFmtId="7" fontId="28" fillId="12" borderId="1" xfId="1" applyNumberFormat="1" applyFont="1" applyFill="1" applyBorder="1" applyAlignment="1" applyProtection="1">
      <alignment vertical="center"/>
    </xf>
    <xf numFmtId="7" fontId="28" fillId="0" borderId="12" xfId="1" applyNumberFormat="1" applyFont="1" applyFill="1" applyBorder="1" applyAlignment="1" applyProtection="1">
      <alignment horizontal="center" vertical="center"/>
    </xf>
    <xf numFmtId="0" fontId="0" fillId="6" borderId="1" xfId="1" applyFont="1" applyFill="1" applyBorder="1" applyAlignment="1" applyProtection="1">
      <alignment vertical="center" wrapText="1" shrinkToFit="1"/>
      <protection locked="0"/>
    </xf>
    <xf numFmtId="0" fontId="0" fillId="0" borderId="0" xfId="1" applyFont="1" applyAlignment="1" applyProtection="1">
      <alignment vertical="center" wrapText="1"/>
    </xf>
    <xf numFmtId="0" fontId="0" fillId="6" borderId="35" xfId="1" applyFont="1" applyFill="1" applyBorder="1" applyAlignment="1" applyProtection="1">
      <alignment vertical="center" wrapText="1"/>
      <protection locked="0"/>
    </xf>
    <xf numFmtId="0" fontId="0" fillId="6" borderId="36" xfId="1" applyFont="1" applyFill="1" applyBorder="1" applyAlignment="1" applyProtection="1">
      <alignment vertical="center" wrapText="1"/>
      <protection locked="0"/>
    </xf>
    <xf numFmtId="0" fontId="0" fillId="6" borderId="54" xfId="1" applyFont="1" applyFill="1" applyBorder="1" applyAlignment="1" applyProtection="1">
      <alignment vertical="center" wrapText="1"/>
      <protection locked="0"/>
    </xf>
    <xf numFmtId="0" fontId="6" fillId="0" borderId="0" xfId="1" applyFont="1" applyFill="1" applyBorder="1" applyAlignment="1" applyProtection="1">
      <alignment horizontal="center" vertical="center"/>
    </xf>
    <xf numFmtId="0" fontId="0" fillId="0" borderId="0" xfId="1" applyFont="1" applyAlignment="1" applyProtection="1">
      <alignment horizontal="center" vertical="center"/>
    </xf>
    <xf numFmtId="0" fontId="0" fillId="0" borderId="0" xfId="1" applyFont="1" applyAlignment="1" applyProtection="1">
      <alignment horizontal="left" vertical="center"/>
    </xf>
    <xf numFmtId="0" fontId="0" fillId="0" borderId="11" xfId="1" applyFont="1" applyBorder="1" applyAlignment="1" applyProtection="1">
      <alignment horizontal="center" vertical="center"/>
    </xf>
    <xf numFmtId="3" fontId="0" fillId="0" borderId="33" xfId="1" applyNumberFormat="1" applyFont="1" applyBorder="1" applyAlignment="1" applyProtection="1">
      <alignment vertical="center"/>
    </xf>
    <xf numFmtId="3" fontId="0" fillId="0" borderId="16" xfId="1" applyNumberFormat="1" applyFont="1" applyBorder="1" applyAlignment="1" applyProtection="1">
      <alignment vertical="center"/>
    </xf>
    <xf numFmtId="0" fontId="0" fillId="2" borderId="0" xfId="1" applyFont="1" applyFill="1" applyAlignment="1" applyProtection="1">
      <alignment horizontal="left" vertical="center"/>
    </xf>
    <xf numFmtId="0" fontId="0" fillId="0" borderId="0" xfId="1" applyFont="1" applyAlignment="1" applyProtection="1">
      <alignment vertical="center"/>
    </xf>
    <xf numFmtId="0" fontId="0" fillId="0" borderId="1" xfId="1" applyFont="1" applyFill="1" applyBorder="1" applyAlignment="1" applyProtection="1">
      <alignment vertical="center" wrapText="1"/>
    </xf>
    <xf numFmtId="3" fontId="0" fillId="0" borderId="49" xfId="1" applyNumberFormat="1" applyFont="1" applyBorder="1" applyAlignment="1" applyProtection="1">
      <alignment vertical="center"/>
    </xf>
    <xf numFmtId="3" fontId="0" fillId="0" borderId="1" xfId="1" applyNumberFormat="1" applyFont="1" applyBorder="1" applyAlignment="1" applyProtection="1">
      <alignment vertical="center"/>
    </xf>
    <xf numFmtId="3" fontId="0" fillId="0" borderId="24" xfId="1" applyNumberFormat="1" applyFont="1" applyBorder="1" applyAlignment="1" applyProtection="1">
      <alignment vertical="center"/>
    </xf>
    <xf numFmtId="3" fontId="0" fillId="6" borderId="49" xfId="1" applyNumberFormat="1" applyFont="1" applyFill="1" applyBorder="1" applyAlignment="1" applyProtection="1">
      <alignment vertical="center"/>
      <protection locked="0"/>
    </xf>
    <xf numFmtId="3" fontId="0" fillId="6" borderId="1" xfId="1" applyNumberFormat="1" applyFont="1" applyFill="1" applyBorder="1" applyAlignment="1" applyProtection="1">
      <alignment vertical="center"/>
      <protection locked="0"/>
    </xf>
    <xf numFmtId="3" fontId="0" fillId="0" borderId="17" xfId="1" applyNumberFormat="1" applyFont="1" applyBorder="1" applyAlignment="1" applyProtection="1">
      <alignment vertical="center"/>
    </xf>
    <xf numFmtId="3" fontId="0" fillId="0" borderId="0" xfId="1" applyNumberFormat="1" applyFont="1" applyBorder="1" applyAlignment="1" applyProtection="1">
      <alignment vertical="center"/>
    </xf>
    <xf numFmtId="3" fontId="0" fillId="0" borderId="35" xfId="1" applyNumberFormat="1" applyFont="1" applyBorder="1" applyAlignment="1" applyProtection="1">
      <alignment vertical="center"/>
    </xf>
    <xf numFmtId="3" fontId="0" fillId="0" borderId="36" xfId="1" applyNumberFormat="1" applyFont="1" applyBorder="1" applyAlignment="1" applyProtection="1">
      <alignment vertical="center"/>
    </xf>
    <xf numFmtId="0" fontId="0" fillId="0" borderId="0" xfId="1" applyFont="1" applyAlignment="1" applyProtection="1">
      <alignment horizontal="center" vertical="center"/>
    </xf>
    <xf numFmtId="49" fontId="0" fillId="0" borderId="13" xfId="1" applyNumberFormat="1" applyFont="1" applyBorder="1" applyAlignment="1" applyProtection="1">
      <alignment horizontal="center" vertical="center" wrapText="1"/>
    </xf>
    <xf numFmtId="4" fontId="6" fillId="13" borderId="1" xfId="1" applyNumberFormat="1" applyFont="1" applyFill="1" applyBorder="1" applyAlignment="1" applyProtection="1">
      <alignment vertical="center"/>
      <protection locked="0"/>
    </xf>
    <xf numFmtId="3" fontId="9" fillId="6" borderId="14" xfId="1" applyNumberFormat="1" applyFont="1" applyFill="1" applyBorder="1" applyAlignment="1" applyProtection="1">
      <alignment vertical="center"/>
      <protection locked="0"/>
    </xf>
    <xf numFmtId="3" fontId="0" fillId="0" borderId="0" xfId="1" applyNumberFormat="1" applyFont="1" applyBorder="1" applyAlignment="1" applyProtection="1">
      <alignment vertical="center"/>
    </xf>
    <xf numFmtId="0" fontId="0" fillId="0" borderId="0" xfId="1" applyFont="1" applyAlignment="1" applyProtection="1">
      <alignment vertical="center"/>
    </xf>
    <xf numFmtId="0" fontId="6" fillId="0" borderId="0" xfId="1" applyFont="1" applyFill="1" applyBorder="1" applyAlignment="1" applyProtection="1">
      <alignment horizontal="center" vertical="center"/>
    </xf>
    <xf numFmtId="0" fontId="6" fillId="0" borderId="0" xfId="1" applyFont="1" applyBorder="1" applyAlignment="1" applyProtection="1">
      <alignment horizontal="left" vertical="center"/>
    </xf>
    <xf numFmtId="0" fontId="0" fillId="0" borderId="0" xfId="1" applyFont="1" applyBorder="1" applyAlignment="1" applyProtection="1">
      <alignment horizontal="center" vertical="center"/>
    </xf>
    <xf numFmtId="3" fontId="0" fillId="0" borderId="1" xfId="1" applyNumberFormat="1" applyFont="1" applyBorder="1" applyAlignment="1" applyProtection="1">
      <alignment horizontal="right" vertical="center"/>
    </xf>
    <xf numFmtId="0" fontId="6" fillId="0" borderId="0" xfId="1" applyFont="1" applyBorder="1" applyAlignment="1" applyProtection="1">
      <alignment horizontal="center" vertical="center"/>
    </xf>
    <xf numFmtId="3" fontId="0" fillId="0" borderId="1" xfId="1" applyNumberFormat="1" applyFont="1" applyBorder="1" applyAlignment="1" applyProtection="1">
      <alignment vertical="center"/>
    </xf>
    <xf numFmtId="3" fontId="0" fillId="0" borderId="0" xfId="1" applyNumberFormat="1" applyFont="1" applyBorder="1" applyAlignment="1" applyProtection="1">
      <alignment vertical="center"/>
    </xf>
    <xf numFmtId="0" fontId="0" fillId="0" borderId="0" xfId="1" applyFont="1" applyAlignment="1" applyProtection="1">
      <alignment vertical="center"/>
    </xf>
    <xf numFmtId="3" fontId="0" fillId="6" borderId="1" xfId="1" applyNumberFormat="1" applyFont="1" applyFill="1" applyBorder="1" applyAlignment="1" applyProtection="1">
      <alignment vertical="center"/>
      <protection locked="0"/>
    </xf>
    <xf numFmtId="0" fontId="22" fillId="0" borderId="0" xfId="1" applyFont="1" applyBorder="1" applyAlignment="1" applyProtection="1">
      <alignment vertical="center"/>
    </xf>
    <xf numFmtId="0" fontId="22" fillId="2" borderId="0" xfId="1" applyFont="1" applyFill="1" applyBorder="1" applyAlignment="1" applyProtection="1">
      <alignment vertical="center"/>
    </xf>
    <xf numFmtId="0" fontId="20" fillId="0" borderId="0" xfId="1" applyFont="1" applyBorder="1" applyAlignment="1" applyProtection="1">
      <alignment vertical="center"/>
    </xf>
    <xf numFmtId="3" fontId="0" fillId="0" borderId="0" xfId="1" applyNumberFormat="1" applyFont="1" applyBorder="1" applyAlignment="1" applyProtection="1">
      <alignment horizontal="right" vertical="center"/>
    </xf>
    <xf numFmtId="3" fontId="0" fillId="15" borderId="1" xfId="1" applyNumberFormat="1" applyFont="1" applyFill="1" applyBorder="1" applyAlignment="1" applyProtection="1">
      <alignment horizontal="right" vertical="center"/>
    </xf>
    <xf numFmtId="0" fontId="0" fillId="2" borderId="0" xfId="1" applyFont="1" applyFill="1" applyBorder="1" applyAlignment="1" applyProtection="1">
      <alignment horizontal="center" vertical="center"/>
    </xf>
    <xf numFmtId="3" fontId="0" fillId="15" borderId="1" xfId="1" applyNumberFormat="1" applyFont="1" applyFill="1" applyBorder="1" applyAlignment="1" applyProtection="1">
      <alignment vertical="center"/>
    </xf>
    <xf numFmtId="0" fontId="8" fillId="0" borderId="4" xfId="1" applyFont="1" applyBorder="1" applyAlignment="1" applyProtection="1">
      <alignment horizontal="center" vertical="center"/>
    </xf>
    <xf numFmtId="0" fontId="6" fillId="0" borderId="0" xfId="1" applyFont="1" applyFill="1" applyBorder="1" applyAlignment="1" applyProtection="1">
      <alignment horizontal="center" vertical="center"/>
    </xf>
    <xf numFmtId="0" fontId="0" fillId="0" borderId="0" xfId="1" applyFont="1" applyAlignment="1" applyProtection="1">
      <alignment horizontal="center" vertical="center"/>
    </xf>
    <xf numFmtId="0" fontId="0" fillId="0" borderId="14" xfId="1" applyFont="1" applyBorder="1" applyAlignment="1" applyProtection="1">
      <alignment vertical="center"/>
    </xf>
    <xf numFmtId="0" fontId="6" fillId="0" borderId="0" xfId="1" applyFont="1" applyBorder="1" applyAlignment="1" applyProtection="1">
      <alignment horizontal="left" vertical="center"/>
    </xf>
    <xf numFmtId="0" fontId="6" fillId="8" borderId="57" xfId="1" applyFont="1" applyFill="1" applyBorder="1" applyAlignment="1" applyProtection="1">
      <alignment vertical="center"/>
    </xf>
    <xf numFmtId="0" fontId="6" fillId="8" borderId="58" xfId="1" applyFont="1" applyFill="1" applyBorder="1" applyAlignment="1" applyProtection="1">
      <alignment vertical="center"/>
    </xf>
    <xf numFmtId="0" fontId="0" fillId="0" borderId="1" xfId="1" quotePrefix="1" applyFont="1" applyBorder="1" applyAlignment="1" applyProtection="1">
      <alignment horizontal="center" vertical="center"/>
    </xf>
    <xf numFmtId="0" fontId="6" fillId="0" borderId="3" xfId="1" applyFont="1" applyBorder="1" applyAlignment="1" applyProtection="1">
      <alignment vertical="center"/>
    </xf>
    <xf numFmtId="0" fontId="6" fillId="0" borderId="0" xfId="1" applyFont="1" applyAlignment="1" applyProtection="1">
      <alignment vertical="center"/>
    </xf>
    <xf numFmtId="0" fontId="6" fillId="0" borderId="13" xfId="1" applyFont="1" applyBorder="1" applyAlignment="1" applyProtection="1">
      <alignment vertical="center"/>
    </xf>
    <xf numFmtId="0" fontId="6" fillId="0" borderId="12" xfId="1" applyFont="1" applyBorder="1" applyAlignment="1" applyProtection="1">
      <alignment vertical="center"/>
    </xf>
    <xf numFmtId="0" fontId="0" fillId="0" borderId="13" xfId="1" applyFont="1" applyBorder="1" applyAlignment="1" applyProtection="1">
      <alignment vertical="center"/>
    </xf>
    <xf numFmtId="0" fontId="0" fillId="0" borderId="12" xfId="1" applyFont="1" applyBorder="1" applyAlignment="1" applyProtection="1">
      <alignment vertical="center"/>
    </xf>
    <xf numFmtId="0" fontId="6" fillId="8" borderId="55" xfId="1" applyFont="1" applyFill="1" applyBorder="1" applyAlignment="1" applyProtection="1">
      <alignment vertical="center"/>
    </xf>
    <xf numFmtId="0" fontId="6" fillId="8" borderId="34" xfId="1" applyFont="1" applyFill="1" applyBorder="1" applyAlignment="1" applyProtection="1">
      <alignment vertical="center"/>
    </xf>
    <xf numFmtId="0" fontId="6" fillId="8" borderId="56" xfId="1" applyFont="1" applyFill="1" applyBorder="1" applyAlignment="1" applyProtection="1">
      <alignment vertical="center"/>
    </xf>
    <xf numFmtId="0" fontId="6" fillId="8" borderId="12" xfId="1" applyFont="1" applyFill="1" applyBorder="1" applyAlignment="1" applyProtection="1">
      <alignment vertical="center"/>
    </xf>
    <xf numFmtId="0" fontId="23" fillId="0" borderId="0" xfId="1" applyFont="1" applyBorder="1" applyAlignment="1" applyProtection="1">
      <alignment horizontal="center" vertical="center"/>
    </xf>
    <xf numFmtId="0" fontId="6" fillId="8" borderId="1" xfId="1" applyFont="1" applyFill="1" applyBorder="1" applyAlignment="1" applyProtection="1">
      <alignment horizontal="left" vertical="center"/>
    </xf>
    <xf numFmtId="3" fontId="0" fillId="0" borderId="2" xfId="1" applyNumberFormat="1" applyFont="1" applyBorder="1" applyAlignment="1" applyProtection="1">
      <alignment vertical="center"/>
    </xf>
    <xf numFmtId="3" fontId="0" fillId="15" borderId="1" xfId="1" applyNumberFormat="1" applyFont="1" applyFill="1" applyBorder="1" applyAlignment="1" applyProtection="1">
      <alignment horizontal="right" vertical="center"/>
    </xf>
    <xf numFmtId="3" fontId="0" fillId="15" borderId="1" xfId="1" applyNumberFormat="1" applyFont="1" applyFill="1" applyBorder="1" applyAlignment="1" applyProtection="1">
      <alignment vertical="center"/>
    </xf>
    <xf numFmtId="0" fontId="0" fillId="0" borderId="0" xfId="1" applyFont="1" applyBorder="1" applyAlignment="1" applyProtection="1">
      <alignment horizontal="center" vertical="center"/>
    </xf>
    <xf numFmtId="0" fontId="0" fillId="2" borderId="0" xfId="1" applyFont="1" applyFill="1" applyBorder="1" applyAlignment="1" applyProtection="1">
      <alignment horizontal="center" vertical="center"/>
    </xf>
    <xf numFmtId="0" fontId="6" fillId="0" borderId="0" xfId="1" applyFont="1" applyBorder="1" applyAlignment="1" applyProtection="1">
      <alignment horizontal="center" vertical="center"/>
    </xf>
    <xf numFmtId="3" fontId="0" fillId="0" borderId="1" xfId="1" applyNumberFormat="1" applyFont="1" applyBorder="1" applyAlignment="1" applyProtection="1">
      <alignment horizontal="right" vertical="center"/>
    </xf>
    <xf numFmtId="0" fontId="6" fillId="5" borderId="1" xfId="1" applyFont="1" applyFill="1" applyBorder="1" applyAlignment="1" applyProtection="1">
      <alignment horizontal="right" vertical="center"/>
    </xf>
    <xf numFmtId="3" fontId="0" fillId="0" borderId="1" xfId="1" applyNumberFormat="1" applyFont="1" applyBorder="1" applyAlignment="1" applyProtection="1">
      <alignment vertical="center"/>
    </xf>
    <xf numFmtId="3" fontId="0" fillId="0" borderId="0" xfId="1" applyNumberFormat="1" applyFont="1" applyBorder="1" applyAlignment="1" applyProtection="1">
      <alignment vertical="center"/>
    </xf>
    <xf numFmtId="0" fontId="0" fillId="0" borderId="0" xfId="1" applyFont="1" applyAlignment="1" applyProtection="1">
      <alignment vertical="center"/>
    </xf>
    <xf numFmtId="0" fontId="0" fillId="6" borderId="39" xfId="1" applyFont="1" applyFill="1" applyBorder="1" applyAlignment="1" applyProtection="1">
      <alignment vertical="center" wrapText="1"/>
      <protection locked="0"/>
    </xf>
    <xf numFmtId="0" fontId="0" fillId="0" borderId="1" xfId="1" applyFont="1" applyBorder="1" applyAlignment="1" applyProtection="1">
      <alignment horizontal="center" vertical="center" wrapText="1"/>
    </xf>
    <xf numFmtId="0" fontId="0" fillId="0" borderId="0" xfId="1" applyFont="1" applyAlignment="1" applyProtection="1">
      <alignment horizontal="center" vertical="center"/>
    </xf>
    <xf numFmtId="0" fontId="6" fillId="5" borderId="52" xfId="1" applyFont="1" applyFill="1" applyBorder="1" applyAlignment="1" applyProtection="1">
      <alignment horizontal="right" vertical="center"/>
    </xf>
    <xf numFmtId="3" fontId="0" fillId="0" borderId="47" xfId="1" applyNumberFormat="1" applyFont="1" applyBorder="1" applyAlignment="1" applyProtection="1">
      <alignment vertical="center"/>
    </xf>
    <xf numFmtId="0" fontId="0" fillId="9" borderId="37" xfId="1" applyFont="1" applyFill="1" applyBorder="1" applyAlignment="1" applyProtection="1">
      <alignment horizontal="center" vertical="center"/>
    </xf>
    <xf numFmtId="3" fontId="0" fillId="0" borderId="0" xfId="1" applyNumberFormat="1" applyFont="1" applyBorder="1" applyAlignment="1" applyProtection="1">
      <alignment vertical="center"/>
    </xf>
    <xf numFmtId="3" fontId="0" fillId="0" borderId="1" xfId="1" applyNumberFormat="1" applyFont="1" applyBorder="1" applyAlignment="1" applyProtection="1">
      <alignment vertical="center"/>
    </xf>
    <xf numFmtId="0" fontId="0" fillId="0" borderId="0" xfId="1" applyFont="1" applyAlignment="1" applyProtection="1">
      <alignment vertical="center"/>
    </xf>
    <xf numFmtId="0" fontId="0" fillId="0" borderId="1" xfId="1" applyFont="1" applyBorder="1" applyAlignment="1" applyProtection="1">
      <alignment vertical="center"/>
    </xf>
    <xf numFmtId="3" fontId="0" fillId="0" borderId="57" xfId="1" applyNumberFormat="1" applyFont="1" applyBorder="1" applyAlignment="1" applyProtection="1">
      <alignment vertical="center"/>
    </xf>
    <xf numFmtId="3" fontId="0" fillId="6" borderId="1" xfId="1" applyNumberFormat="1" applyFont="1" applyFill="1" applyBorder="1" applyAlignment="1" applyProtection="1">
      <alignment vertical="center"/>
      <protection locked="0"/>
    </xf>
    <xf numFmtId="164" fontId="0" fillId="0" borderId="1" xfId="1" applyNumberFormat="1" applyFont="1" applyBorder="1" applyAlignment="1" applyProtection="1">
      <alignment horizontal="right" vertical="center"/>
    </xf>
    <xf numFmtId="164" fontId="0" fillId="0" borderId="0" xfId="1" applyNumberFormat="1" applyFont="1" applyBorder="1" applyAlignment="1" applyProtection="1">
      <alignment vertical="center"/>
    </xf>
    <xf numFmtId="0" fontId="6" fillId="2" borderId="1" xfId="1" applyFont="1" applyFill="1" applyBorder="1" applyAlignment="1" applyProtection="1">
      <alignment vertical="center"/>
    </xf>
    <xf numFmtId="0" fontId="6" fillId="8" borderId="35" xfId="1" applyFont="1" applyFill="1" applyBorder="1" applyAlignment="1" applyProtection="1">
      <alignment vertical="center"/>
    </xf>
    <xf numFmtId="0" fontId="6" fillId="5" borderId="21" xfId="1" applyFont="1" applyFill="1" applyBorder="1" applyAlignment="1" applyProtection="1">
      <alignment vertical="center"/>
    </xf>
    <xf numFmtId="3" fontId="9" fillId="0" borderId="35" xfId="1" applyNumberFormat="1" applyFont="1" applyBorder="1" applyAlignment="1" applyProtection="1">
      <alignment vertical="center"/>
    </xf>
    <xf numFmtId="3" fontId="9" fillId="0" borderId="36" xfId="1" applyNumberFormat="1" applyFont="1" applyBorder="1" applyAlignment="1" applyProtection="1">
      <alignment vertical="center"/>
    </xf>
    <xf numFmtId="3" fontId="9" fillId="0" borderId="54" xfId="1" applyNumberFormat="1" applyFont="1" applyBorder="1" applyAlignment="1" applyProtection="1">
      <alignment vertical="center"/>
    </xf>
    <xf numFmtId="3" fontId="9" fillId="0" borderId="21" xfId="1" applyNumberFormat="1" applyFont="1" applyBorder="1" applyAlignment="1" applyProtection="1">
      <alignment vertical="center"/>
    </xf>
    <xf numFmtId="0" fontId="6" fillId="5" borderId="19" xfId="1" applyFont="1" applyFill="1" applyBorder="1" applyAlignment="1" applyProtection="1">
      <alignment vertical="center"/>
    </xf>
    <xf numFmtId="0" fontId="6" fillId="5" borderId="25" xfId="1" applyFont="1" applyFill="1" applyBorder="1" applyAlignment="1" applyProtection="1">
      <alignment vertical="center"/>
    </xf>
    <xf numFmtId="0" fontId="6" fillId="16" borderId="19" xfId="1" applyFont="1" applyFill="1" applyBorder="1" applyAlignment="1" applyProtection="1">
      <alignment vertical="center"/>
    </xf>
    <xf numFmtId="3" fontId="0" fillId="0" borderId="30" xfId="1" applyNumberFormat="1" applyFont="1" applyBorder="1" applyAlignment="1" applyProtection="1">
      <alignment horizontal="right" vertical="center"/>
    </xf>
    <xf numFmtId="3" fontId="0" fillId="0" borderId="21" xfId="1" applyNumberFormat="1" applyFont="1" applyBorder="1" applyAlignment="1" applyProtection="1">
      <alignment horizontal="right" vertical="center"/>
    </xf>
    <xf numFmtId="0" fontId="0" fillId="6" borderId="20" xfId="1" applyFont="1" applyFill="1" applyBorder="1" applyAlignment="1" applyProtection="1">
      <alignment vertical="center" wrapText="1"/>
      <protection locked="0"/>
    </xf>
    <xf numFmtId="0" fontId="20" fillId="6" borderId="1" xfId="1" applyFont="1" applyFill="1" applyBorder="1" applyAlignment="1" applyProtection="1">
      <alignment vertical="center" wrapText="1"/>
      <protection locked="0"/>
    </xf>
    <xf numFmtId="0" fontId="9" fillId="0" borderId="0" xfId="1" applyFont="1" applyAlignment="1" applyProtection="1">
      <alignment horizontal="center" vertical="center"/>
    </xf>
    <xf numFmtId="0" fontId="6" fillId="0" borderId="52" xfId="1" applyFont="1" applyBorder="1" applyAlignment="1" applyProtection="1">
      <alignment horizontal="center" vertical="center" wrapText="1"/>
    </xf>
    <xf numFmtId="0" fontId="6" fillId="0" borderId="25" xfId="1" applyFont="1" applyBorder="1" applyAlignment="1" applyProtection="1">
      <alignment horizontal="center" vertical="center" wrapText="1"/>
    </xf>
    <xf numFmtId="0" fontId="6" fillId="0" borderId="21" xfId="1" applyFont="1" applyBorder="1" applyAlignment="1" applyProtection="1">
      <alignment horizontal="center" vertical="center" wrapText="1"/>
    </xf>
    <xf numFmtId="0" fontId="0" fillId="0" borderId="52" xfId="1" applyFont="1" applyBorder="1" applyAlignment="1" applyProtection="1">
      <alignment vertical="center"/>
    </xf>
    <xf numFmtId="0" fontId="41" fillId="0" borderId="61" xfId="1" applyFont="1" applyBorder="1" applyAlignment="1" applyProtection="1">
      <alignment horizontal="center" vertical="center"/>
    </xf>
    <xf numFmtId="0" fontId="0" fillId="17" borderId="21" xfId="1" applyFont="1" applyFill="1" applyBorder="1" applyAlignment="1" applyProtection="1">
      <alignment vertical="center"/>
    </xf>
    <xf numFmtId="0" fontId="6" fillId="0" borderId="37" xfId="1" applyFont="1" applyFill="1" applyBorder="1" applyAlignment="1" applyProtection="1">
      <alignment vertical="center"/>
    </xf>
    <xf numFmtId="0" fontId="6" fillId="0" borderId="15" xfId="1" applyFont="1" applyFill="1" applyBorder="1" applyAlignment="1" applyProtection="1">
      <alignment horizontal="right" vertical="center"/>
    </xf>
    <xf numFmtId="0" fontId="6" fillId="0" borderId="26" xfId="1" applyFont="1" applyFill="1" applyBorder="1" applyAlignment="1" applyProtection="1">
      <alignment horizontal="right" vertical="center"/>
    </xf>
    <xf numFmtId="0" fontId="0" fillId="0" borderId="47" xfId="1" applyFont="1" applyBorder="1" applyAlignment="1" applyProtection="1">
      <alignment vertical="center"/>
    </xf>
    <xf numFmtId="0" fontId="0" fillId="9" borderId="1" xfId="1" applyFont="1" applyFill="1" applyBorder="1" applyAlignment="1" applyProtection="1">
      <alignment horizontal="center" vertical="center"/>
    </xf>
    <xf numFmtId="0" fontId="0" fillId="17" borderId="1" xfId="1" applyFont="1" applyFill="1" applyBorder="1" applyAlignment="1" applyProtection="1">
      <alignment vertical="center"/>
    </xf>
    <xf numFmtId="0" fontId="41" fillId="0" borderId="1" xfId="1" applyFont="1" applyBorder="1" applyAlignment="1" applyProtection="1">
      <alignment horizontal="center" vertical="center"/>
    </xf>
    <xf numFmtId="3" fontId="0" fillId="0" borderId="1" xfId="1" applyNumberFormat="1" applyFont="1" applyBorder="1" applyAlignment="1" applyProtection="1">
      <alignment vertical="center"/>
    </xf>
    <xf numFmtId="0" fontId="0" fillId="0" borderId="0" xfId="1" applyFont="1" applyAlignment="1" applyProtection="1">
      <alignment vertical="center"/>
    </xf>
    <xf numFmtId="3" fontId="0" fillId="19" borderId="1" xfId="1" applyNumberFormat="1" applyFont="1" applyFill="1" applyBorder="1" applyAlignment="1" applyProtection="1">
      <alignment horizontal="right" vertical="center"/>
    </xf>
    <xf numFmtId="0" fontId="5" fillId="0" borderId="1" xfId="1" applyFont="1" applyBorder="1" applyAlignment="1" applyProtection="1">
      <alignment horizontal="center" vertical="center" wrapText="1"/>
    </xf>
    <xf numFmtId="0" fontId="0" fillId="0" borderId="0" xfId="0" applyAlignment="1">
      <alignment horizontal="center" vertical="center" wrapText="1"/>
    </xf>
    <xf numFmtId="0" fontId="0" fillId="0" borderId="1" xfId="0" applyBorder="1" applyAlignment="1">
      <alignment horizontal="center" vertical="center" wrapText="1"/>
    </xf>
    <xf numFmtId="0" fontId="46" fillId="0" borderId="0" xfId="0" applyFont="1" applyFill="1" applyBorder="1" applyAlignment="1">
      <alignment horizontal="center" vertical="center"/>
    </xf>
    <xf numFmtId="0" fontId="6" fillId="0" borderId="0" xfId="0" applyFont="1" applyFill="1" applyBorder="1" applyAlignment="1">
      <alignment horizontal="center" vertical="center"/>
    </xf>
    <xf numFmtId="0" fontId="0" fillId="0" borderId="0" xfId="0" applyFill="1" applyBorder="1" applyAlignment="1">
      <alignment horizontal="center" vertical="center" wrapText="1"/>
    </xf>
    <xf numFmtId="0" fontId="0" fillId="0" borderId="14" xfId="0" applyBorder="1" applyAlignment="1">
      <alignment horizontal="center" vertical="center" wrapText="1"/>
    </xf>
    <xf numFmtId="0" fontId="0" fillId="13" borderId="61" xfId="0" applyFill="1" applyBorder="1" applyAlignment="1">
      <alignment horizontal="center" vertical="center" wrapText="1"/>
    </xf>
    <xf numFmtId="0" fontId="0" fillId="13" borderId="21" xfId="0" applyFill="1" applyBorder="1" applyAlignment="1">
      <alignment horizontal="center" vertical="center" wrapText="1"/>
    </xf>
    <xf numFmtId="0" fontId="0" fillId="0" borderId="2" xfId="0" applyBorder="1" applyAlignment="1">
      <alignment horizontal="center" vertical="center" wrapText="1"/>
    </xf>
    <xf numFmtId="0" fontId="6" fillId="16" borderId="21" xfId="0" applyFont="1" applyFill="1" applyBorder="1" applyAlignment="1">
      <alignment horizontal="center" vertical="center" wrapText="1"/>
    </xf>
    <xf numFmtId="0" fontId="0" fillId="0" borderId="21" xfId="0" applyFill="1" applyBorder="1" applyAlignment="1">
      <alignment horizontal="center" vertical="center" wrapText="1"/>
    </xf>
    <xf numFmtId="0" fontId="6" fillId="13" borderId="21" xfId="0" applyFont="1" applyFill="1" applyBorder="1" applyAlignment="1">
      <alignment horizontal="center" vertical="center" wrapText="1"/>
    </xf>
    <xf numFmtId="0" fontId="6" fillId="0" borderId="21" xfId="0" applyFont="1" applyFill="1" applyBorder="1" applyAlignment="1">
      <alignment horizontal="center" vertical="center" wrapText="1"/>
    </xf>
    <xf numFmtId="3" fontId="0" fillId="0" borderId="1" xfId="1" applyNumberFormat="1" applyFont="1" applyBorder="1" applyAlignment="1" applyProtection="1">
      <alignment vertical="center"/>
    </xf>
    <xf numFmtId="0" fontId="0" fillId="0" borderId="0" xfId="1" applyFont="1" applyAlignment="1" applyProtection="1">
      <alignment vertical="center"/>
    </xf>
    <xf numFmtId="0" fontId="0" fillId="0" borderId="1" xfId="1" applyFont="1" applyBorder="1" applyAlignment="1" applyProtection="1">
      <alignment vertical="center"/>
    </xf>
    <xf numFmtId="0" fontId="0" fillId="0" borderId="37" xfId="0" applyBorder="1" applyAlignment="1">
      <alignment horizontal="center" vertical="center" wrapText="1"/>
    </xf>
    <xf numFmtId="0" fontId="0" fillId="0" borderId="26" xfId="0" applyBorder="1" applyAlignment="1">
      <alignment horizontal="center" vertical="center" wrapText="1"/>
    </xf>
    <xf numFmtId="0" fontId="0" fillId="0" borderId="38" xfId="0" applyBorder="1" applyAlignment="1">
      <alignment horizontal="center" vertical="center" wrapText="1"/>
    </xf>
    <xf numFmtId="0" fontId="0" fillId="0" borderId="0" xfId="0" applyBorder="1" applyAlignment="1">
      <alignment horizontal="center" vertical="center" wrapText="1"/>
    </xf>
    <xf numFmtId="0" fontId="0" fillId="0" borderId="27" xfId="0" applyBorder="1" applyAlignment="1">
      <alignment horizontal="center" vertical="center" wrapText="1"/>
    </xf>
    <xf numFmtId="0" fontId="0" fillId="0" borderId="38" xfId="0" applyFill="1" applyBorder="1" applyAlignment="1">
      <alignment horizontal="center" vertical="center" wrapText="1"/>
    </xf>
    <xf numFmtId="0" fontId="0" fillId="0" borderId="62" xfId="0" applyBorder="1" applyAlignment="1">
      <alignment horizontal="center" vertical="center" wrapText="1"/>
    </xf>
    <xf numFmtId="0" fontId="0" fillId="0" borderId="22" xfId="0" applyBorder="1" applyAlignment="1">
      <alignment horizontal="center" vertical="center" wrapText="1"/>
    </xf>
    <xf numFmtId="0" fontId="0" fillId="0" borderId="22" xfId="0" applyFill="1" applyBorder="1" applyAlignment="1">
      <alignment horizontal="center" vertical="center" wrapText="1"/>
    </xf>
    <xf numFmtId="0" fontId="6" fillId="0" borderId="22" xfId="0" applyFont="1" applyFill="1" applyBorder="1" applyAlignment="1">
      <alignment horizontal="center" vertical="center"/>
    </xf>
    <xf numFmtId="0" fontId="0" fillId="0" borderId="28" xfId="0" applyBorder="1" applyAlignment="1">
      <alignment horizontal="center" vertical="center" wrapText="1"/>
    </xf>
    <xf numFmtId="0" fontId="0" fillId="0" borderId="62" xfId="1" applyFont="1" applyBorder="1" applyAlignment="1" applyProtection="1">
      <alignment vertical="center"/>
    </xf>
    <xf numFmtId="3" fontId="6" fillId="0" borderId="47" xfId="1" applyNumberFormat="1" applyFont="1" applyBorder="1" applyAlignment="1" applyProtection="1">
      <alignment vertical="center"/>
    </xf>
    <xf numFmtId="3" fontId="6" fillId="0" borderId="54" xfId="1" applyNumberFormat="1" applyFont="1" applyBorder="1" applyAlignment="1" applyProtection="1">
      <alignment vertical="center"/>
    </xf>
    <xf numFmtId="3" fontId="6" fillId="18" borderId="39" xfId="1" applyNumberFormat="1" applyFont="1" applyFill="1" applyBorder="1" applyAlignment="1" applyProtection="1">
      <alignment vertical="center"/>
    </xf>
    <xf numFmtId="3" fontId="6" fillId="0" borderId="35" xfId="1" applyNumberFormat="1" applyFont="1" applyFill="1" applyBorder="1" applyAlignment="1" applyProtection="1">
      <alignment vertical="center"/>
    </xf>
    <xf numFmtId="3" fontId="0" fillId="13" borderId="52" xfId="1" applyNumberFormat="1" applyFont="1" applyFill="1" applyBorder="1" applyAlignment="1" applyProtection="1">
      <alignment vertical="center"/>
      <protection locked="0"/>
    </xf>
    <xf numFmtId="3" fontId="0" fillId="0" borderId="52" xfId="1" applyNumberFormat="1" applyFont="1" applyFill="1" applyBorder="1" applyAlignment="1" applyProtection="1">
      <alignment vertical="center"/>
    </xf>
    <xf numFmtId="3" fontId="9" fillId="6" borderId="14" xfId="1" applyNumberFormat="1" applyFont="1" applyFill="1" applyBorder="1" applyAlignment="1" applyProtection="1">
      <alignment vertical="center"/>
      <protection locked="0"/>
    </xf>
    <xf numFmtId="0" fontId="0" fillId="0" borderId="1" xfId="1" quotePrefix="1" applyFont="1" applyBorder="1" applyAlignment="1" applyProtection="1">
      <alignment horizontal="center" vertical="center"/>
    </xf>
    <xf numFmtId="0" fontId="0" fillId="0" borderId="1" xfId="1" applyFont="1" applyBorder="1" applyAlignment="1" applyProtection="1">
      <alignment horizontal="center" vertical="center"/>
    </xf>
    <xf numFmtId="0" fontId="0" fillId="0" borderId="14" xfId="1" quotePrefix="1" applyFont="1" applyBorder="1" applyAlignment="1" applyProtection="1">
      <alignment horizontal="center" vertical="center"/>
    </xf>
    <xf numFmtId="0" fontId="0" fillId="0" borderId="14" xfId="1" applyFont="1" applyBorder="1" applyAlignment="1" applyProtection="1">
      <alignment horizontal="left" vertical="center"/>
    </xf>
    <xf numFmtId="0" fontId="0" fillId="6" borderId="14" xfId="1" applyFont="1" applyFill="1" applyBorder="1" applyAlignment="1" applyProtection="1">
      <alignment horizontal="center" vertical="center"/>
      <protection locked="0"/>
    </xf>
    <xf numFmtId="0" fontId="0" fillId="0" borderId="14" xfId="1" applyFont="1" applyBorder="1" applyAlignment="1" applyProtection="1">
      <alignment horizontal="center" vertical="center"/>
    </xf>
    <xf numFmtId="0" fontId="0" fillId="0" borderId="14" xfId="1" applyFont="1" applyBorder="1" applyAlignment="1" applyProtection="1">
      <alignment horizontal="left" vertical="center" wrapText="1"/>
    </xf>
    <xf numFmtId="0" fontId="0" fillId="0" borderId="43" xfId="1" quotePrefix="1" applyFont="1" applyBorder="1" applyAlignment="1" applyProtection="1">
      <alignment horizontal="center" vertical="center"/>
    </xf>
    <xf numFmtId="0" fontId="0" fillId="0" borderId="14" xfId="1" quotePrefix="1" applyFont="1" applyFill="1" applyBorder="1" applyAlignment="1" applyProtection="1">
      <alignment horizontal="center" vertical="center"/>
    </xf>
    <xf numFmtId="0" fontId="0" fillId="0" borderId="0" xfId="1" applyFont="1" applyAlignment="1" applyProtection="1">
      <alignment vertical="center"/>
    </xf>
    <xf numFmtId="0" fontId="0" fillId="0" borderId="0" xfId="0" applyFill="1" applyAlignment="1">
      <alignment vertical="center"/>
    </xf>
    <xf numFmtId="0" fontId="6" fillId="0" borderId="1" xfId="0" applyFont="1" applyBorder="1" applyAlignment="1">
      <alignment horizontal="center" vertical="center" wrapText="1"/>
    </xf>
    <xf numFmtId="0" fontId="25" fillId="23" borderId="2" xfId="1" applyFont="1" applyFill="1" applyBorder="1" applyAlignment="1" applyProtection="1">
      <alignment horizontal="center" vertical="center"/>
    </xf>
    <xf numFmtId="0" fontId="25" fillId="22" borderId="1" xfId="1" applyFont="1" applyFill="1" applyBorder="1" applyAlignment="1" applyProtection="1">
      <alignment horizontal="center" vertical="center"/>
    </xf>
    <xf numFmtId="0" fontId="38" fillId="0" borderId="43" xfId="1" applyFont="1" applyBorder="1" applyAlignment="1" applyProtection="1">
      <alignment vertical="center" wrapText="1"/>
    </xf>
    <xf numFmtId="0" fontId="48" fillId="22" borderId="1" xfId="5" applyFont="1" applyFill="1" applyBorder="1" applyAlignment="1" applyProtection="1">
      <alignment horizontal="center" vertical="center"/>
    </xf>
    <xf numFmtId="0" fontId="48" fillId="23" borderId="1" xfId="5" applyFont="1" applyFill="1" applyBorder="1" applyAlignment="1" applyProtection="1">
      <alignment horizontal="center" vertical="center"/>
    </xf>
    <xf numFmtId="0" fontId="49" fillId="23" borderId="1" xfId="1" applyFont="1" applyFill="1" applyBorder="1" applyAlignment="1" applyProtection="1">
      <alignment horizontal="center" vertical="center"/>
    </xf>
    <xf numFmtId="0" fontId="35" fillId="2" borderId="1" xfId="1" applyFont="1" applyFill="1" applyBorder="1" applyAlignment="1" applyProtection="1">
      <alignment horizontal="center" vertical="center"/>
    </xf>
    <xf numFmtId="0" fontId="50" fillId="3" borderId="1" xfId="5" applyFont="1" applyFill="1" applyBorder="1" applyAlignment="1" applyProtection="1">
      <alignment horizontal="center" vertical="center"/>
    </xf>
    <xf numFmtId="0" fontId="51" fillId="23" borderId="1" xfId="5" applyFont="1" applyFill="1" applyBorder="1" applyAlignment="1" applyProtection="1">
      <alignment horizontal="center" vertical="center"/>
    </xf>
    <xf numFmtId="0" fontId="52" fillId="4" borderId="1" xfId="5" applyFont="1" applyFill="1" applyBorder="1" applyAlignment="1" applyProtection="1">
      <alignment horizontal="center" vertical="center"/>
    </xf>
    <xf numFmtId="0" fontId="6" fillId="0" borderId="0" xfId="1" applyFont="1" applyFill="1" applyBorder="1" applyAlignment="1" applyProtection="1">
      <alignment horizontal="center" vertical="center"/>
    </xf>
    <xf numFmtId="3" fontId="0" fillId="0" borderId="49" xfId="1" applyNumberFormat="1" applyFont="1" applyBorder="1" applyAlignment="1" applyProtection="1">
      <alignment vertical="center"/>
    </xf>
    <xf numFmtId="3" fontId="0" fillId="0" borderId="1" xfId="1" applyNumberFormat="1" applyFont="1" applyBorder="1" applyAlignment="1" applyProtection="1">
      <alignment vertical="center"/>
    </xf>
    <xf numFmtId="3" fontId="0" fillId="0" borderId="24" xfId="1" applyNumberFormat="1" applyFont="1" applyBorder="1" applyAlignment="1" applyProtection="1">
      <alignment vertical="center"/>
    </xf>
    <xf numFmtId="0" fontId="0" fillId="0" borderId="0" xfId="1" applyFont="1" applyAlignment="1" applyProtection="1">
      <alignment vertical="center"/>
    </xf>
    <xf numFmtId="0" fontId="0" fillId="6" borderId="1" xfId="1" applyFont="1" applyFill="1" applyBorder="1" applyAlignment="1" applyProtection="1">
      <alignment vertical="center" wrapText="1"/>
      <protection locked="0"/>
    </xf>
    <xf numFmtId="0" fontId="0" fillId="8" borderId="5" xfId="1" applyFont="1" applyFill="1" applyBorder="1" applyAlignment="1" applyProtection="1">
      <alignment horizontal="left" vertical="center"/>
    </xf>
    <xf numFmtId="0" fontId="0" fillId="8" borderId="7" xfId="1" applyFont="1" applyFill="1" applyBorder="1" applyAlignment="1" applyProtection="1">
      <alignment horizontal="left" vertical="center"/>
    </xf>
    <xf numFmtId="3" fontId="9" fillId="14" borderId="1" xfId="1" applyNumberFormat="1" applyFont="1" applyFill="1" applyBorder="1" applyAlignment="1" applyProtection="1">
      <alignment vertical="center"/>
    </xf>
    <xf numFmtId="3" fontId="9" fillId="21" borderId="1" xfId="1" applyNumberFormat="1" applyFont="1" applyFill="1" applyBorder="1" applyAlignment="1" applyProtection="1">
      <alignment vertical="center"/>
    </xf>
    <xf numFmtId="3" fontId="0" fillId="0" borderId="31" xfId="1" applyNumberFormat="1" applyFont="1" applyFill="1" applyBorder="1" applyAlignment="1" applyProtection="1">
      <alignment vertical="center"/>
    </xf>
    <xf numFmtId="3" fontId="0" fillId="13" borderId="31" xfId="1" applyNumberFormat="1" applyFont="1" applyFill="1" applyBorder="1" applyAlignment="1" applyProtection="1">
      <alignment vertical="center"/>
      <protection locked="0"/>
    </xf>
    <xf numFmtId="3" fontId="0" fillId="13" borderId="25" xfId="1" applyNumberFormat="1" applyFont="1" applyFill="1" applyBorder="1" applyAlignment="1" applyProtection="1">
      <alignment vertical="center"/>
      <protection locked="0"/>
    </xf>
    <xf numFmtId="0" fontId="0" fillId="6" borderId="21" xfId="1" applyFont="1" applyFill="1" applyBorder="1" applyAlignment="1" applyProtection="1">
      <alignment vertical="center" wrapText="1"/>
      <protection locked="0"/>
    </xf>
    <xf numFmtId="3" fontId="0" fillId="0" borderId="30" xfId="1" applyNumberFormat="1" applyFont="1" applyFill="1" applyBorder="1" applyAlignment="1" applyProtection="1">
      <alignment vertical="center"/>
    </xf>
    <xf numFmtId="3" fontId="0" fillId="0" borderId="0" xfId="1" applyNumberFormat="1" applyFont="1" applyFill="1" applyBorder="1" applyAlignment="1" applyProtection="1">
      <alignment vertical="center"/>
    </xf>
    <xf numFmtId="3" fontId="0" fillId="13" borderId="21" xfId="1" applyNumberFormat="1" applyFont="1" applyFill="1" applyBorder="1" applyAlignment="1" applyProtection="1">
      <alignment vertical="center"/>
      <protection locked="0"/>
    </xf>
    <xf numFmtId="0" fontId="0" fillId="13" borderId="1" xfId="1" applyFont="1" applyFill="1" applyBorder="1" applyAlignment="1" applyProtection="1">
      <alignment vertical="center"/>
    </xf>
    <xf numFmtId="0" fontId="0" fillId="6" borderId="31" xfId="1" applyFont="1" applyFill="1" applyBorder="1" applyAlignment="1" applyProtection="1">
      <alignment vertical="center" wrapText="1"/>
      <protection locked="0"/>
    </xf>
    <xf numFmtId="3" fontId="0" fillId="0" borderId="1" xfId="1" applyNumberFormat="1" applyFont="1" applyFill="1" applyBorder="1" applyAlignment="1" applyProtection="1">
      <alignment vertical="center"/>
    </xf>
    <xf numFmtId="3" fontId="9" fillId="0" borderId="1" xfId="1" applyNumberFormat="1" applyFont="1" applyFill="1" applyBorder="1" applyAlignment="1" applyProtection="1">
      <alignment vertical="center"/>
    </xf>
    <xf numFmtId="4" fontId="6" fillId="0" borderId="1" xfId="1" applyNumberFormat="1" applyFont="1" applyFill="1" applyBorder="1" applyAlignment="1" applyProtection="1">
      <alignment vertical="center"/>
    </xf>
    <xf numFmtId="3" fontId="0" fillId="0" borderId="20" xfId="1" applyNumberFormat="1" applyFont="1" applyFill="1" applyBorder="1" applyAlignment="1" applyProtection="1">
      <alignment vertical="center"/>
    </xf>
    <xf numFmtId="0" fontId="0" fillId="0" borderId="1" xfId="1" applyFont="1" applyBorder="1" applyAlignment="1" applyProtection="1">
      <alignment vertical="center"/>
    </xf>
    <xf numFmtId="0" fontId="6" fillId="0" borderId="52" xfId="1" applyFont="1" applyBorder="1" applyAlignment="1" applyProtection="1">
      <alignment horizontal="center" vertical="center" wrapText="1"/>
    </xf>
    <xf numFmtId="0" fontId="6" fillId="0" borderId="19" xfId="1" applyFont="1" applyBorder="1" applyAlignment="1" applyProtection="1">
      <alignment vertical="center" wrapText="1"/>
    </xf>
    <xf numFmtId="0" fontId="6" fillId="0" borderId="25" xfId="1" applyFont="1" applyBorder="1" applyAlignment="1" applyProtection="1">
      <alignment vertical="center" wrapText="1"/>
    </xf>
    <xf numFmtId="0" fontId="6" fillId="0" borderId="62" xfId="1" applyFont="1" applyBorder="1" applyAlignment="1" applyProtection="1">
      <alignment horizontal="center" vertical="center" wrapText="1"/>
    </xf>
    <xf numFmtId="0" fontId="6" fillId="0" borderId="22" xfId="1" applyFont="1" applyBorder="1" applyAlignment="1" applyProtection="1">
      <alignment horizontal="center" vertical="center" wrapText="1"/>
    </xf>
    <xf numFmtId="0" fontId="6" fillId="0" borderId="28" xfId="1" applyFont="1" applyBorder="1" applyAlignment="1" applyProtection="1">
      <alignment horizontal="center" vertical="center" wrapText="1"/>
    </xf>
    <xf numFmtId="4" fontId="0" fillId="0" borderId="0" xfId="1" applyNumberFormat="1" applyFont="1" applyAlignment="1" applyProtection="1">
      <alignment horizontal="right" vertical="center"/>
    </xf>
    <xf numFmtId="0" fontId="0" fillId="0" borderId="0" xfId="1" applyFont="1" applyFill="1" applyBorder="1" applyAlignment="1" applyProtection="1">
      <alignment horizontal="center"/>
    </xf>
    <xf numFmtId="0" fontId="0" fillId="0" borderId="11" xfId="1" applyFont="1" applyFill="1" applyBorder="1" applyAlignment="1" applyProtection="1">
      <alignment horizontal="center"/>
    </xf>
    <xf numFmtId="0" fontId="0" fillId="0" borderId="0" xfId="1" applyFont="1" applyAlignment="1" applyProtection="1">
      <alignment vertical="center"/>
    </xf>
    <xf numFmtId="0" fontId="47" fillId="6" borderId="9" xfId="1" applyFont="1" applyFill="1" applyBorder="1" applyAlignment="1" applyProtection="1">
      <alignment vertical="center"/>
    </xf>
    <xf numFmtId="0" fontId="54" fillId="21" borderId="0" xfId="1" applyFont="1" applyFill="1" applyBorder="1" applyAlignment="1" applyProtection="1">
      <alignment vertical="center"/>
    </xf>
    <xf numFmtId="0" fontId="53" fillId="21" borderId="10" xfId="1" applyFont="1" applyFill="1" applyBorder="1" applyAlignment="1" applyProtection="1">
      <alignment vertical="center"/>
    </xf>
    <xf numFmtId="0" fontId="0" fillId="21" borderId="0" xfId="0" applyFill="1" applyProtection="1"/>
    <xf numFmtId="0" fontId="0" fillId="0" borderId="0" xfId="0" applyProtection="1"/>
    <xf numFmtId="0" fontId="57" fillId="21" borderId="0" xfId="0" applyFont="1" applyFill="1" applyAlignment="1" applyProtection="1">
      <alignment horizontal="center"/>
    </xf>
    <xf numFmtId="1" fontId="55" fillId="0" borderId="0" xfId="0" applyNumberFormat="1" applyFont="1" applyFill="1" applyBorder="1" applyAlignment="1" applyProtection="1">
      <alignment horizontal="center" vertical="center"/>
    </xf>
    <xf numFmtId="49" fontId="56" fillId="0" borderId="0" xfId="0" applyNumberFormat="1" applyFont="1" applyFill="1" applyBorder="1" applyAlignment="1" applyProtection="1">
      <alignment horizontal="center" vertical="center"/>
    </xf>
    <xf numFmtId="0" fontId="5" fillId="21" borderId="0" xfId="0" applyFont="1" applyFill="1" applyBorder="1" applyAlignment="1" applyProtection="1">
      <alignment horizontal="left"/>
    </xf>
    <xf numFmtId="1" fontId="5" fillId="21" borderId="0" xfId="0" applyNumberFormat="1" applyFont="1" applyFill="1" applyBorder="1" applyAlignment="1" applyProtection="1">
      <alignment horizontal="left"/>
    </xf>
    <xf numFmtId="2" fontId="5" fillId="21" borderId="0" xfId="0" applyNumberFormat="1" applyFont="1" applyFill="1" applyBorder="1" applyAlignment="1" applyProtection="1">
      <alignment horizontal="left"/>
    </xf>
    <xf numFmtId="2" fontId="61" fillId="21" borderId="0" xfId="0" applyNumberFormat="1" applyFont="1" applyFill="1" applyBorder="1" applyAlignment="1" applyProtection="1">
      <alignment horizontal="left"/>
    </xf>
    <xf numFmtId="2" fontId="5" fillId="21" borderId="0" xfId="0" applyNumberFormat="1" applyFont="1" applyFill="1" applyBorder="1" applyAlignment="1" applyProtection="1">
      <alignment horizontal="right"/>
    </xf>
    <xf numFmtId="1" fontId="5" fillId="21" borderId="0" xfId="0" applyNumberFormat="1" applyFont="1" applyFill="1" applyBorder="1" applyAlignment="1" applyProtection="1">
      <alignment horizontal="right"/>
    </xf>
    <xf numFmtId="1" fontId="61" fillId="21" borderId="0" xfId="0" applyNumberFormat="1" applyFont="1" applyFill="1" applyBorder="1" applyAlignment="1" applyProtection="1">
      <alignment horizontal="right"/>
    </xf>
    <xf numFmtId="174" fontId="5" fillId="21" borderId="0" xfId="0" applyNumberFormat="1" applyFont="1" applyFill="1" applyBorder="1" applyAlignment="1" applyProtection="1">
      <alignment horizontal="right"/>
    </xf>
    <xf numFmtId="1" fontId="56" fillId="28" borderId="12" xfId="0" applyNumberFormat="1" applyFont="1" applyFill="1" applyBorder="1" applyAlignment="1" applyProtection="1">
      <alignment horizontal="center" vertical="center" wrapText="1"/>
    </xf>
    <xf numFmtId="1" fontId="56" fillId="28" borderId="1" xfId="0" applyNumberFormat="1" applyFont="1" applyFill="1" applyBorder="1" applyAlignment="1" applyProtection="1">
      <alignment horizontal="center" vertical="center" wrapText="1"/>
    </xf>
    <xf numFmtId="0" fontId="56" fillId="28" borderId="1" xfId="0" applyFont="1" applyFill="1" applyBorder="1" applyAlignment="1" applyProtection="1">
      <alignment horizontal="center" vertical="center" wrapText="1"/>
    </xf>
    <xf numFmtId="2" fontId="56" fillId="28" borderId="1" xfId="0" applyNumberFormat="1" applyFont="1" applyFill="1" applyBorder="1" applyAlignment="1" applyProtection="1">
      <alignment horizontal="center" vertical="center" wrapText="1"/>
    </xf>
    <xf numFmtId="1" fontId="56" fillId="17" borderId="1" xfId="0" applyNumberFormat="1" applyFont="1" applyFill="1" applyBorder="1" applyAlignment="1" applyProtection="1">
      <alignment horizontal="center" vertical="center" wrapText="1"/>
    </xf>
    <xf numFmtId="1" fontId="55" fillId="30" borderId="9" xfId="0" applyNumberFormat="1" applyFont="1" applyFill="1" applyBorder="1" applyAlignment="1" applyProtection="1">
      <alignment vertical="center" wrapText="1"/>
    </xf>
    <xf numFmtId="1" fontId="55" fillId="30" borderId="12" xfId="0" applyNumberFormat="1" applyFont="1" applyFill="1" applyBorder="1" applyAlignment="1" applyProtection="1">
      <alignment vertical="center" wrapText="1"/>
    </xf>
    <xf numFmtId="169" fontId="44" fillId="30" borderId="1" xfId="0" applyNumberFormat="1" applyFont="1" applyFill="1" applyBorder="1" applyAlignment="1" applyProtection="1">
      <alignment horizontal="right" vertical="center" wrapText="1"/>
    </xf>
    <xf numFmtId="169" fontId="5" fillId="30" borderId="1" xfId="0" applyNumberFormat="1" applyFont="1" applyFill="1" applyBorder="1" applyAlignment="1" applyProtection="1">
      <alignment horizontal="center" vertical="center" wrapText="1"/>
    </xf>
    <xf numFmtId="1" fontId="56" fillId="31" borderId="12" xfId="0" applyNumberFormat="1" applyFont="1" applyFill="1" applyBorder="1" applyAlignment="1" applyProtection="1">
      <alignment horizontal="left"/>
    </xf>
    <xf numFmtId="0" fontId="56" fillId="31" borderId="12" xfId="0" applyNumberFormat="1" applyFont="1" applyFill="1" applyBorder="1" applyAlignment="1" applyProtection="1">
      <alignment horizontal="left"/>
    </xf>
    <xf numFmtId="0" fontId="56" fillId="31" borderId="1" xfId="0" applyNumberFormat="1" applyFont="1" applyFill="1" applyBorder="1" applyAlignment="1" applyProtection="1">
      <alignment horizontal="left"/>
    </xf>
    <xf numFmtId="4" fontId="56" fillId="31" borderId="1" xfId="0" applyNumberFormat="1" applyFont="1" applyFill="1" applyBorder="1" applyAlignment="1" applyProtection="1">
      <alignment horizontal="left"/>
    </xf>
    <xf numFmtId="4" fontId="56" fillId="31" borderId="1" xfId="0" applyNumberFormat="1" applyFont="1" applyFill="1" applyBorder="1" applyAlignment="1" applyProtection="1">
      <alignment horizontal="right"/>
    </xf>
    <xf numFmtId="0" fontId="5" fillId="21" borderId="0" xfId="0" applyNumberFormat="1" applyFont="1" applyFill="1" applyBorder="1" applyAlignment="1" applyProtection="1">
      <alignment horizontal="left"/>
    </xf>
    <xf numFmtId="4" fontId="5" fillId="21" borderId="0" xfId="0" applyNumberFormat="1" applyFont="1" applyFill="1" applyBorder="1" applyAlignment="1" applyProtection="1">
      <alignment horizontal="left"/>
    </xf>
    <xf numFmtId="4" fontId="5" fillId="21" borderId="0" xfId="0" applyNumberFormat="1" applyFont="1" applyFill="1" applyBorder="1" applyAlignment="1" applyProtection="1">
      <alignment horizontal="right"/>
    </xf>
    <xf numFmtId="0" fontId="56" fillId="21" borderId="0" xfId="0" applyFont="1" applyFill="1" applyProtection="1"/>
    <xf numFmtId="0" fontId="56" fillId="21" borderId="0" xfId="0" applyFont="1" applyFill="1" applyAlignment="1" applyProtection="1">
      <alignment horizontal="left"/>
    </xf>
    <xf numFmtId="177" fontId="56" fillId="21" borderId="0" xfId="10" applyFont="1" applyFill="1" applyBorder="1" applyAlignment="1" applyProtection="1">
      <alignment horizontal="right"/>
    </xf>
    <xf numFmtId="177" fontId="56" fillId="21" borderId="0" xfId="10" applyFont="1" applyFill="1" applyAlignment="1" applyProtection="1">
      <alignment horizontal="right"/>
    </xf>
    <xf numFmtId="178" fontId="56" fillId="21" borderId="0" xfId="10" applyNumberFormat="1" applyFont="1" applyFill="1" applyAlignment="1" applyProtection="1">
      <alignment horizontal="right"/>
    </xf>
    <xf numFmtId="177" fontId="62" fillId="21" borderId="0" xfId="10" applyFont="1" applyFill="1" applyAlignment="1" applyProtection="1">
      <alignment horizontal="right"/>
    </xf>
    <xf numFmtId="179" fontId="55" fillId="21" borderId="0" xfId="10" applyNumberFormat="1" applyFont="1" applyFill="1" applyAlignment="1" applyProtection="1">
      <alignment horizontal="right"/>
    </xf>
    <xf numFmtId="166" fontId="56" fillId="21" borderId="0" xfId="0" applyNumberFormat="1" applyFont="1" applyFill="1" applyAlignment="1" applyProtection="1">
      <alignment horizontal="right"/>
    </xf>
    <xf numFmtId="0" fontId="56" fillId="21" borderId="0" xfId="0" applyFont="1" applyFill="1" applyAlignment="1" applyProtection="1">
      <alignment horizontal="right"/>
    </xf>
    <xf numFmtId="10" fontId="56" fillId="21" borderId="0" xfId="11" applyNumberFormat="1" applyFont="1" applyFill="1" applyAlignment="1" applyProtection="1">
      <alignment horizontal="right"/>
    </xf>
    <xf numFmtId="179" fontId="56" fillId="21" borderId="0" xfId="10" applyNumberFormat="1" applyFont="1" applyFill="1" applyAlignment="1" applyProtection="1">
      <alignment horizontal="right"/>
    </xf>
    <xf numFmtId="177" fontId="56" fillId="21" borderId="0" xfId="10" applyNumberFormat="1" applyFont="1" applyFill="1" applyAlignment="1" applyProtection="1">
      <alignment horizontal="right"/>
    </xf>
    <xf numFmtId="177" fontId="55" fillId="21" borderId="0" xfId="10" applyFont="1" applyFill="1" applyAlignment="1" applyProtection="1">
      <alignment horizontal="right"/>
    </xf>
    <xf numFmtId="0" fontId="56" fillId="21" borderId="0" xfId="0" applyFont="1" applyFill="1" applyAlignment="1" applyProtection="1">
      <alignment horizontal="center" vertical="center" wrapText="1"/>
    </xf>
    <xf numFmtId="180" fontId="56" fillId="28" borderId="1" xfId="10" applyNumberFormat="1" applyFont="1" applyFill="1" applyBorder="1" applyAlignment="1" applyProtection="1">
      <alignment horizontal="center" vertical="center" wrapText="1"/>
    </xf>
    <xf numFmtId="180" fontId="56" fillId="28" borderId="13" xfId="10" applyNumberFormat="1" applyFont="1" applyFill="1" applyBorder="1" applyAlignment="1" applyProtection="1">
      <alignment horizontal="center" vertical="center" wrapText="1"/>
    </xf>
    <xf numFmtId="180" fontId="56" fillId="28" borderId="1" xfId="0" applyNumberFormat="1" applyFont="1" applyFill="1" applyBorder="1" applyAlignment="1" applyProtection="1">
      <alignment horizontal="center" vertical="center" wrapText="1"/>
    </xf>
    <xf numFmtId="10" fontId="56" fillId="28" borderId="1" xfId="11" applyNumberFormat="1" applyFont="1" applyFill="1" applyBorder="1" applyAlignment="1" applyProtection="1">
      <alignment horizontal="center" vertical="center" wrapText="1"/>
    </xf>
    <xf numFmtId="179" fontId="55" fillId="29" borderId="1" xfId="0" applyNumberFormat="1" applyFont="1" applyFill="1" applyBorder="1" applyAlignment="1" applyProtection="1">
      <alignment horizontal="right" wrapText="1"/>
    </xf>
    <xf numFmtId="179" fontId="55" fillId="30" borderId="1" xfId="0" applyNumberFormat="1" applyFont="1" applyFill="1" applyBorder="1" applyAlignment="1" applyProtection="1">
      <alignment horizontal="right" wrapText="1"/>
    </xf>
    <xf numFmtId="1" fontId="56" fillId="31" borderId="1" xfId="0" applyNumberFormat="1" applyFont="1" applyFill="1" applyBorder="1" applyAlignment="1" applyProtection="1">
      <alignment horizontal="left"/>
    </xf>
    <xf numFmtId="0" fontId="56" fillId="31" borderId="1" xfId="0" applyFont="1" applyFill="1" applyBorder="1" applyAlignment="1" applyProtection="1">
      <alignment horizontal="left"/>
    </xf>
    <xf numFmtId="166" fontId="56" fillId="31" borderId="1" xfId="11" applyNumberFormat="1" applyFont="1" applyFill="1" applyBorder="1" applyAlignment="1" applyProtection="1">
      <alignment horizontal="right"/>
    </xf>
    <xf numFmtId="166" fontId="56" fillId="31" borderId="1" xfId="0" applyNumberFormat="1" applyFont="1" applyFill="1" applyBorder="1" applyAlignment="1" applyProtection="1">
      <alignment horizontal="right"/>
    </xf>
    <xf numFmtId="10" fontId="56" fillId="31" borderId="1" xfId="11" applyNumberFormat="1" applyFont="1" applyFill="1" applyBorder="1" applyAlignment="1" applyProtection="1">
      <alignment horizontal="right"/>
    </xf>
    <xf numFmtId="1" fontId="56" fillId="21" borderId="0" xfId="0" applyNumberFormat="1" applyFont="1" applyFill="1" applyAlignment="1" applyProtection="1">
      <alignment horizontal="left"/>
    </xf>
    <xf numFmtId="166" fontId="56" fillId="21" borderId="0" xfId="10" applyNumberFormat="1" applyFont="1" applyFill="1" applyBorder="1" applyAlignment="1" applyProtection="1">
      <alignment horizontal="right"/>
    </xf>
    <xf numFmtId="166" fontId="56" fillId="21" borderId="0" xfId="10" applyNumberFormat="1" applyFont="1" applyFill="1" applyAlignment="1" applyProtection="1">
      <alignment horizontal="right"/>
    </xf>
    <xf numFmtId="166" fontId="62" fillId="21" borderId="0" xfId="10" applyNumberFormat="1" applyFont="1" applyFill="1" applyAlignment="1" applyProtection="1">
      <alignment horizontal="right"/>
    </xf>
    <xf numFmtId="166" fontId="55" fillId="21" borderId="0" xfId="10" applyNumberFormat="1" applyFont="1" applyFill="1" applyAlignment="1" applyProtection="1">
      <alignment horizontal="right"/>
    </xf>
    <xf numFmtId="0" fontId="56" fillId="21" borderId="0" xfId="0" applyFont="1" applyFill="1" applyBorder="1" applyProtection="1"/>
    <xf numFmtId="0" fontId="56" fillId="21" borderId="0" xfId="0" applyFont="1" applyFill="1" applyBorder="1" applyAlignment="1" applyProtection="1">
      <alignment horizontal="left"/>
    </xf>
    <xf numFmtId="177" fontId="2" fillId="21" borderId="0" xfId="10" applyFont="1" applyFill="1" applyAlignment="1" applyProtection="1">
      <alignment horizontal="right"/>
    </xf>
    <xf numFmtId="172" fontId="55" fillId="29" borderId="1" xfId="13" applyNumberFormat="1" applyFont="1" applyFill="1" applyBorder="1" applyAlignment="1" applyProtection="1">
      <alignment horizontal="right" vertical="center" wrapText="1"/>
    </xf>
    <xf numFmtId="176" fontId="55" fillId="29" borderId="1" xfId="13" applyNumberFormat="1" applyFont="1" applyFill="1" applyBorder="1" applyAlignment="1" applyProtection="1">
      <alignment horizontal="right" vertical="center" wrapText="1"/>
    </xf>
    <xf numFmtId="0" fontId="0" fillId="0" borderId="0" xfId="0"/>
    <xf numFmtId="0" fontId="57" fillId="21" borderId="0" xfId="0" applyFont="1" applyFill="1" applyBorder="1" applyProtection="1"/>
    <xf numFmtId="0" fontId="59" fillId="21" borderId="0" xfId="0" applyFont="1" applyFill="1" applyAlignment="1" applyProtection="1">
      <alignment wrapText="1"/>
    </xf>
    <xf numFmtId="0" fontId="56" fillId="28" borderId="1" xfId="0" applyFont="1" applyFill="1" applyBorder="1" applyAlignment="1" applyProtection="1">
      <alignment horizontal="center" vertical="center"/>
    </xf>
    <xf numFmtId="0" fontId="56" fillId="28" borderId="12" xfId="0" applyFont="1" applyFill="1" applyBorder="1" applyAlignment="1" applyProtection="1">
      <alignment horizontal="center" vertical="center"/>
    </xf>
    <xf numFmtId="0" fontId="56" fillId="21" borderId="0" xfId="0" applyFont="1" applyFill="1" applyAlignment="1" applyProtection="1"/>
    <xf numFmtId="175" fontId="56" fillId="31" borderId="1" xfId="13" applyFont="1" applyFill="1" applyBorder="1" applyAlignment="1" applyProtection="1">
      <alignment horizontal="left" vertical="center"/>
    </xf>
    <xf numFmtId="0" fontId="56" fillId="32" borderId="1" xfId="7" applyFont="1" applyFill="1" applyBorder="1" applyAlignment="1" applyProtection="1">
      <alignment horizontal="left" vertical="center"/>
    </xf>
    <xf numFmtId="166" fontId="56" fillId="13" borderId="1" xfId="7" applyNumberFormat="1" applyFont="1" applyFill="1" applyBorder="1" applyAlignment="1" applyProtection="1">
      <alignment vertical="center"/>
      <protection locked="0"/>
    </xf>
    <xf numFmtId="166" fontId="56" fillId="33" borderId="1" xfId="7" applyNumberFormat="1" applyFont="1" applyFill="1" applyBorder="1" applyAlignment="1" applyProtection="1">
      <alignment vertical="center"/>
      <protection locked="0"/>
    </xf>
    <xf numFmtId="166" fontId="56" fillId="13" borderId="1" xfId="13" applyNumberFormat="1" applyFont="1" applyFill="1" applyBorder="1" applyAlignment="1" applyProtection="1">
      <alignment vertical="center"/>
      <protection locked="0"/>
    </xf>
    <xf numFmtId="166" fontId="56" fillId="31" borderId="1" xfId="7" applyNumberFormat="1" applyFont="1" applyFill="1" applyBorder="1" applyAlignment="1" applyProtection="1">
      <alignment horizontal="right" vertical="center"/>
    </xf>
    <xf numFmtId="166" fontId="56" fillId="32" borderId="1" xfId="7" applyNumberFormat="1" applyFont="1" applyFill="1" applyBorder="1" applyAlignment="1" applyProtection="1">
      <alignment horizontal="right" vertical="center"/>
    </xf>
    <xf numFmtId="179" fontId="56" fillId="31" borderId="1" xfId="7" applyNumberFormat="1" applyFont="1" applyFill="1" applyBorder="1" applyAlignment="1" applyProtection="1">
      <alignment horizontal="right" vertical="center"/>
    </xf>
    <xf numFmtId="179" fontId="56" fillId="32" borderId="1" xfId="7" applyNumberFormat="1" applyFont="1" applyFill="1" applyBorder="1" applyAlignment="1" applyProtection="1">
      <alignment horizontal="right" vertical="center"/>
    </xf>
    <xf numFmtId="181" fontId="56" fillId="32" borderId="1" xfId="7" applyNumberFormat="1" applyFont="1" applyFill="1" applyBorder="1" applyAlignment="1" applyProtection="1"/>
    <xf numFmtId="166" fontId="56" fillId="13" borderId="1" xfId="7" applyNumberFormat="1" applyFont="1" applyFill="1" applyBorder="1" applyAlignment="1" applyProtection="1">
      <protection locked="0"/>
    </xf>
    <xf numFmtId="166" fontId="56" fillId="33" borderId="1" xfId="7" applyNumberFormat="1" applyFont="1" applyFill="1" applyBorder="1" applyAlignment="1" applyProtection="1">
      <protection locked="0"/>
    </xf>
    <xf numFmtId="181" fontId="56" fillId="32" borderId="1" xfId="7" applyNumberFormat="1" applyFont="1" applyFill="1" applyBorder="1" applyAlignment="1" applyProtection="1">
      <alignment horizontal="left"/>
    </xf>
    <xf numFmtId="166" fontId="56" fillId="34" borderId="1" xfId="13" applyNumberFormat="1" applyFont="1" applyFill="1" applyBorder="1" applyAlignment="1" applyProtection="1">
      <alignment vertical="center"/>
      <protection locked="0"/>
    </xf>
    <xf numFmtId="166" fontId="56" fillId="13" borderId="1" xfId="0" applyNumberFormat="1" applyFont="1" applyFill="1" applyBorder="1" applyAlignment="1" applyProtection="1">
      <protection locked="0"/>
    </xf>
    <xf numFmtId="0" fontId="56" fillId="21" borderId="13" xfId="0" applyFont="1" applyFill="1" applyBorder="1" applyAlignment="1" applyProtection="1"/>
    <xf numFmtId="0" fontId="56" fillId="21" borderId="9" xfId="0" applyFont="1" applyFill="1" applyBorder="1" applyAlignment="1" applyProtection="1"/>
    <xf numFmtId="10" fontId="56" fillId="13" borderId="1" xfId="0" applyNumberFormat="1" applyFont="1" applyFill="1" applyBorder="1" applyAlignment="1" applyProtection="1">
      <protection locked="0"/>
    </xf>
    <xf numFmtId="10" fontId="56" fillId="13" borderId="1" xfId="13" applyNumberFormat="1" applyFont="1" applyFill="1" applyBorder="1" applyAlignment="1" applyProtection="1">
      <alignment vertical="center"/>
      <protection locked="0"/>
    </xf>
    <xf numFmtId="10" fontId="56" fillId="31" borderId="1" xfId="7" applyNumberFormat="1" applyFont="1" applyFill="1" applyBorder="1" applyAlignment="1" applyProtection="1">
      <alignment horizontal="right" vertical="center"/>
    </xf>
    <xf numFmtId="173" fontId="56" fillId="31" borderId="1" xfId="13" applyNumberFormat="1" applyFont="1" applyFill="1" applyBorder="1" applyAlignment="1" applyProtection="1">
      <alignment horizontal="right" vertical="center"/>
    </xf>
    <xf numFmtId="175" fontId="56" fillId="21" borderId="0" xfId="13" applyFont="1" applyFill="1" applyBorder="1" applyAlignment="1" applyProtection="1">
      <alignment horizontal="left" vertical="center"/>
    </xf>
    <xf numFmtId="166" fontId="56" fillId="21" borderId="0" xfId="0" applyNumberFormat="1" applyFont="1" applyFill="1" applyBorder="1" applyAlignment="1" applyProtection="1"/>
    <xf numFmtId="166" fontId="56" fillId="21" borderId="0" xfId="7" applyNumberFormat="1" applyFont="1" applyFill="1" applyBorder="1" applyAlignment="1" applyProtection="1">
      <alignment horizontal="left" vertical="center"/>
    </xf>
    <xf numFmtId="0" fontId="57" fillId="21" borderId="0" xfId="0" applyFont="1" applyFill="1" applyProtection="1"/>
    <xf numFmtId="181" fontId="56" fillId="21" borderId="0" xfId="0" applyNumberFormat="1" applyFont="1" applyFill="1" applyProtection="1"/>
    <xf numFmtId="0" fontId="60" fillId="21" borderId="0" xfId="0" applyFont="1" applyFill="1" applyProtection="1"/>
    <xf numFmtId="166" fontId="60" fillId="21" borderId="0" xfId="0" applyNumberFormat="1" applyFont="1" applyFill="1" applyProtection="1"/>
    <xf numFmtId="181" fontId="60" fillId="21" borderId="0" xfId="0" applyNumberFormat="1" applyFont="1" applyFill="1" applyProtection="1"/>
    <xf numFmtId="182" fontId="60" fillId="21" borderId="0" xfId="0" applyNumberFormat="1" applyFont="1" applyFill="1" applyProtection="1"/>
    <xf numFmtId="0" fontId="56" fillId="21" borderId="0" xfId="0" applyFont="1" applyFill="1" applyAlignment="1" applyProtection="1">
      <alignment horizontal="center" vertical="center"/>
    </xf>
    <xf numFmtId="0" fontId="56" fillId="28" borderId="14" xfId="0" applyFont="1" applyFill="1" applyBorder="1" applyAlignment="1" applyProtection="1">
      <alignment horizontal="center" vertical="center" wrapText="1"/>
    </xf>
    <xf numFmtId="0" fontId="56" fillId="28" borderId="14" xfId="7" applyFont="1" applyFill="1" applyBorder="1" applyAlignment="1" applyProtection="1">
      <alignment horizontal="center" vertical="center" wrapText="1"/>
    </xf>
    <xf numFmtId="0" fontId="56" fillId="17" borderId="14" xfId="7" applyFont="1" applyFill="1" applyBorder="1" applyAlignment="1" applyProtection="1">
      <alignment horizontal="center" vertical="center" wrapText="1"/>
    </xf>
    <xf numFmtId="0" fontId="55" fillId="30" borderId="5" xfId="0" applyFont="1" applyFill="1" applyBorder="1" applyAlignment="1" applyProtection="1">
      <alignment horizontal="left" vertical="center" wrapText="1"/>
    </xf>
    <xf numFmtId="166" fontId="55" fillId="29" borderId="14" xfId="7" applyNumberFormat="1" applyFont="1" applyFill="1" applyBorder="1" applyAlignment="1" applyProtection="1">
      <alignment horizontal="right" vertical="center" wrapText="1"/>
    </xf>
    <xf numFmtId="166" fontId="56" fillId="21" borderId="0" xfId="0" applyNumberFormat="1" applyFont="1" applyFill="1" applyProtection="1"/>
    <xf numFmtId="1" fontId="5" fillId="20" borderId="0" xfId="0" applyNumberFormat="1" applyFont="1" applyFill="1" applyBorder="1" applyAlignment="1" applyProtection="1">
      <alignment horizontal="right"/>
    </xf>
    <xf numFmtId="5" fontId="0" fillId="0" borderId="0" xfId="1" applyNumberFormat="1" applyFont="1" applyAlignment="1" applyProtection="1">
      <alignment vertical="center"/>
    </xf>
    <xf numFmtId="5" fontId="27" fillId="0" borderId="0" xfId="1" applyNumberFormat="1" applyFont="1" applyAlignment="1" applyProtection="1">
      <alignment vertical="center"/>
    </xf>
    <xf numFmtId="5" fontId="29" fillId="0" borderId="1" xfId="1" applyNumberFormat="1" applyFont="1" applyBorder="1" applyAlignment="1" applyProtection="1">
      <alignment horizontal="center" vertical="center" wrapText="1"/>
    </xf>
    <xf numFmtId="0" fontId="56" fillId="0" borderId="86" xfId="8" applyFont="1" applyFill="1" applyBorder="1" applyAlignment="1" applyProtection="1">
      <alignment horizontal="left" vertical="center"/>
    </xf>
    <xf numFmtId="0" fontId="0" fillId="0" borderId="86" xfId="1" applyFont="1" applyBorder="1" applyAlignment="1" applyProtection="1">
      <alignment vertical="center"/>
    </xf>
    <xf numFmtId="0" fontId="56" fillId="0" borderId="76" xfId="8" applyFont="1" applyFill="1" applyBorder="1" applyAlignment="1" applyProtection="1">
      <alignment horizontal="left" vertical="center"/>
    </xf>
    <xf numFmtId="0" fontId="0" fillId="0" borderId="76" xfId="1" applyFont="1" applyBorder="1" applyAlignment="1" applyProtection="1">
      <alignment vertical="center"/>
    </xf>
    <xf numFmtId="0" fontId="0" fillId="0" borderId="9" xfId="1" applyFont="1" applyFill="1" applyBorder="1" applyAlignment="1" applyProtection="1">
      <alignment vertical="center"/>
    </xf>
    <xf numFmtId="0" fontId="0" fillId="0" borderId="12" xfId="1" applyFont="1" applyFill="1" applyBorder="1" applyAlignment="1" applyProtection="1">
      <alignment vertical="center"/>
    </xf>
    <xf numFmtId="0" fontId="6" fillId="0" borderId="14" xfId="0" applyFont="1" applyFill="1" applyBorder="1" applyAlignment="1" applyProtection="1">
      <alignment horizontal="center" vertical="center"/>
    </xf>
    <xf numFmtId="0" fontId="49" fillId="0" borderId="0" xfId="1" applyFont="1" applyAlignment="1" applyProtection="1">
      <alignment vertical="center"/>
    </xf>
    <xf numFmtId="0" fontId="63" fillId="0" borderId="0" xfId="1" applyFont="1" applyAlignment="1" applyProtection="1">
      <alignment vertical="center"/>
    </xf>
    <xf numFmtId="0" fontId="0" fillId="0" borderId="0" xfId="1" applyFont="1" applyAlignment="1" applyProtection="1">
      <alignment horizontal="center" vertical="center"/>
    </xf>
    <xf numFmtId="0" fontId="0" fillId="0" borderId="0" xfId="1" applyFont="1" applyAlignment="1" applyProtection="1">
      <alignment vertical="center"/>
    </xf>
    <xf numFmtId="0" fontId="56" fillId="28" borderId="1" xfId="0" applyFont="1" applyFill="1" applyBorder="1" applyAlignment="1" applyProtection="1">
      <alignment horizontal="center" vertical="center" wrapText="1"/>
    </xf>
    <xf numFmtId="0" fontId="6" fillId="0" borderId="43" xfId="1" applyFont="1" applyBorder="1" applyAlignment="1" applyProtection="1">
      <alignment horizontal="center" vertical="center" wrapText="1"/>
    </xf>
    <xf numFmtId="7" fontId="27" fillId="0" borderId="41" xfId="1" applyNumberFormat="1" applyFont="1" applyBorder="1" applyAlignment="1" applyProtection="1">
      <alignment horizontal="center" vertical="center"/>
    </xf>
    <xf numFmtId="7" fontId="27" fillId="0" borderId="46" xfId="1" applyNumberFormat="1" applyFont="1" applyBorder="1" applyAlignment="1" applyProtection="1">
      <alignment horizontal="center" vertical="center"/>
    </xf>
    <xf numFmtId="5" fontId="26" fillId="0" borderId="41" xfId="1" applyNumberFormat="1" applyFont="1" applyBorder="1" applyAlignment="1" applyProtection="1">
      <alignment horizontal="center" vertical="center"/>
    </xf>
    <xf numFmtId="7" fontId="27" fillId="0" borderId="14" xfId="1" applyNumberFormat="1" applyFont="1" applyBorder="1" applyAlignment="1" applyProtection="1">
      <alignment horizontal="center" vertical="center"/>
    </xf>
    <xf numFmtId="7" fontId="27" fillId="9" borderId="14" xfId="1" applyNumberFormat="1" applyFont="1" applyFill="1" applyBorder="1" applyAlignment="1" applyProtection="1">
      <alignment horizontal="center" vertical="center"/>
    </xf>
    <xf numFmtId="168" fontId="27" fillId="7" borderId="14" xfId="1" applyNumberFormat="1" applyFont="1" applyFill="1" applyBorder="1" applyAlignment="1" applyProtection="1">
      <alignment horizontal="center" vertical="center"/>
    </xf>
    <xf numFmtId="168" fontId="27" fillId="9" borderId="14" xfId="1" applyNumberFormat="1" applyFont="1" applyFill="1" applyBorder="1" applyAlignment="1" applyProtection="1">
      <alignment horizontal="center" vertical="center"/>
    </xf>
    <xf numFmtId="7" fontId="27" fillId="9" borderId="46" xfId="1" applyNumberFormat="1" applyFont="1" applyFill="1" applyBorder="1" applyAlignment="1" applyProtection="1">
      <alignment horizontal="center" vertical="center"/>
    </xf>
    <xf numFmtId="168" fontId="27" fillId="9" borderId="46" xfId="1" applyNumberFormat="1" applyFont="1" applyFill="1" applyBorder="1" applyAlignment="1" applyProtection="1">
      <alignment horizontal="center" vertical="center"/>
    </xf>
    <xf numFmtId="168" fontId="27" fillId="7" borderId="46" xfId="1" applyNumberFormat="1" applyFont="1" applyFill="1" applyBorder="1" applyAlignment="1" applyProtection="1">
      <alignment horizontal="center" vertical="center"/>
    </xf>
    <xf numFmtId="5" fontId="27" fillId="0" borderId="43" xfId="1" applyNumberFormat="1" applyFont="1" applyBorder="1" applyAlignment="1" applyProtection="1">
      <alignment horizontal="center" vertical="center"/>
    </xf>
    <xf numFmtId="168" fontId="27" fillId="7" borderId="43" xfId="1" applyNumberFormat="1" applyFont="1" applyFill="1" applyBorder="1" applyAlignment="1" applyProtection="1">
      <alignment horizontal="center" vertical="center"/>
    </xf>
    <xf numFmtId="5" fontId="27" fillId="0" borderId="46" xfId="1" applyNumberFormat="1" applyFont="1" applyBorder="1" applyAlignment="1" applyProtection="1">
      <alignment horizontal="center" vertical="center"/>
    </xf>
    <xf numFmtId="5" fontId="27" fillId="0" borderId="2" xfId="1" applyNumberFormat="1" applyFont="1" applyBorder="1" applyAlignment="1" applyProtection="1">
      <alignment horizontal="center" vertical="center"/>
    </xf>
    <xf numFmtId="168" fontId="27" fillId="7" borderId="2" xfId="1" applyNumberFormat="1" applyFont="1" applyFill="1" applyBorder="1" applyAlignment="1" applyProtection="1">
      <alignment horizontal="center" vertical="center"/>
    </xf>
    <xf numFmtId="5" fontId="26" fillId="0" borderId="14" xfId="1" applyNumberFormat="1" applyFont="1" applyBorder="1" applyAlignment="1" applyProtection="1">
      <alignment horizontal="center" vertical="center"/>
    </xf>
    <xf numFmtId="5" fontId="26" fillId="7" borderId="12" xfId="1" applyNumberFormat="1" applyFont="1" applyFill="1" applyBorder="1" applyAlignment="1" applyProtection="1">
      <alignment horizontal="center" vertical="center"/>
    </xf>
    <xf numFmtId="5" fontId="26" fillId="0" borderId="1" xfId="1" applyNumberFormat="1" applyFont="1" applyBorder="1" applyAlignment="1" applyProtection="1">
      <alignment horizontal="center" vertical="center"/>
    </xf>
    <xf numFmtId="5" fontId="26" fillId="7" borderId="1" xfId="1" applyNumberFormat="1" applyFont="1" applyFill="1" applyBorder="1" applyAlignment="1" applyProtection="1">
      <alignment horizontal="center" vertical="center"/>
    </xf>
    <xf numFmtId="5" fontId="28" fillId="0" borderId="14" xfId="1" applyNumberFormat="1" applyFont="1" applyBorder="1" applyAlignment="1" applyProtection="1">
      <alignment horizontal="center" vertical="center"/>
    </xf>
    <xf numFmtId="5" fontId="28" fillId="0" borderId="46" xfId="1" applyNumberFormat="1" applyFont="1" applyBorder="1" applyAlignment="1" applyProtection="1">
      <alignment horizontal="center" vertical="center"/>
    </xf>
    <xf numFmtId="5" fontId="28" fillId="0" borderId="2" xfId="1" applyNumberFormat="1" applyFont="1" applyBorder="1" applyAlignment="1" applyProtection="1">
      <alignment horizontal="center" vertical="center"/>
    </xf>
    <xf numFmtId="5" fontId="30" fillId="7" borderId="1" xfId="1" applyNumberFormat="1" applyFont="1" applyFill="1" applyBorder="1" applyAlignment="1" applyProtection="1">
      <alignment horizontal="center" vertical="center"/>
    </xf>
    <xf numFmtId="5" fontId="28" fillId="0" borderId="4" xfId="1" applyNumberFormat="1" applyFont="1" applyBorder="1" applyAlignment="1" applyProtection="1">
      <alignment horizontal="center" vertical="center"/>
    </xf>
    <xf numFmtId="5" fontId="28" fillId="0" borderId="42" xfId="1" applyNumberFormat="1" applyFont="1" applyBorder="1" applyAlignment="1" applyProtection="1">
      <alignment horizontal="center" vertical="center"/>
    </xf>
    <xf numFmtId="5" fontId="27" fillId="0" borderId="44" xfId="1" applyNumberFormat="1" applyFont="1" applyBorder="1" applyAlignment="1" applyProtection="1">
      <alignment horizontal="center" vertical="center"/>
    </xf>
    <xf numFmtId="5" fontId="27" fillId="0" borderId="42" xfId="4" applyNumberFormat="1" applyFont="1" applyBorder="1" applyAlignment="1" applyProtection="1">
      <alignment horizontal="center" vertical="center"/>
    </xf>
    <xf numFmtId="0" fontId="7" fillId="0" borderId="1" xfId="15" applyNumberFormat="1" applyFont="1" applyBorder="1" applyAlignment="1">
      <alignment horizontal="center" vertical="center" wrapText="1"/>
    </xf>
    <xf numFmtId="0" fontId="65" fillId="0" borderId="1" xfId="15" applyNumberFormat="1" applyFont="1" applyBorder="1" applyAlignment="1">
      <alignment horizontal="center" vertical="center" wrapText="1"/>
    </xf>
    <xf numFmtId="49" fontId="7" fillId="0" borderId="1" xfId="15" applyNumberFormat="1" applyFont="1" applyBorder="1" applyAlignment="1">
      <alignment horizontal="center" vertical="center" wrapText="1"/>
    </xf>
    <xf numFmtId="4" fontId="7" fillId="0" borderId="1" xfId="15" applyNumberFormat="1" applyFont="1" applyBorder="1" applyAlignment="1">
      <alignment horizontal="center" vertical="center" wrapText="1"/>
    </xf>
    <xf numFmtId="4" fontId="7" fillId="35" borderId="1" xfId="15" applyNumberFormat="1" applyFont="1" applyFill="1" applyBorder="1" applyAlignment="1">
      <alignment horizontal="center" vertical="center" wrapText="1"/>
    </xf>
    <xf numFmtId="4" fontId="7" fillId="20" borderId="1" xfId="15" applyNumberFormat="1" applyFont="1" applyFill="1" applyBorder="1" applyAlignment="1">
      <alignment horizontal="center" vertical="center" wrapText="1"/>
    </xf>
    <xf numFmtId="171" fontId="3" fillId="0" borderId="0" xfId="16" applyNumberFormat="1" applyAlignment="1">
      <alignment horizontal="center"/>
    </xf>
    <xf numFmtId="0" fontId="45" fillId="0" borderId="0" xfId="16" applyFont="1" applyAlignment="1">
      <alignment horizontal="center"/>
    </xf>
    <xf numFmtId="0" fontId="3" fillId="0" borderId="0" xfId="16"/>
    <xf numFmtId="4" fontId="3" fillId="0" borderId="0" xfId="16" applyNumberFormat="1"/>
    <xf numFmtId="4" fontId="3" fillId="20" borderId="0" xfId="16" applyNumberFormat="1" applyFill="1"/>
    <xf numFmtId="0" fontId="3" fillId="0" borderId="0" xfId="16" applyAlignment="1">
      <alignment horizontal="center"/>
    </xf>
    <xf numFmtId="0" fontId="5" fillId="0" borderId="0" xfId="18"/>
    <xf numFmtId="5" fontId="27" fillId="0" borderId="14" xfId="1" applyNumberFormat="1" applyFont="1" applyBorder="1" applyAlignment="1" applyProtection="1">
      <alignment horizontal="center" vertical="center"/>
    </xf>
    <xf numFmtId="2" fontId="8" fillId="0" borderId="0" xfId="1" applyNumberFormat="1" applyFont="1" applyAlignment="1" applyProtection="1">
      <alignment vertical="center"/>
    </xf>
    <xf numFmtId="1" fontId="56" fillId="26" borderId="12" xfId="0" applyNumberFormat="1" applyFont="1" applyFill="1" applyBorder="1" applyAlignment="1" applyProtection="1">
      <alignment horizontal="left"/>
    </xf>
    <xf numFmtId="0" fontId="56" fillId="26" borderId="12" xfId="0" applyNumberFormat="1" applyFont="1" applyFill="1" applyBorder="1" applyAlignment="1" applyProtection="1">
      <alignment horizontal="left"/>
    </xf>
    <xf numFmtId="0" fontId="56" fillId="26" borderId="1" xfId="0" applyNumberFormat="1" applyFont="1" applyFill="1" applyBorder="1" applyAlignment="1" applyProtection="1">
      <alignment horizontal="left"/>
    </xf>
    <xf numFmtId="4" fontId="56" fillId="26" borderId="1" xfId="0" applyNumberFormat="1" applyFont="1" applyFill="1" applyBorder="1" applyAlignment="1" applyProtection="1">
      <alignment horizontal="left"/>
    </xf>
    <xf numFmtId="4" fontId="56" fillId="26" borderId="1" xfId="0" applyNumberFormat="1" applyFont="1" applyFill="1" applyBorder="1" applyAlignment="1" applyProtection="1">
      <alignment horizontal="right"/>
    </xf>
    <xf numFmtId="5" fontId="27" fillId="0" borderId="42" xfId="1" applyNumberFormat="1" applyFont="1" applyFill="1" applyBorder="1" applyAlignment="1" applyProtection="1">
      <alignment horizontal="center" vertical="center"/>
    </xf>
    <xf numFmtId="5" fontId="27" fillId="0" borderId="42" xfId="2" applyNumberFormat="1" applyFont="1" applyFill="1" applyBorder="1" applyAlignment="1" applyProtection="1">
      <alignment horizontal="center" vertical="center"/>
    </xf>
    <xf numFmtId="5" fontId="27" fillId="0" borderId="46" xfId="1" applyNumberFormat="1" applyFont="1" applyFill="1" applyBorder="1" applyAlignment="1" applyProtection="1">
      <alignment horizontal="center" vertical="center"/>
    </xf>
    <xf numFmtId="5" fontId="27" fillId="0" borderId="46" xfId="2" applyNumberFormat="1" applyFont="1" applyFill="1" applyBorder="1" applyAlignment="1" applyProtection="1">
      <alignment horizontal="center" vertical="center"/>
    </xf>
    <xf numFmtId="0" fontId="1" fillId="0" borderId="0" xfId="33"/>
    <xf numFmtId="8" fontId="43" fillId="0" borderId="0" xfId="33" applyNumberFormat="1" applyFont="1"/>
    <xf numFmtId="0" fontId="43" fillId="0" borderId="0" xfId="23" applyFont="1" applyAlignment="1">
      <alignment horizontal="center" wrapText="1"/>
    </xf>
    <xf numFmtId="0" fontId="43" fillId="0" borderId="0" xfId="23" applyFont="1"/>
    <xf numFmtId="0" fontId="42" fillId="0" borderId="0" xfId="23" applyFont="1" applyAlignment="1">
      <alignment horizontal="center"/>
    </xf>
    <xf numFmtId="8" fontId="42" fillId="0" borderId="0" xfId="34" applyNumberFormat="1" applyFont="1"/>
    <xf numFmtId="8" fontId="42" fillId="0" borderId="0" xfId="34" applyNumberFormat="1" applyFont="1" applyFill="1"/>
    <xf numFmtId="8" fontId="42" fillId="36" borderId="0" xfId="34" applyNumberFormat="1" applyFont="1" applyFill="1"/>
    <xf numFmtId="8" fontId="42" fillId="24" borderId="0" xfId="34" applyNumberFormat="1" applyFont="1" applyFill="1" applyAlignment="1">
      <alignment horizontal="center"/>
    </xf>
    <xf numFmtId="0" fontId="42" fillId="0" borderId="0" xfId="23" applyFont="1" applyFill="1" applyAlignment="1">
      <alignment horizontal="center" wrapText="1"/>
    </xf>
    <xf numFmtId="0" fontId="42" fillId="0" borderId="0" xfId="23" applyFont="1"/>
    <xf numFmtId="43" fontId="1" fillId="0" borderId="0" xfId="33" applyNumberFormat="1"/>
    <xf numFmtId="8" fontId="1" fillId="0" borderId="0" xfId="33" applyNumberFormat="1"/>
    <xf numFmtId="0" fontId="42" fillId="0" borderId="0" xfId="33" applyFont="1"/>
    <xf numFmtId="43" fontId="4" fillId="0" borderId="0" xfId="34" applyFont="1"/>
    <xf numFmtId="43" fontId="4" fillId="24" borderId="0" xfId="34" applyFont="1" applyFill="1" applyAlignment="1">
      <alignment horizontal="center"/>
    </xf>
    <xf numFmtId="0" fontId="5" fillId="0" borderId="0" xfId="23" applyFill="1" applyAlignment="1">
      <alignment horizontal="center"/>
    </xf>
    <xf numFmtId="0" fontId="5" fillId="0" borderId="0" xfId="23"/>
    <xf numFmtId="0" fontId="5" fillId="0" borderId="0" xfId="23" applyNumberFormat="1" applyAlignment="1">
      <alignment horizontal="center"/>
    </xf>
    <xf numFmtId="14" fontId="42" fillId="0" borderId="0" xfId="23" applyNumberFormat="1" applyFont="1" applyFill="1" applyAlignment="1">
      <alignment horizontal="center" wrapText="1"/>
    </xf>
    <xf numFmtId="14" fontId="5" fillId="0" borderId="0" xfId="23" applyNumberFormat="1" applyFill="1" applyAlignment="1">
      <alignment horizontal="center"/>
    </xf>
    <xf numFmtId="0" fontId="1" fillId="20" borderId="0" xfId="33" applyFill="1"/>
    <xf numFmtId="8" fontId="1" fillId="20" borderId="0" xfId="33" applyNumberFormat="1" applyFill="1"/>
    <xf numFmtId="8" fontId="42" fillId="20" borderId="0" xfId="34" applyNumberFormat="1" applyFont="1" applyFill="1"/>
    <xf numFmtId="8" fontId="42" fillId="20" borderId="0" xfId="34" applyNumberFormat="1" applyFont="1" applyFill="1" applyAlignment="1">
      <alignment horizontal="center"/>
    </xf>
    <xf numFmtId="0" fontId="42" fillId="20" borderId="0" xfId="23" applyFont="1" applyFill="1" applyAlignment="1">
      <alignment horizontal="center" wrapText="1"/>
    </xf>
    <xf numFmtId="0" fontId="42" fillId="20" borderId="0" xfId="23" applyFont="1" applyFill="1"/>
    <xf numFmtId="0" fontId="42" fillId="20" borderId="0" xfId="23" applyFont="1" applyFill="1" applyAlignment="1">
      <alignment horizontal="center"/>
    </xf>
    <xf numFmtId="0" fontId="42" fillId="20" borderId="0" xfId="33" applyFont="1" applyFill="1"/>
    <xf numFmtId="43" fontId="4" fillId="20" borderId="0" xfId="34" applyFont="1" applyFill="1"/>
    <xf numFmtId="43" fontId="4" fillId="20" borderId="0" xfId="34" applyFont="1" applyFill="1" applyAlignment="1">
      <alignment horizontal="center"/>
    </xf>
    <xf numFmtId="0" fontId="5" fillId="20" borderId="0" xfId="23" applyFill="1" applyAlignment="1">
      <alignment horizontal="center"/>
    </xf>
    <xf numFmtId="0" fontId="5" fillId="20" borderId="0" xfId="23" applyFill="1"/>
    <xf numFmtId="0" fontId="5" fillId="20" borderId="0" xfId="23" applyNumberFormat="1" applyFill="1" applyAlignment="1">
      <alignment horizontal="center"/>
    </xf>
    <xf numFmtId="0" fontId="42" fillId="0" borderId="0" xfId="23" applyNumberFormat="1" applyFont="1" applyAlignment="1">
      <alignment horizontal="center"/>
    </xf>
    <xf numFmtId="0" fontId="42" fillId="27" borderId="0" xfId="23" applyFont="1" applyFill="1"/>
    <xf numFmtId="0" fontId="42" fillId="27" borderId="0" xfId="23" applyFont="1" applyFill="1" applyAlignment="1">
      <alignment horizontal="center"/>
    </xf>
    <xf numFmtId="0" fontId="5" fillId="27" borderId="0" xfId="23" applyFill="1"/>
    <xf numFmtId="0" fontId="5" fillId="27" borderId="0" xfId="23" applyNumberFormat="1" applyFill="1" applyAlignment="1">
      <alignment horizontal="center"/>
    </xf>
    <xf numFmtId="0" fontId="42" fillId="27" borderId="0" xfId="23" applyNumberFormat="1" applyFont="1" applyFill="1" applyAlignment="1">
      <alignment horizontal="center"/>
    </xf>
    <xf numFmtId="0" fontId="42" fillId="37" borderId="0" xfId="23" applyFont="1" applyFill="1"/>
    <xf numFmtId="0" fontId="42" fillId="37" borderId="0" xfId="23" applyNumberFormat="1" applyFont="1" applyFill="1" applyAlignment="1">
      <alignment horizontal="center"/>
    </xf>
    <xf numFmtId="0" fontId="5" fillId="37" borderId="0" xfId="23" applyFill="1"/>
    <xf numFmtId="0" fontId="5" fillId="37" borderId="0" xfId="23" applyNumberFormat="1" applyFill="1" applyAlignment="1">
      <alignment horizontal="center"/>
    </xf>
    <xf numFmtId="0" fontId="44" fillId="0" borderId="0" xfId="33" applyFont="1"/>
    <xf numFmtId="8" fontId="44" fillId="0" borderId="0" xfId="33" applyNumberFormat="1" applyFont="1"/>
    <xf numFmtId="8" fontId="43" fillId="0" borderId="0" xfId="34" applyNumberFormat="1" applyFont="1"/>
    <xf numFmtId="43" fontId="43" fillId="0" borderId="0" xfId="34" applyNumberFormat="1" applyFont="1"/>
    <xf numFmtId="8" fontId="43" fillId="0" borderId="0" xfId="34" applyNumberFormat="1" applyFont="1" applyFill="1"/>
    <xf numFmtId="8" fontId="43" fillId="24" borderId="0" xfId="34" applyNumberFormat="1" applyFont="1" applyFill="1" applyAlignment="1">
      <alignment horizontal="center"/>
    </xf>
    <xf numFmtId="0" fontId="43" fillId="0" borderId="0" xfId="23" applyFont="1" applyFill="1" applyAlignment="1">
      <alignment horizontal="center" wrapText="1"/>
    </xf>
    <xf numFmtId="0" fontId="43" fillId="25" borderId="0" xfId="23" applyFont="1" applyFill="1"/>
    <xf numFmtId="0" fontId="43" fillId="25" borderId="0" xfId="23" applyNumberFormat="1" applyFont="1" applyFill="1" applyAlignment="1">
      <alignment horizontal="center"/>
    </xf>
    <xf numFmtId="0" fontId="43" fillId="0" borderId="0" xfId="33" applyFont="1"/>
    <xf numFmtId="43" fontId="67" fillId="0" borderId="0" xfId="34" applyFont="1"/>
    <xf numFmtId="43" fontId="67" fillId="24" borderId="0" xfId="34" applyFont="1" applyFill="1" applyAlignment="1">
      <alignment horizontal="center"/>
    </xf>
    <xf numFmtId="0" fontId="7" fillId="0" borderId="0" xfId="23" applyFont="1" applyFill="1" applyAlignment="1">
      <alignment horizontal="center"/>
    </xf>
    <xf numFmtId="0" fontId="7" fillId="25" borderId="0" xfId="23" applyFont="1" applyFill="1"/>
    <xf numFmtId="0" fontId="7" fillId="25" borderId="0" xfId="23" applyNumberFormat="1" applyFont="1" applyFill="1" applyAlignment="1">
      <alignment horizontal="center"/>
    </xf>
    <xf numFmtId="8" fontId="42" fillId="38" borderId="2" xfId="33" applyNumberFormat="1" applyFont="1" applyFill="1" applyBorder="1" applyAlignment="1">
      <alignment horizontal="center" vertical="center" wrapText="1"/>
    </xf>
    <xf numFmtId="4" fontId="27" fillId="7" borderId="2" xfId="23" applyNumberFormat="1" applyFont="1" applyFill="1" applyBorder="1" applyAlignment="1">
      <alignment horizontal="center" wrapText="1"/>
    </xf>
    <xf numFmtId="4" fontId="27" fillId="7" borderId="2" xfId="23" applyNumberFormat="1" applyFont="1" applyFill="1" applyBorder="1"/>
    <xf numFmtId="171" fontId="27" fillId="7" borderId="2" xfId="23" applyNumberFormat="1" applyFont="1" applyFill="1" applyBorder="1" applyAlignment="1">
      <alignment horizontal="center"/>
    </xf>
    <xf numFmtId="4" fontId="5" fillId="7" borderId="2" xfId="23" applyNumberFormat="1" applyFont="1" applyFill="1" applyBorder="1" applyAlignment="1">
      <alignment horizontal="center"/>
    </xf>
    <xf numFmtId="4" fontId="5" fillId="7" borderId="2" xfId="23" applyNumberFormat="1" applyFont="1" applyFill="1" applyBorder="1"/>
    <xf numFmtId="49" fontId="5" fillId="7" borderId="2" xfId="23" applyNumberFormat="1" applyFont="1" applyFill="1" applyBorder="1" applyAlignment="1">
      <alignment horizontal="center"/>
    </xf>
    <xf numFmtId="8" fontId="42" fillId="38" borderId="43" xfId="33" applyNumberFormat="1" applyFont="1" applyFill="1" applyBorder="1" applyAlignment="1">
      <alignment horizontal="center" vertical="center" wrapText="1"/>
    </xf>
    <xf numFmtId="4" fontId="27" fillId="7" borderId="43" xfId="23" applyNumberFormat="1" applyFont="1" applyFill="1" applyBorder="1" applyAlignment="1">
      <alignment horizontal="center" wrapText="1"/>
    </xf>
    <xf numFmtId="4" fontId="27" fillId="7" borderId="43" xfId="23" applyNumberFormat="1" applyFont="1" applyFill="1" applyBorder="1" applyAlignment="1">
      <alignment horizontal="center"/>
    </xf>
    <xf numFmtId="171" fontId="27" fillId="7" borderId="43" xfId="23" applyNumberFormat="1" applyFont="1" applyFill="1" applyBorder="1" applyAlignment="1">
      <alignment horizontal="center"/>
    </xf>
    <xf numFmtId="4" fontId="5" fillId="7" borderId="43" xfId="23" applyNumberFormat="1" applyFont="1" applyFill="1" applyBorder="1" applyAlignment="1">
      <alignment horizontal="center"/>
    </xf>
    <xf numFmtId="49" fontId="5" fillId="7" borderId="43" xfId="23" applyNumberFormat="1" applyFont="1" applyFill="1" applyBorder="1" applyAlignment="1">
      <alignment horizontal="center"/>
    </xf>
    <xf numFmtId="8" fontId="42" fillId="38" borderId="14" xfId="33" applyNumberFormat="1" applyFont="1" applyFill="1" applyBorder="1" applyAlignment="1">
      <alignment horizontal="center" vertical="center" wrapText="1"/>
    </xf>
    <xf numFmtId="4" fontId="27" fillId="7" borderId="14" xfId="23" applyNumberFormat="1" applyFont="1" applyFill="1" applyBorder="1" applyAlignment="1">
      <alignment horizontal="center" wrapText="1"/>
    </xf>
    <xf numFmtId="4" fontId="27" fillId="7" borderId="14" xfId="23" applyNumberFormat="1" applyFont="1" applyFill="1" applyBorder="1" applyAlignment="1">
      <alignment horizontal="center"/>
    </xf>
    <xf numFmtId="171" fontId="27" fillId="7" borderId="14" xfId="23" applyNumberFormat="1" applyFont="1" applyFill="1" applyBorder="1" applyAlignment="1">
      <alignment horizontal="center"/>
    </xf>
    <xf numFmtId="4" fontId="5" fillId="7" borderId="14" xfId="23" applyNumberFormat="1" applyFont="1" applyFill="1" applyBorder="1" applyAlignment="1">
      <alignment horizontal="center"/>
    </xf>
    <xf numFmtId="49" fontId="5" fillId="7" borderId="14" xfId="23" applyNumberFormat="1" applyFont="1" applyFill="1" applyBorder="1" applyAlignment="1">
      <alignment horizontal="center"/>
    </xf>
    <xf numFmtId="0" fontId="9" fillId="0" borderId="1" xfId="1" applyFont="1" applyFill="1" applyBorder="1" applyAlignment="1" applyProtection="1">
      <alignment vertical="center" wrapText="1" shrinkToFit="1"/>
    </xf>
    <xf numFmtId="0" fontId="0" fillId="0" borderId="43" xfId="1" applyFont="1" applyBorder="1" applyAlignment="1" applyProtection="1">
      <alignment horizontal="center" vertical="center"/>
    </xf>
    <xf numFmtId="0" fontId="0" fillId="0" borderId="2" xfId="1" applyFont="1" applyBorder="1" applyAlignment="1" applyProtection="1">
      <alignment horizontal="center" vertical="center"/>
    </xf>
    <xf numFmtId="3" fontId="0" fillId="0" borderId="43" xfId="1" applyNumberFormat="1" applyFont="1" applyBorder="1" applyAlignment="1" applyProtection="1">
      <alignment horizontal="center" vertical="center"/>
    </xf>
    <xf numFmtId="3" fontId="0" fillId="0" borderId="43" xfId="1" applyNumberFormat="1" applyFont="1" applyFill="1" applyBorder="1" applyAlignment="1" applyProtection="1">
      <alignment horizontal="center" vertical="center"/>
    </xf>
    <xf numFmtId="3" fontId="6" fillId="0" borderId="43" xfId="1" applyNumberFormat="1" applyFont="1" applyBorder="1" applyAlignment="1" applyProtection="1">
      <alignment horizontal="center" vertical="center"/>
    </xf>
    <xf numFmtId="3" fontId="0" fillId="0" borderId="2" xfId="1" applyNumberFormat="1" applyFont="1" applyBorder="1" applyAlignment="1" applyProtection="1">
      <alignment horizontal="center" vertical="center"/>
    </xf>
    <xf numFmtId="3" fontId="0" fillId="0" borderId="14" xfId="1" applyNumberFormat="1" applyFont="1" applyBorder="1" applyAlignment="1" applyProtection="1">
      <alignment horizontal="center" vertical="center"/>
    </xf>
    <xf numFmtId="4" fontId="0" fillId="0" borderId="14" xfId="1" applyNumberFormat="1" applyFont="1" applyBorder="1" applyAlignment="1" applyProtection="1">
      <alignment horizontal="center" vertical="center"/>
    </xf>
    <xf numFmtId="4" fontId="0" fillId="0" borderId="2" xfId="1" applyNumberFormat="1" applyFont="1" applyBorder="1" applyAlignment="1" applyProtection="1">
      <alignment horizontal="center" vertical="center"/>
    </xf>
    <xf numFmtId="4" fontId="6" fillId="6" borderId="1" xfId="1" applyNumberFormat="1" applyFont="1" applyFill="1" applyBorder="1" applyAlignment="1" applyProtection="1">
      <alignment horizontal="center" vertical="center"/>
      <protection locked="0"/>
    </xf>
    <xf numFmtId="3" fontId="5" fillId="0" borderId="0" xfId="1" applyNumberFormat="1" applyFont="1" applyBorder="1" applyAlignment="1" applyProtection="1">
      <alignment horizontal="center" vertical="center"/>
    </xf>
    <xf numFmtId="3" fontId="13" fillId="0" borderId="3" xfId="1" applyNumberFormat="1" applyFont="1" applyBorder="1" applyAlignment="1" applyProtection="1">
      <alignment horizontal="center" vertical="center"/>
    </xf>
    <xf numFmtId="3" fontId="5" fillId="0" borderId="0" xfId="1" applyNumberFormat="1" applyFont="1" applyAlignment="1" applyProtection="1">
      <alignment horizontal="center" vertical="center"/>
    </xf>
    <xf numFmtId="3" fontId="5" fillId="0" borderId="4" xfId="1" applyNumberFormat="1" applyFont="1" applyBorder="1" applyAlignment="1" applyProtection="1">
      <alignment horizontal="center" vertical="center"/>
    </xf>
    <xf numFmtId="3" fontId="5" fillId="0" borderId="3" xfId="1" applyNumberFormat="1" applyFont="1" applyBorder="1" applyAlignment="1" applyProtection="1">
      <alignment horizontal="center" vertical="center"/>
    </xf>
    <xf numFmtId="0" fontId="68" fillId="2" borderId="3" xfId="1" applyFont="1" applyFill="1" applyBorder="1" applyAlignment="1" applyProtection="1">
      <alignment vertical="center"/>
    </xf>
    <xf numFmtId="0" fontId="9" fillId="6" borderId="0" xfId="1" applyFont="1" applyFill="1" applyBorder="1" applyAlignment="1" applyProtection="1">
      <alignment vertical="center"/>
    </xf>
    <xf numFmtId="0" fontId="27" fillId="0" borderId="87" xfId="8" applyFont="1" applyFill="1" applyBorder="1" applyAlignment="1" applyProtection="1">
      <alignment horizontal="left" vertical="center"/>
    </xf>
    <xf numFmtId="0" fontId="27" fillId="0" borderId="44" xfId="8" applyFont="1" applyFill="1" applyBorder="1" applyAlignment="1" applyProtection="1">
      <alignment horizontal="left" vertical="center"/>
    </xf>
    <xf numFmtId="0" fontId="27" fillId="0" borderId="84" xfId="8" applyFont="1" applyFill="1" applyBorder="1" applyAlignment="1" applyProtection="1">
      <alignment horizontal="left" vertical="center"/>
    </xf>
    <xf numFmtId="0" fontId="56" fillId="0" borderId="88" xfId="8" applyFont="1" applyFill="1" applyBorder="1" applyAlignment="1" applyProtection="1">
      <alignment horizontal="left" vertical="center"/>
    </xf>
    <xf numFmtId="0" fontId="0" fillId="0" borderId="88" xfId="1" applyFont="1" applyBorder="1" applyAlignment="1" applyProtection="1">
      <alignment vertical="center"/>
    </xf>
    <xf numFmtId="2" fontId="28" fillId="7" borderId="1" xfId="1" applyNumberFormat="1" applyFont="1" applyFill="1" applyBorder="1" applyAlignment="1" applyProtection="1">
      <alignment horizontal="right" vertical="center"/>
    </xf>
    <xf numFmtId="2" fontId="28" fillId="7" borderId="42" xfId="1" applyNumberFormat="1" applyFont="1" applyFill="1" applyBorder="1" applyAlignment="1" applyProtection="1">
      <alignment horizontal="right" vertical="center"/>
    </xf>
    <xf numFmtId="0" fontId="70" fillId="0" borderId="0" xfId="1" applyFont="1" applyFill="1" applyBorder="1" applyAlignment="1" applyProtection="1"/>
    <xf numFmtId="0" fontId="70" fillId="0" borderId="0" xfId="1" applyFont="1" applyBorder="1" applyAlignment="1" applyProtection="1"/>
    <xf numFmtId="0" fontId="70" fillId="0" borderId="0" xfId="1" applyFont="1" applyFill="1" applyAlignment="1" applyProtection="1">
      <alignment horizontal="center" vertical="center"/>
    </xf>
    <xf numFmtId="0" fontId="70" fillId="0" borderId="0" xfId="1" applyFont="1" applyFill="1" applyAlignment="1" applyProtection="1">
      <alignment vertical="center"/>
    </xf>
    <xf numFmtId="0" fontId="70" fillId="0" borderId="0" xfId="1" applyFont="1" applyAlignment="1" applyProtection="1">
      <alignment vertical="center"/>
    </xf>
    <xf numFmtId="0" fontId="70" fillId="0" borderId="0" xfId="1" applyFont="1" applyFill="1" applyAlignment="1" applyProtection="1">
      <alignment horizontal="left" vertical="center"/>
    </xf>
    <xf numFmtId="2" fontId="9" fillId="0" borderId="0" xfId="1" applyNumberFormat="1" applyFont="1" applyAlignment="1" applyProtection="1">
      <alignment horizontal="center" vertical="center"/>
    </xf>
    <xf numFmtId="0" fontId="65" fillId="0" borderId="0" xfId="15" applyNumberFormat="1" applyFont="1" applyBorder="1" applyAlignment="1">
      <alignment horizontal="center" vertical="center" wrapText="1"/>
    </xf>
    <xf numFmtId="4" fontId="7" fillId="0" borderId="0" xfId="15" applyNumberFormat="1" applyFont="1" applyBorder="1" applyAlignment="1">
      <alignment horizontal="center" vertical="center" wrapText="1"/>
    </xf>
    <xf numFmtId="4" fontId="7" fillId="35" borderId="0" xfId="15" applyNumberFormat="1" applyFont="1" applyFill="1" applyBorder="1" applyAlignment="1">
      <alignment horizontal="center" vertical="center" wrapText="1"/>
    </xf>
    <xf numFmtId="4" fontId="7" fillId="20" borderId="0" xfId="15" applyNumberFormat="1" applyFont="1" applyFill="1" applyBorder="1" applyAlignment="1">
      <alignment horizontal="center" vertical="center" wrapText="1"/>
    </xf>
    <xf numFmtId="0" fontId="0" fillId="0" borderId="0" xfId="1" applyFont="1" applyAlignment="1" applyProtection="1">
      <alignment vertical="center"/>
    </xf>
    <xf numFmtId="0" fontId="0" fillId="0" borderId="0" xfId="1" applyFont="1" applyAlignment="1" applyProtection="1">
      <alignment vertical="center"/>
    </xf>
    <xf numFmtId="5" fontId="27" fillId="0" borderId="40" xfId="1" applyNumberFormat="1" applyFont="1" applyFill="1" applyBorder="1" applyAlignment="1" applyProtection="1">
      <alignment horizontal="center" vertical="center"/>
    </xf>
    <xf numFmtId="5" fontId="27" fillId="0" borderId="40" xfId="2" applyNumberFormat="1" applyFont="1" applyFill="1" applyBorder="1" applyAlignment="1" applyProtection="1">
      <alignment horizontal="center" vertical="center"/>
    </xf>
    <xf numFmtId="0" fontId="26" fillId="0" borderId="89" xfId="8" applyFont="1" applyFill="1" applyBorder="1" applyAlignment="1" applyProtection="1">
      <alignment horizontal="left" vertical="center"/>
    </xf>
    <xf numFmtId="0" fontId="55" fillId="0" borderId="90" xfId="8" applyFont="1" applyFill="1" applyBorder="1" applyAlignment="1" applyProtection="1">
      <alignment horizontal="left" vertical="center"/>
    </xf>
    <xf numFmtId="0" fontId="6" fillId="0" borderId="90" xfId="1" applyFont="1" applyBorder="1" applyAlignment="1" applyProtection="1">
      <alignment vertical="center"/>
    </xf>
    <xf numFmtId="5" fontId="26" fillId="0" borderId="91" xfId="1" applyNumberFormat="1" applyFont="1" applyFill="1" applyBorder="1" applyAlignment="1" applyProtection="1">
      <alignment horizontal="center" vertical="center"/>
    </xf>
    <xf numFmtId="0" fontId="72" fillId="0" borderId="0" xfId="0" applyFont="1"/>
    <xf numFmtId="0" fontId="0" fillId="0" borderId="0" xfId="1" applyFont="1" applyFill="1" applyBorder="1" applyAlignment="1" applyProtection="1">
      <alignment horizontal="left" indent="2"/>
    </xf>
    <xf numFmtId="0" fontId="73" fillId="21" borderId="0" xfId="1" applyFont="1" applyFill="1" applyBorder="1" applyAlignment="1" applyProtection="1">
      <alignment horizontal="center" vertical="center"/>
    </xf>
    <xf numFmtId="0" fontId="26" fillId="0" borderId="0" xfId="1" applyFont="1" applyBorder="1" applyAlignment="1" applyProtection="1">
      <alignment horizontal="center" vertical="center" wrapText="1"/>
    </xf>
    <xf numFmtId="0" fontId="27" fillId="0" borderId="84" xfId="8" applyFont="1" applyFill="1" applyBorder="1" applyAlignment="1" applyProtection="1">
      <alignment horizontal="center" vertical="center" wrapText="1"/>
    </xf>
    <xf numFmtId="164" fontId="6" fillId="0" borderId="1" xfId="1" applyNumberFormat="1" applyFont="1" applyBorder="1" applyAlignment="1" applyProtection="1">
      <alignment horizontal="center" vertical="center"/>
    </xf>
    <xf numFmtId="3" fontId="0" fillId="0" borderId="1" xfId="1" applyNumberFormat="1" applyFont="1" applyBorder="1" applyAlignment="1" applyProtection="1">
      <alignment horizontal="center" vertical="center"/>
    </xf>
    <xf numFmtId="3" fontId="0" fillId="0" borderId="0" xfId="1" applyNumberFormat="1" applyFont="1" applyAlignment="1" applyProtection="1">
      <alignment horizontal="center" vertical="center"/>
    </xf>
    <xf numFmtId="3" fontId="6" fillId="10" borderId="1" xfId="5" applyNumberFormat="1" applyFont="1" applyFill="1" applyBorder="1" applyAlignment="1" applyProtection="1">
      <alignment horizontal="center"/>
    </xf>
    <xf numFmtId="0" fontId="63" fillId="0" borderId="0" xfId="0" applyFont="1" applyAlignment="1">
      <alignment vertical="center"/>
    </xf>
    <xf numFmtId="0" fontId="47" fillId="6" borderId="13" xfId="1" applyFont="1" applyFill="1" applyBorder="1" applyAlignment="1" applyProtection="1">
      <alignment horizontal="center" vertical="center"/>
    </xf>
    <xf numFmtId="0" fontId="47" fillId="6" borderId="9" xfId="1" applyFont="1" applyFill="1" applyBorder="1" applyAlignment="1" applyProtection="1">
      <alignment horizontal="center" vertical="center"/>
    </xf>
    <xf numFmtId="0" fontId="47" fillId="6" borderId="12" xfId="1" applyFont="1" applyFill="1" applyBorder="1" applyAlignment="1" applyProtection="1">
      <alignment horizontal="center" vertical="center"/>
    </xf>
    <xf numFmtId="0" fontId="71" fillId="6" borderId="9" xfId="5" applyFont="1" applyFill="1" applyBorder="1" applyAlignment="1" applyProtection="1">
      <alignment horizontal="center" vertical="center"/>
    </xf>
    <xf numFmtId="0" fontId="6" fillId="7" borderId="8" xfId="1" applyFont="1" applyFill="1" applyBorder="1" applyAlignment="1" applyProtection="1">
      <alignment horizontal="center" vertical="center" wrapText="1"/>
    </xf>
    <xf numFmtId="0" fontId="6" fillId="7" borderId="4" xfId="1" applyFont="1" applyFill="1" applyBorder="1" applyAlignment="1" applyProtection="1">
      <alignment horizontal="center" vertical="center" wrapText="1"/>
    </xf>
    <xf numFmtId="0" fontId="6" fillId="7" borderId="5" xfId="1" applyFont="1" applyFill="1" applyBorder="1" applyAlignment="1" applyProtection="1">
      <alignment horizontal="center" vertical="center" wrapText="1"/>
    </xf>
    <xf numFmtId="0" fontId="6" fillId="7" borderId="6" xfId="1" applyFont="1" applyFill="1" applyBorder="1" applyAlignment="1" applyProtection="1">
      <alignment horizontal="center" vertical="center" wrapText="1"/>
    </xf>
    <xf numFmtId="0" fontId="6" fillId="7" borderId="3" xfId="1" applyFont="1" applyFill="1" applyBorder="1" applyAlignment="1" applyProtection="1">
      <alignment horizontal="center" vertical="center" wrapText="1"/>
    </xf>
    <xf numFmtId="0" fontId="6" fillId="7" borderId="7" xfId="1" applyFont="1" applyFill="1" applyBorder="1" applyAlignment="1" applyProtection="1">
      <alignment horizontal="center" vertical="center" wrapText="1"/>
    </xf>
    <xf numFmtId="0" fontId="35" fillId="0" borderId="0" xfId="1" applyFont="1" applyAlignment="1" applyProtection="1">
      <alignment horizontal="center" vertical="center" wrapText="1"/>
    </xf>
    <xf numFmtId="0" fontId="0" fillId="6" borderId="10" xfId="1" applyFont="1" applyFill="1" applyBorder="1" applyAlignment="1" applyProtection="1">
      <alignment horizontal="center"/>
    </xf>
    <xf numFmtId="0" fontId="0" fillId="6" borderId="0" xfId="1" applyFont="1" applyFill="1" applyBorder="1" applyAlignment="1" applyProtection="1">
      <alignment horizontal="center"/>
    </xf>
    <xf numFmtId="0" fontId="0" fillId="6" borderId="11" xfId="1" applyFont="1" applyFill="1" applyBorder="1" applyAlignment="1" applyProtection="1">
      <alignment horizontal="center"/>
    </xf>
    <xf numFmtId="0" fontId="36" fillId="6" borderId="6" xfId="1" applyFont="1" applyFill="1" applyBorder="1" applyAlignment="1" applyProtection="1">
      <alignment horizontal="right"/>
    </xf>
    <xf numFmtId="0" fontId="36" fillId="6" borderId="3" xfId="1" applyFont="1" applyFill="1" applyBorder="1" applyAlignment="1" applyProtection="1">
      <alignment horizontal="right"/>
    </xf>
    <xf numFmtId="0" fontId="36" fillId="6" borderId="7" xfId="1" applyFont="1" applyFill="1" applyBorder="1" applyAlignment="1" applyProtection="1">
      <alignment horizontal="right"/>
    </xf>
    <xf numFmtId="0" fontId="34" fillId="6" borderId="10" xfId="1" applyFont="1" applyFill="1" applyBorder="1" applyAlignment="1" applyProtection="1">
      <alignment horizontal="center" vertical="center"/>
    </xf>
    <xf numFmtId="0" fontId="34" fillId="6" borderId="0" xfId="1" applyFont="1" applyFill="1" applyBorder="1" applyAlignment="1" applyProtection="1">
      <alignment horizontal="center" vertical="center"/>
    </xf>
    <xf numFmtId="0" fontId="34" fillId="6" borderId="11" xfId="1" applyFont="1" applyFill="1" applyBorder="1" applyAlignment="1" applyProtection="1">
      <alignment horizontal="center" vertical="center"/>
    </xf>
    <xf numFmtId="0" fontId="0" fillId="0" borderId="8" xfId="1" applyFont="1" applyFill="1" applyBorder="1" applyAlignment="1" applyProtection="1">
      <alignment horizontal="center"/>
    </xf>
    <xf numFmtId="0" fontId="0" fillId="0" borderId="4" xfId="1" applyFont="1" applyFill="1" applyBorder="1" applyAlignment="1" applyProtection="1">
      <alignment horizontal="center"/>
    </xf>
    <xf numFmtId="0" fontId="0" fillId="0" borderId="5" xfId="1" applyFont="1" applyFill="1" applyBorder="1" applyAlignment="1" applyProtection="1">
      <alignment horizontal="center"/>
    </xf>
    <xf numFmtId="0" fontId="0" fillId="0" borderId="10" xfId="1" applyFont="1" applyFill="1" applyBorder="1" applyAlignment="1" applyProtection="1">
      <alignment horizontal="center"/>
    </xf>
    <xf numFmtId="0" fontId="0" fillId="0" borderId="0" xfId="1" applyFont="1" applyFill="1" applyBorder="1" applyAlignment="1" applyProtection="1">
      <alignment horizontal="center"/>
    </xf>
    <xf numFmtId="0" fontId="0" fillId="0" borderId="11" xfId="1" applyFont="1" applyFill="1" applyBorder="1" applyAlignment="1" applyProtection="1">
      <alignment horizontal="center"/>
    </xf>
    <xf numFmtId="0" fontId="53" fillId="0" borderId="10" xfId="1" applyFont="1" applyFill="1" applyBorder="1" applyAlignment="1" applyProtection="1">
      <alignment horizontal="left"/>
    </xf>
    <xf numFmtId="0" fontId="53" fillId="0" borderId="0" xfId="1" applyFont="1" applyFill="1" applyBorder="1" applyAlignment="1" applyProtection="1">
      <alignment horizontal="left"/>
    </xf>
    <xf numFmtId="0" fontId="53" fillId="0" borderId="11" xfId="1" applyFont="1" applyFill="1" applyBorder="1" applyAlignment="1" applyProtection="1">
      <alignment horizontal="left"/>
    </xf>
    <xf numFmtId="0" fontId="0" fillId="0" borderId="6" xfId="1" applyFont="1" applyFill="1" applyBorder="1" applyAlignment="1" applyProtection="1">
      <alignment horizontal="center"/>
    </xf>
    <xf numFmtId="0" fontId="0" fillId="0" borderId="3" xfId="1" applyFont="1" applyFill="1" applyBorder="1" applyAlignment="1" applyProtection="1">
      <alignment horizontal="center"/>
    </xf>
    <xf numFmtId="0" fontId="0" fillId="0" borderId="7" xfId="1" applyFont="1" applyFill="1" applyBorder="1" applyAlignment="1" applyProtection="1">
      <alignment horizontal="center"/>
    </xf>
    <xf numFmtId="171" fontId="47" fillId="0" borderId="52" xfId="1" quotePrefix="1" applyNumberFormat="1" applyFont="1" applyFill="1" applyBorder="1" applyAlignment="1" applyProtection="1">
      <alignment horizontal="left" vertical="center"/>
    </xf>
    <xf numFmtId="171" fontId="47" fillId="0" borderId="19" xfId="1" quotePrefix="1" applyNumberFormat="1" applyFont="1" applyFill="1" applyBorder="1" applyAlignment="1" applyProtection="1">
      <alignment horizontal="left" vertical="center"/>
    </xf>
    <xf numFmtId="171" fontId="47" fillId="0" borderId="25" xfId="1" quotePrefix="1" applyNumberFormat="1" applyFont="1" applyFill="1" applyBorder="1" applyAlignment="1" applyProtection="1">
      <alignment horizontal="left" vertical="center"/>
    </xf>
    <xf numFmtId="0" fontId="6" fillId="6" borderId="10" xfId="1" applyFont="1" applyFill="1" applyBorder="1" applyAlignment="1" applyProtection="1">
      <alignment horizontal="center" vertical="center"/>
    </xf>
    <xf numFmtId="0" fontId="6" fillId="6" borderId="0" xfId="1" applyFont="1" applyFill="1" applyBorder="1" applyAlignment="1" applyProtection="1">
      <alignment horizontal="center" vertical="center"/>
    </xf>
    <xf numFmtId="0" fontId="6" fillId="6" borderId="11" xfId="1" applyFont="1" applyFill="1" applyBorder="1" applyAlignment="1" applyProtection="1">
      <alignment horizontal="center" vertical="center"/>
    </xf>
    <xf numFmtId="0" fontId="69" fillId="6" borderId="10" xfId="1" applyFont="1" applyFill="1" applyBorder="1" applyAlignment="1" applyProtection="1">
      <alignment horizontal="center" vertical="center" textRotation="255"/>
    </xf>
    <xf numFmtId="0" fontId="6" fillId="6" borderId="0" xfId="1" quotePrefix="1" applyNumberFormat="1" applyFont="1" applyFill="1" applyBorder="1" applyAlignment="1" applyProtection="1">
      <alignment horizontal="center" vertical="center"/>
    </xf>
    <xf numFmtId="0" fontId="6" fillId="6" borderId="0" xfId="1" quotePrefix="1" applyFont="1" applyFill="1" applyBorder="1" applyAlignment="1" applyProtection="1">
      <alignment horizontal="center" vertical="center"/>
    </xf>
    <xf numFmtId="0" fontId="0" fillId="6" borderId="14" xfId="1" applyFont="1" applyFill="1" applyBorder="1" applyAlignment="1" applyProtection="1">
      <alignment vertical="center" wrapText="1"/>
      <protection locked="0"/>
    </xf>
    <xf numFmtId="0" fontId="0" fillId="6" borderId="43" xfId="1" applyFont="1" applyFill="1" applyBorder="1" applyAlignment="1" applyProtection="1">
      <alignment vertical="center" wrapText="1"/>
      <protection locked="0"/>
    </xf>
    <xf numFmtId="0" fontId="0" fillId="6" borderId="2" xfId="1" applyFont="1" applyFill="1" applyBorder="1" applyAlignment="1" applyProtection="1">
      <alignment vertical="center" wrapText="1"/>
      <protection locked="0"/>
    </xf>
    <xf numFmtId="0" fontId="0" fillId="6" borderId="19" xfId="1" applyFont="1" applyFill="1" applyBorder="1" applyAlignment="1" applyProtection="1">
      <alignment vertical="center" wrapText="1"/>
      <protection locked="0"/>
    </xf>
    <xf numFmtId="0" fontId="0" fillId="6" borderId="25" xfId="1" applyFont="1" applyFill="1" applyBorder="1" applyAlignment="1" applyProtection="1">
      <alignment vertical="center" wrapText="1"/>
      <protection locked="0"/>
    </xf>
    <xf numFmtId="0" fontId="6" fillId="6" borderId="19" xfId="1" applyFont="1" applyFill="1" applyBorder="1" applyAlignment="1" applyProtection="1">
      <alignment vertical="center" wrapText="1"/>
      <protection locked="0"/>
    </xf>
    <xf numFmtId="0" fontId="6" fillId="6" borderId="25" xfId="1" applyFont="1" applyFill="1" applyBorder="1" applyAlignment="1" applyProtection="1">
      <alignment vertical="center" wrapText="1"/>
      <protection locked="0"/>
    </xf>
    <xf numFmtId="0" fontId="0" fillId="6" borderId="47" xfId="1" applyFont="1" applyFill="1" applyBorder="1" applyAlignment="1" applyProtection="1">
      <alignment horizontal="center" vertical="center"/>
      <protection locked="0"/>
    </xf>
    <xf numFmtId="0" fontId="0" fillId="6" borderId="60" xfId="1" applyFont="1" applyFill="1" applyBorder="1" applyAlignment="1" applyProtection="1">
      <alignment horizontal="center" vertical="center"/>
      <protection locked="0"/>
    </xf>
    <xf numFmtId="0" fontId="0" fillId="6" borderId="61" xfId="1" applyFont="1" applyFill="1" applyBorder="1" applyAlignment="1" applyProtection="1">
      <alignment horizontal="center" vertical="center"/>
      <protection locked="0"/>
    </xf>
    <xf numFmtId="0" fontId="0" fillId="13" borderId="52" xfId="1" applyFont="1" applyFill="1" applyBorder="1" applyAlignment="1" applyProtection="1">
      <alignment vertical="center" wrapText="1"/>
      <protection locked="0"/>
    </xf>
    <xf numFmtId="0" fontId="0" fillId="13" borderId="25" xfId="1" applyFont="1" applyFill="1" applyBorder="1" applyAlignment="1" applyProtection="1">
      <alignment vertical="center" wrapText="1"/>
      <protection locked="0"/>
    </xf>
    <xf numFmtId="0" fontId="6" fillId="6" borderId="13" xfId="1" applyFont="1" applyFill="1" applyBorder="1" applyAlignment="1" applyProtection="1">
      <alignment vertical="center"/>
      <protection locked="0"/>
    </xf>
    <xf numFmtId="0" fontId="6" fillId="6" borderId="12" xfId="1" applyFont="1" applyFill="1" applyBorder="1" applyAlignment="1" applyProtection="1">
      <alignment vertical="center"/>
      <protection locked="0"/>
    </xf>
    <xf numFmtId="14" fontId="6" fillId="6" borderId="13" xfId="1" applyNumberFormat="1" applyFont="1" applyFill="1" applyBorder="1" applyAlignment="1" applyProtection="1">
      <alignment horizontal="center" vertical="center"/>
      <protection locked="0"/>
    </xf>
    <xf numFmtId="0" fontId="6" fillId="6" borderId="12" xfId="1" applyFont="1" applyFill="1" applyBorder="1" applyAlignment="1" applyProtection="1">
      <alignment horizontal="center" vertical="center"/>
      <protection locked="0"/>
    </xf>
    <xf numFmtId="0" fontId="6" fillId="0" borderId="13" xfId="1" applyFont="1" applyFill="1" applyBorder="1" applyAlignment="1" applyProtection="1">
      <alignment horizontal="center" vertical="center"/>
    </xf>
    <xf numFmtId="0" fontId="6" fillId="0" borderId="12" xfId="1" applyFont="1" applyFill="1" applyBorder="1" applyAlignment="1" applyProtection="1">
      <alignment horizontal="center" vertical="center"/>
    </xf>
    <xf numFmtId="0" fontId="6" fillId="0" borderId="0" xfId="1" applyFont="1" applyAlignment="1" applyProtection="1">
      <alignment horizontal="center" vertical="center"/>
    </xf>
    <xf numFmtId="0" fontId="0" fillId="6" borderId="8" xfId="1" applyFont="1" applyFill="1" applyBorder="1" applyAlignment="1" applyProtection="1">
      <alignment horizontal="center" vertical="center"/>
      <protection locked="0"/>
    </xf>
    <xf numFmtId="0" fontId="0" fillId="6" borderId="4" xfId="1" applyFont="1" applyFill="1" applyBorder="1" applyAlignment="1" applyProtection="1">
      <alignment horizontal="center" vertical="center"/>
      <protection locked="0"/>
    </xf>
    <xf numFmtId="0" fontId="0" fillId="6" borderId="5" xfId="1" applyFont="1" applyFill="1" applyBorder="1" applyAlignment="1" applyProtection="1">
      <alignment horizontal="center" vertical="center"/>
      <protection locked="0"/>
    </xf>
    <xf numFmtId="0" fontId="0" fillId="6" borderId="6" xfId="1" applyFont="1" applyFill="1" applyBorder="1" applyAlignment="1" applyProtection="1">
      <alignment horizontal="center" vertical="center"/>
      <protection locked="0"/>
    </xf>
    <xf numFmtId="0" fontId="0" fillId="6" borderId="3" xfId="1" applyFont="1" applyFill="1" applyBorder="1" applyAlignment="1" applyProtection="1">
      <alignment horizontal="center" vertical="center"/>
      <protection locked="0"/>
    </xf>
    <xf numFmtId="0" fontId="0" fillId="6" borderId="7" xfId="1" applyFont="1" applyFill="1" applyBorder="1" applyAlignment="1" applyProtection="1">
      <alignment horizontal="center" vertical="center"/>
      <protection locked="0"/>
    </xf>
    <xf numFmtId="14" fontId="0" fillId="6" borderId="8" xfId="1" applyNumberFormat="1" applyFont="1" applyFill="1" applyBorder="1" applyAlignment="1" applyProtection="1">
      <alignment horizontal="center" vertical="center"/>
      <protection locked="0"/>
    </xf>
    <xf numFmtId="0" fontId="18" fillId="0" borderId="0" xfId="5" applyAlignment="1" applyProtection="1">
      <alignment horizontal="center" vertical="center"/>
    </xf>
    <xf numFmtId="0" fontId="8" fillId="2" borderId="0" xfId="1" applyFont="1" applyFill="1" applyAlignment="1" applyProtection="1">
      <alignment horizontal="left" vertical="center"/>
    </xf>
    <xf numFmtId="0" fontId="16" fillId="0" borderId="0" xfId="1" applyFont="1" applyFill="1" applyAlignment="1" applyProtection="1">
      <alignment horizontal="center" vertical="center"/>
    </xf>
    <xf numFmtId="0" fontId="17" fillId="0" borderId="3" xfId="1" applyFont="1" applyFill="1" applyBorder="1" applyAlignment="1" applyProtection="1">
      <alignment horizontal="center" vertical="center"/>
    </xf>
    <xf numFmtId="0" fontId="0" fillId="0" borderId="0" xfId="1" applyFont="1" applyFill="1" applyAlignment="1" applyProtection="1">
      <alignment horizontal="center" vertical="center"/>
    </xf>
    <xf numFmtId="0" fontId="0" fillId="0" borderId="0" xfId="1" applyFont="1" applyFill="1" applyAlignment="1" applyProtection="1">
      <alignment horizontal="left" vertical="center"/>
    </xf>
    <xf numFmtId="0" fontId="17" fillId="0" borderId="4" xfId="1" applyFont="1" applyFill="1" applyBorder="1" applyAlignment="1" applyProtection="1">
      <alignment horizontal="center" vertical="center"/>
    </xf>
    <xf numFmtId="0" fontId="23" fillId="0" borderId="0" xfId="1" applyFont="1" applyBorder="1" applyAlignment="1" applyProtection="1">
      <alignment horizontal="left" vertical="center"/>
    </xf>
    <xf numFmtId="0" fontId="6" fillId="5" borderId="1" xfId="1" applyFont="1" applyFill="1" applyBorder="1" applyAlignment="1" applyProtection="1">
      <alignment horizontal="left" vertical="center"/>
    </xf>
    <xf numFmtId="0" fontId="6" fillId="15" borderId="1" xfId="1" applyFont="1" applyFill="1" applyBorder="1" applyAlignment="1" applyProtection="1">
      <alignment horizontal="left" vertical="center"/>
    </xf>
    <xf numFmtId="0" fontId="0" fillId="15" borderId="1" xfId="1" applyFont="1" applyFill="1" applyBorder="1" applyAlignment="1" applyProtection="1">
      <alignment horizontal="left" vertical="center"/>
    </xf>
    <xf numFmtId="0" fontId="6" fillId="5" borderId="13" xfId="1" applyFont="1" applyFill="1" applyBorder="1" applyAlignment="1" applyProtection="1">
      <alignment horizontal="center" vertical="center"/>
    </xf>
    <xf numFmtId="0" fontId="6" fillId="5" borderId="9" xfId="1" applyFont="1" applyFill="1" applyBorder="1" applyAlignment="1" applyProtection="1">
      <alignment horizontal="center" vertical="center"/>
    </xf>
    <xf numFmtId="0" fontId="6" fillId="5" borderId="12" xfId="1" applyFont="1" applyFill="1" applyBorder="1" applyAlignment="1" applyProtection="1">
      <alignment horizontal="center" vertical="center"/>
    </xf>
    <xf numFmtId="0" fontId="8" fillId="5" borderId="8" xfId="1" applyFont="1" applyFill="1" applyBorder="1" applyAlignment="1" applyProtection="1">
      <alignment horizontal="center" vertical="center"/>
    </xf>
    <xf numFmtId="0" fontId="8" fillId="5" borderId="4" xfId="1" applyFont="1" applyFill="1" applyBorder="1" applyAlignment="1" applyProtection="1">
      <alignment horizontal="center" vertical="center"/>
    </xf>
    <xf numFmtId="0" fontId="8" fillId="5" borderId="5" xfId="1" applyFont="1" applyFill="1" applyBorder="1" applyAlignment="1" applyProtection="1">
      <alignment horizontal="center" vertical="center"/>
    </xf>
    <xf numFmtId="0" fontId="8" fillId="5" borderId="10" xfId="1" applyFont="1" applyFill="1" applyBorder="1" applyAlignment="1" applyProtection="1">
      <alignment horizontal="center" vertical="center"/>
    </xf>
    <xf numFmtId="0" fontId="8" fillId="5" borderId="0" xfId="1" applyFont="1" applyFill="1" applyBorder="1" applyAlignment="1" applyProtection="1">
      <alignment horizontal="center" vertical="center"/>
    </xf>
    <xf numFmtId="0" fontId="8" fillId="5" borderId="11" xfId="1" applyFont="1" applyFill="1" applyBorder="1" applyAlignment="1" applyProtection="1">
      <alignment horizontal="center" vertical="center"/>
    </xf>
    <xf numFmtId="0" fontId="8" fillId="5" borderId="6" xfId="1" applyFont="1" applyFill="1" applyBorder="1" applyAlignment="1" applyProtection="1">
      <alignment horizontal="center" vertical="center"/>
    </xf>
    <xf numFmtId="0" fontId="8" fillId="5" borderId="3" xfId="1" applyFont="1" applyFill="1" applyBorder="1" applyAlignment="1" applyProtection="1">
      <alignment horizontal="center" vertical="center"/>
    </xf>
    <xf numFmtId="0" fontId="8" fillId="5" borderId="7" xfId="1" applyFont="1" applyFill="1" applyBorder="1" applyAlignment="1" applyProtection="1">
      <alignment horizontal="center" vertical="center"/>
    </xf>
    <xf numFmtId="0" fontId="6" fillId="5" borderId="8" xfId="1" applyFont="1" applyFill="1" applyBorder="1" applyAlignment="1" applyProtection="1">
      <alignment horizontal="left" vertical="center"/>
    </xf>
    <xf numFmtId="0" fontId="6" fillId="5" borderId="4" xfId="1" applyFont="1" applyFill="1" applyBorder="1" applyAlignment="1" applyProtection="1">
      <alignment horizontal="left" vertical="center"/>
    </xf>
    <xf numFmtId="0" fontId="6" fillId="5" borderId="5" xfId="1" applyFont="1" applyFill="1" applyBorder="1" applyAlignment="1" applyProtection="1">
      <alignment horizontal="left" vertical="center"/>
    </xf>
    <xf numFmtId="0" fontId="6" fillId="5" borderId="6" xfId="1" applyFont="1" applyFill="1" applyBorder="1" applyAlignment="1" applyProtection="1">
      <alignment horizontal="left" vertical="center"/>
    </xf>
    <xf numFmtId="0" fontId="6" fillId="5" borderId="3" xfId="1" applyFont="1" applyFill="1" applyBorder="1" applyAlignment="1" applyProtection="1">
      <alignment horizontal="left" vertical="center"/>
    </xf>
    <xf numFmtId="0" fontId="6" fillId="5" borderId="7" xfId="1" applyFont="1" applyFill="1" applyBorder="1" applyAlignment="1" applyProtection="1">
      <alignment horizontal="left" vertical="center"/>
    </xf>
    <xf numFmtId="3" fontId="0" fillId="0" borderId="1" xfId="1" applyNumberFormat="1" applyFont="1" applyBorder="1" applyAlignment="1" applyProtection="1">
      <alignment horizontal="right" vertical="center"/>
    </xf>
    <xf numFmtId="0" fontId="6" fillId="5" borderId="1" xfId="1" applyFont="1" applyFill="1" applyBorder="1" applyAlignment="1" applyProtection="1">
      <alignment horizontal="right" vertical="center"/>
    </xf>
    <xf numFmtId="0" fontId="6" fillId="0" borderId="0" xfId="1" applyFont="1" applyFill="1" applyBorder="1" applyAlignment="1" applyProtection="1">
      <alignment horizontal="center" vertical="center"/>
    </xf>
    <xf numFmtId="0" fontId="6" fillId="0" borderId="0" xfId="1" applyFont="1" applyBorder="1" applyAlignment="1" applyProtection="1">
      <alignment horizontal="left" vertical="center"/>
    </xf>
    <xf numFmtId="0" fontId="6" fillId="5" borderId="8" xfId="1" applyFont="1" applyFill="1" applyBorder="1" applyAlignment="1" applyProtection="1">
      <alignment horizontal="right" vertical="center"/>
    </xf>
    <xf numFmtId="0" fontId="6" fillId="5" borderId="4" xfId="1" applyFont="1" applyFill="1" applyBorder="1" applyAlignment="1" applyProtection="1">
      <alignment horizontal="right" vertical="center"/>
    </xf>
    <xf numFmtId="0" fontId="6" fillId="5" borderId="5" xfId="1" applyFont="1" applyFill="1" applyBorder="1" applyAlignment="1" applyProtection="1">
      <alignment horizontal="right" vertical="center"/>
    </xf>
    <xf numFmtId="0" fontId="6" fillId="5" borderId="6" xfId="1" applyFont="1" applyFill="1" applyBorder="1" applyAlignment="1" applyProtection="1">
      <alignment horizontal="right" vertical="center"/>
    </xf>
    <xf numFmtId="0" fontId="6" fillId="5" borderId="3" xfId="1" applyFont="1" applyFill="1" applyBorder="1" applyAlignment="1" applyProtection="1">
      <alignment horizontal="right" vertical="center"/>
    </xf>
    <xf numFmtId="0" fontId="6" fillId="5" borderId="7" xfId="1" applyFont="1" applyFill="1" applyBorder="1" applyAlignment="1" applyProtection="1">
      <alignment horizontal="right" vertical="center"/>
    </xf>
    <xf numFmtId="0" fontId="0" fillId="0" borderId="0" xfId="1" applyFont="1" applyBorder="1" applyAlignment="1" applyProtection="1">
      <alignment horizontal="center" vertical="center"/>
    </xf>
    <xf numFmtId="3" fontId="0" fillId="15" borderId="1" xfId="1" applyNumberFormat="1" applyFont="1" applyFill="1" applyBorder="1" applyAlignment="1" applyProtection="1">
      <alignment horizontal="right" vertical="center"/>
    </xf>
    <xf numFmtId="3" fontId="0" fillId="0" borderId="14" xfId="1" applyNumberFormat="1" applyFont="1" applyBorder="1" applyAlignment="1" applyProtection="1">
      <alignment horizontal="right" vertical="center"/>
    </xf>
    <xf numFmtId="3" fontId="0" fillId="0" borderId="2" xfId="1" applyNumberFormat="1" applyFont="1" applyBorder="1" applyAlignment="1" applyProtection="1">
      <alignment horizontal="right" vertical="center"/>
    </xf>
    <xf numFmtId="3" fontId="0" fillId="15" borderId="1" xfId="1" applyNumberFormat="1" applyFont="1" applyFill="1" applyBorder="1" applyAlignment="1" applyProtection="1">
      <alignment vertical="center"/>
    </xf>
    <xf numFmtId="0" fontId="6" fillId="16" borderId="14" xfId="1" applyFont="1" applyFill="1" applyBorder="1" applyAlignment="1" applyProtection="1">
      <alignment horizontal="center" vertical="center" wrapText="1"/>
    </xf>
    <xf numFmtId="0" fontId="6" fillId="16" borderId="2" xfId="1" applyFont="1" applyFill="1" applyBorder="1" applyAlignment="1" applyProtection="1">
      <alignment horizontal="center" vertical="center" wrapText="1"/>
    </xf>
    <xf numFmtId="0" fontId="6" fillId="8" borderId="13" xfId="1" applyFont="1" applyFill="1" applyBorder="1" applyAlignment="1" applyProtection="1">
      <alignment horizontal="left" vertical="center"/>
    </xf>
    <xf numFmtId="0" fontId="6" fillId="8" borderId="9" xfId="1" applyFont="1" applyFill="1" applyBorder="1" applyAlignment="1" applyProtection="1">
      <alignment horizontal="left" vertical="center"/>
    </xf>
    <xf numFmtId="0" fontId="6" fillId="8" borderId="12" xfId="1" applyFont="1" applyFill="1" applyBorder="1" applyAlignment="1" applyProtection="1">
      <alignment horizontal="left" vertical="center"/>
    </xf>
    <xf numFmtId="0" fontId="0" fillId="2" borderId="0" xfId="1" applyFont="1" applyFill="1" applyBorder="1" applyAlignment="1" applyProtection="1">
      <alignment horizontal="center" vertical="center"/>
    </xf>
    <xf numFmtId="0" fontId="6" fillId="8" borderId="2" xfId="1" applyFont="1" applyFill="1" applyBorder="1" applyAlignment="1" applyProtection="1">
      <alignment horizontal="left" vertical="center"/>
    </xf>
    <xf numFmtId="0" fontId="6" fillId="8" borderId="1" xfId="1" applyFont="1" applyFill="1" applyBorder="1" applyAlignment="1" applyProtection="1">
      <alignment horizontal="left" vertical="center"/>
    </xf>
    <xf numFmtId="0" fontId="6" fillId="0" borderId="0" xfId="1" applyFont="1" applyBorder="1" applyAlignment="1" applyProtection="1">
      <alignment horizontal="center" vertical="center"/>
    </xf>
    <xf numFmtId="0" fontId="6" fillId="18" borderId="8" xfId="1" applyFont="1" applyFill="1" applyBorder="1" applyAlignment="1" applyProtection="1">
      <alignment horizontal="left" vertical="center"/>
    </xf>
    <xf numFmtId="0" fontId="6" fillId="18" borderId="4" xfId="1" applyFont="1" applyFill="1" applyBorder="1" applyAlignment="1" applyProtection="1">
      <alignment horizontal="left" vertical="center"/>
    </xf>
    <xf numFmtId="0" fontId="6" fillId="18" borderId="5" xfId="1" applyFont="1" applyFill="1" applyBorder="1" applyAlignment="1" applyProtection="1">
      <alignment horizontal="left" vertical="center"/>
    </xf>
    <xf numFmtId="0" fontId="6" fillId="18" borderId="6" xfId="1" applyFont="1" applyFill="1" applyBorder="1" applyAlignment="1" applyProtection="1">
      <alignment horizontal="left" vertical="center"/>
    </xf>
    <xf numFmtId="0" fontId="6" fillId="18" borderId="3" xfId="1" applyFont="1" applyFill="1" applyBorder="1" applyAlignment="1" applyProtection="1">
      <alignment horizontal="left" vertical="center"/>
    </xf>
    <xf numFmtId="0" fontId="6" fillId="18" borderId="7" xfId="1" applyFont="1" applyFill="1" applyBorder="1" applyAlignment="1" applyProtection="1">
      <alignment horizontal="left" vertical="center"/>
    </xf>
    <xf numFmtId="0" fontId="6" fillId="5" borderId="1" xfId="1" applyFont="1" applyFill="1" applyBorder="1" applyAlignment="1" applyProtection="1">
      <alignment horizontal="center" vertical="center"/>
    </xf>
    <xf numFmtId="0" fontId="6" fillId="16" borderId="8" xfId="1" applyFont="1" applyFill="1" applyBorder="1" applyAlignment="1" applyProtection="1">
      <alignment horizontal="left" vertical="center"/>
    </xf>
    <xf numFmtId="0" fontId="6" fillId="16" borderId="4" xfId="1" applyFont="1" applyFill="1" applyBorder="1" applyAlignment="1" applyProtection="1">
      <alignment horizontal="left" vertical="center"/>
    </xf>
    <xf numFmtId="0" fontId="6" fillId="16" borderId="5" xfId="1" applyFont="1" applyFill="1" applyBorder="1" applyAlignment="1" applyProtection="1">
      <alignment horizontal="left" vertical="center"/>
    </xf>
    <xf numFmtId="0" fontId="6" fillId="16" borderId="6" xfId="1" applyFont="1" applyFill="1" applyBorder="1" applyAlignment="1" applyProtection="1">
      <alignment horizontal="left" vertical="center"/>
    </xf>
    <xf numFmtId="0" fontId="6" fillId="16" borderId="3" xfId="1" applyFont="1" applyFill="1" applyBorder="1" applyAlignment="1" applyProtection="1">
      <alignment horizontal="left" vertical="center"/>
    </xf>
    <xf numFmtId="0" fontId="6" fillId="16" borderId="7" xfId="1" applyFont="1" applyFill="1" applyBorder="1" applyAlignment="1" applyProtection="1">
      <alignment horizontal="left" vertical="center"/>
    </xf>
    <xf numFmtId="0" fontId="8" fillId="8" borderId="8" xfId="1" applyFont="1" applyFill="1" applyBorder="1" applyAlignment="1" applyProtection="1">
      <alignment horizontal="center" vertical="center"/>
    </xf>
    <xf numFmtId="0" fontId="8" fillId="8" borderId="4" xfId="1" applyFont="1" applyFill="1" applyBorder="1" applyAlignment="1" applyProtection="1">
      <alignment horizontal="center" vertical="center"/>
    </xf>
    <xf numFmtId="0" fontId="8" fillId="8" borderId="5" xfId="1" applyFont="1" applyFill="1" applyBorder="1" applyAlignment="1" applyProtection="1">
      <alignment horizontal="center" vertical="center"/>
    </xf>
    <xf numFmtId="0" fontId="8" fillId="8" borderId="10" xfId="1" applyFont="1" applyFill="1" applyBorder="1" applyAlignment="1" applyProtection="1">
      <alignment horizontal="center" vertical="center"/>
    </xf>
    <xf numFmtId="0" fontId="8" fillId="8" borderId="0" xfId="1" applyFont="1" applyFill="1" applyBorder="1" applyAlignment="1" applyProtection="1">
      <alignment horizontal="center" vertical="center"/>
    </xf>
    <xf numFmtId="0" fontId="8" fillId="8" borderId="11" xfId="1" applyFont="1" applyFill="1" applyBorder="1" applyAlignment="1" applyProtection="1">
      <alignment horizontal="center" vertical="center"/>
    </xf>
    <xf numFmtId="0" fontId="8" fillId="8" borderId="6" xfId="1" applyFont="1" applyFill="1" applyBorder="1" applyAlignment="1" applyProtection="1">
      <alignment horizontal="center" vertical="center"/>
    </xf>
    <xf numFmtId="0" fontId="8" fillId="8" borderId="3" xfId="1" applyFont="1" applyFill="1" applyBorder="1" applyAlignment="1" applyProtection="1">
      <alignment horizontal="center" vertical="center"/>
    </xf>
    <xf numFmtId="0" fontId="8" fillId="8" borderId="7" xfId="1" applyFont="1" applyFill="1" applyBorder="1" applyAlignment="1" applyProtection="1">
      <alignment horizontal="center" vertical="center"/>
    </xf>
    <xf numFmtId="0" fontId="6" fillId="8" borderId="8" xfId="1" applyFont="1" applyFill="1" applyBorder="1" applyAlignment="1" applyProtection="1">
      <alignment horizontal="left" vertical="center"/>
    </xf>
    <xf numFmtId="0" fontId="6" fillId="8" borderId="4" xfId="1" applyFont="1" applyFill="1" applyBorder="1" applyAlignment="1" applyProtection="1">
      <alignment horizontal="left" vertical="center"/>
    </xf>
    <xf numFmtId="0" fontId="6" fillId="8" borderId="5" xfId="1" applyFont="1" applyFill="1" applyBorder="1" applyAlignment="1" applyProtection="1">
      <alignment horizontal="left" vertical="center"/>
    </xf>
    <xf numFmtId="0" fontId="6" fillId="8" borderId="6" xfId="1" applyFont="1" applyFill="1" applyBorder="1" applyAlignment="1" applyProtection="1">
      <alignment horizontal="left" vertical="center"/>
    </xf>
    <xf numFmtId="0" fontId="6" fillId="8" borderId="3" xfId="1" applyFont="1" applyFill="1" applyBorder="1" applyAlignment="1" applyProtection="1">
      <alignment horizontal="left" vertical="center"/>
    </xf>
    <xf numFmtId="0" fontId="6" fillId="8" borderId="7" xfId="1" applyFont="1" applyFill="1" applyBorder="1" applyAlignment="1" applyProtection="1">
      <alignment horizontal="left" vertical="center"/>
    </xf>
    <xf numFmtId="0" fontId="0" fillId="0" borderId="1" xfId="1" applyFont="1" applyBorder="1" applyAlignment="1" applyProtection="1">
      <alignment horizontal="left" vertical="center"/>
    </xf>
    <xf numFmtId="0" fontId="0" fillId="0" borderId="13" xfId="1" applyFont="1" applyBorder="1" applyAlignment="1" applyProtection="1">
      <alignment horizontal="left" vertical="center"/>
    </xf>
    <xf numFmtId="0" fontId="0" fillId="0" borderId="9" xfId="1" applyFont="1" applyBorder="1" applyAlignment="1" applyProtection="1">
      <alignment horizontal="left" vertical="center"/>
    </xf>
    <xf numFmtId="0" fontId="0" fillId="0" borderId="12" xfId="1" applyFont="1" applyBorder="1" applyAlignment="1" applyProtection="1">
      <alignment horizontal="left" vertical="center"/>
    </xf>
    <xf numFmtId="0" fontId="0" fillId="0" borderId="0" xfId="1" applyFont="1" applyAlignment="1" applyProtection="1">
      <alignment horizontal="center" vertical="center"/>
    </xf>
    <xf numFmtId="3" fontId="0" fillId="0" borderId="16" xfId="1" applyNumberFormat="1" applyFont="1" applyBorder="1" applyAlignment="1" applyProtection="1">
      <alignment horizontal="right" vertical="center"/>
    </xf>
    <xf numFmtId="3" fontId="0" fillId="0" borderId="17" xfId="1" applyNumberFormat="1" applyFont="1" applyBorder="1" applyAlignment="1" applyProtection="1">
      <alignment horizontal="right" vertical="center"/>
    </xf>
    <xf numFmtId="3" fontId="0" fillId="0" borderId="23" xfId="1" applyNumberFormat="1" applyFont="1" applyBorder="1" applyAlignment="1" applyProtection="1">
      <alignment horizontal="right" vertical="center"/>
    </xf>
    <xf numFmtId="0" fontId="0" fillId="5" borderId="26" xfId="1" applyFont="1" applyFill="1" applyBorder="1" applyAlignment="1" applyProtection="1">
      <alignment horizontal="center" vertical="center"/>
    </xf>
    <xf numFmtId="0" fontId="0" fillId="5" borderId="28" xfId="1" applyFont="1" applyFill="1" applyBorder="1" applyAlignment="1" applyProtection="1">
      <alignment horizontal="center" vertical="center"/>
    </xf>
    <xf numFmtId="0" fontId="0" fillId="5" borderId="15" xfId="1" applyFont="1" applyFill="1" applyBorder="1" applyAlignment="1" applyProtection="1">
      <alignment horizontal="center" vertical="center"/>
    </xf>
    <xf numFmtId="0" fontId="0" fillId="5" borderId="22" xfId="1" applyFont="1" applyFill="1" applyBorder="1" applyAlignment="1" applyProtection="1">
      <alignment horizontal="center" vertical="center"/>
    </xf>
    <xf numFmtId="3" fontId="6" fillId="0" borderId="47" xfId="1" applyNumberFormat="1" applyFont="1" applyBorder="1" applyAlignment="1" applyProtection="1">
      <alignment horizontal="right" vertical="center"/>
    </xf>
    <xf numFmtId="0" fontId="6" fillId="0" borderId="61" xfId="1" applyFont="1" applyBorder="1" applyAlignment="1" applyProtection="1">
      <alignment horizontal="right" vertical="center"/>
    </xf>
    <xf numFmtId="0" fontId="6" fillId="5" borderId="37" xfId="1" applyFont="1" applyFill="1" applyBorder="1" applyAlignment="1" applyProtection="1">
      <alignment horizontal="left" vertical="center"/>
    </xf>
    <xf numFmtId="0" fontId="6" fillId="5" borderId="15" xfId="1" applyFont="1" applyFill="1" applyBorder="1" applyAlignment="1" applyProtection="1">
      <alignment horizontal="left" vertical="center"/>
    </xf>
    <xf numFmtId="0" fontId="6" fillId="5" borderId="62" xfId="1" applyFont="1" applyFill="1" applyBorder="1" applyAlignment="1" applyProtection="1">
      <alignment horizontal="left" vertical="center"/>
    </xf>
    <xf numFmtId="0" fontId="6" fillId="5" borderId="22" xfId="1" applyFont="1" applyFill="1" applyBorder="1" applyAlignment="1" applyProtection="1">
      <alignment horizontal="left" vertical="center"/>
    </xf>
    <xf numFmtId="3" fontId="0" fillId="0" borderId="33" xfId="1" applyNumberFormat="1" applyFont="1" applyBorder="1" applyAlignment="1" applyProtection="1">
      <alignment horizontal="right" vertical="center"/>
    </xf>
    <xf numFmtId="3" fontId="0" fillId="0" borderId="50" xfId="1" applyNumberFormat="1" applyFont="1" applyBorder="1" applyAlignment="1" applyProtection="1">
      <alignment horizontal="right" vertical="center"/>
    </xf>
    <xf numFmtId="3" fontId="0" fillId="0" borderId="51" xfId="1" applyNumberFormat="1" applyFont="1" applyBorder="1" applyAlignment="1" applyProtection="1">
      <alignment horizontal="right" vertical="center"/>
    </xf>
    <xf numFmtId="0" fontId="6" fillId="8" borderId="52" xfId="1" applyFont="1" applyFill="1" applyBorder="1" applyAlignment="1" applyProtection="1">
      <alignment horizontal="right" vertical="center"/>
    </xf>
    <xf numFmtId="0" fontId="0" fillId="0" borderId="19" xfId="1" applyFont="1" applyBorder="1" applyAlignment="1" applyProtection="1">
      <alignment vertical="center"/>
    </xf>
    <xf numFmtId="0" fontId="8" fillId="8" borderId="37" xfId="1" applyFont="1" applyFill="1" applyBorder="1" applyAlignment="1" applyProtection="1">
      <alignment horizontal="center" vertical="center"/>
    </xf>
    <xf numFmtId="0" fontId="8" fillId="8" borderId="15" xfId="1" applyFont="1" applyFill="1" applyBorder="1" applyAlignment="1" applyProtection="1">
      <alignment horizontal="center" vertical="center"/>
    </xf>
    <xf numFmtId="0" fontId="8" fillId="8" borderId="38" xfId="1" applyFont="1" applyFill="1" applyBorder="1" applyAlignment="1" applyProtection="1">
      <alignment horizontal="center" vertical="center"/>
    </xf>
    <xf numFmtId="0" fontId="8" fillId="8" borderId="62" xfId="1" applyFont="1" applyFill="1" applyBorder="1" applyAlignment="1" applyProtection="1">
      <alignment horizontal="center" vertical="center"/>
    </xf>
    <xf numFmtId="0" fontId="8" fillId="8" borderId="22" xfId="1" applyFont="1" applyFill="1" applyBorder="1" applyAlignment="1" applyProtection="1">
      <alignment horizontal="center" vertical="center"/>
    </xf>
    <xf numFmtId="0" fontId="6" fillId="5" borderId="21" xfId="1" applyFont="1" applyFill="1" applyBorder="1" applyAlignment="1" applyProtection="1">
      <alignment horizontal="center" vertical="center" wrapText="1"/>
    </xf>
    <xf numFmtId="0" fontId="6" fillId="5" borderId="37" xfId="1" applyFont="1" applyFill="1" applyBorder="1" applyAlignment="1" applyProtection="1">
      <alignment horizontal="right" vertical="center"/>
    </xf>
    <xf numFmtId="0" fontId="6" fillId="5" borderId="15" xfId="1" applyFont="1" applyFill="1" applyBorder="1" applyAlignment="1" applyProtection="1">
      <alignment horizontal="right" vertical="center"/>
    </xf>
    <xf numFmtId="0" fontId="6" fillId="5" borderId="38" xfId="1" applyFont="1" applyFill="1" applyBorder="1" applyAlignment="1" applyProtection="1">
      <alignment horizontal="right" vertical="center"/>
    </xf>
    <xf numFmtId="0" fontId="6" fillId="5" borderId="0" xfId="1" applyFont="1" applyFill="1" applyBorder="1" applyAlignment="1" applyProtection="1">
      <alignment horizontal="right" vertical="center"/>
    </xf>
    <xf numFmtId="0" fontId="6" fillId="5" borderId="62" xfId="1" applyFont="1" applyFill="1" applyBorder="1" applyAlignment="1" applyProtection="1">
      <alignment horizontal="right" vertical="center"/>
    </xf>
    <xf numFmtId="0" fontId="6" fillId="5" borderId="22" xfId="1" applyFont="1" applyFill="1" applyBorder="1" applyAlignment="1" applyProtection="1">
      <alignment horizontal="right" vertical="center"/>
    </xf>
    <xf numFmtId="0" fontId="6" fillId="0" borderId="0" xfId="1" applyFont="1" applyAlignment="1" applyProtection="1">
      <alignment horizontal="left" vertical="center"/>
    </xf>
    <xf numFmtId="0" fontId="6" fillId="0" borderId="3" xfId="1" applyFont="1" applyBorder="1" applyAlignment="1" applyProtection="1">
      <alignment horizontal="left" vertical="center"/>
    </xf>
    <xf numFmtId="0" fontId="0" fillId="0" borderId="8" xfId="1" applyFont="1" applyBorder="1" applyAlignment="1" applyProtection="1">
      <alignment horizontal="left" vertical="center"/>
    </xf>
    <xf numFmtId="0" fontId="0" fillId="0" borderId="4" xfId="1" applyFont="1" applyBorder="1" applyAlignment="1" applyProtection="1">
      <alignment horizontal="left" vertical="center"/>
    </xf>
    <xf numFmtId="0" fontId="0" fillId="0" borderId="38" xfId="1" applyFont="1" applyFill="1" applyBorder="1" applyAlignment="1" applyProtection="1">
      <alignment horizontal="left" vertical="center"/>
    </xf>
    <xf numFmtId="0" fontId="0" fillId="0" borderId="0" xfId="1" applyFont="1" applyFill="1" applyBorder="1" applyAlignment="1" applyProtection="1">
      <alignment horizontal="left" vertical="center"/>
    </xf>
    <xf numFmtId="0" fontId="6" fillId="16" borderId="33" xfId="1" applyFont="1" applyFill="1" applyBorder="1" applyAlignment="1" applyProtection="1">
      <alignment horizontal="left" vertical="center"/>
    </xf>
    <xf numFmtId="0" fontId="6" fillId="16" borderId="49" xfId="1" applyFont="1" applyFill="1" applyBorder="1" applyAlignment="1" applyProtection="1">
      <alignment horizontal="left" vertical="center"/>
    </xf>
    <xf numFmtId="0" fontId="6" fillId="16" borderId="16" xfId="1" applyFont="1" applyFill="1" applyBorder="1" applyAlignment="1" applyProtection="1">
      <alignment horizontal="left" vertical="center"/>
    </xf>
    <xf numFmtId="0" fontId="6" fillId="5" borderId="52" xfId="1" applyFont="1" applyFill="1" applyBorder="1" applyAlignment="1" applyProtection="1">
      <alignment horizontal="right" vertical="center"/>
    </xf>
    <xf numFmtId="0" fontId="6" fillId="5" borderId="19" xfId="1" applyFont="1" applyFill="1" applyBorder="1" applyAlignment="1" applyProtection="1">
      <alignment horizontal="right" vertical="center"/>
    </xf>
    <xf numFmtId="0" fontId="0" fillId="0" borderId="52" xfId="1" applyFont="1" applyBorder="1" applyAlignment="1" applyProtection="1">
      <alignment horizontal="left" vertical="center"/>
    </xf>
    <xf numFmtId="0" fontId="0" fillId="0" borderId="19" xfId="1" applyFont="1" applyBorder="1" applyAlignment="1" applyProtection="1">
      <alignment horizontal="left" vertical="center"/>
    </xf>
    <xf numFmtId="0" fontId="6" fillId="8" borderId="63" xfId="1" applyFont="1" applyFill="1" applyBorder="1" applyAlignment="1" applyProtection="1">
      <alignment horizontal="left" vertical="center"/>
    </xf>
    <xf numFmtId="0" fontId="6" fillId="8" borderId="14" xfId="1" applyFont="1" applyFill="1" applyBorder="1" applyAlignment="1" applyProtection="1">
      <alignment horizontal="left" vertical="center"/>
    </xf>
    <xf numFmtId="0" fontId="6" fillId="8" borderId="18" xfId="1" applyFont="1" applyFill="1" applyBorder="1" applyAlignment="1" applyProtection="1">
      <alignment horizontal="left" vertical="center"/>
    </xf>
    <xf numFmtId="0" fontId="6" fillId="8" borderId="51" xfId="1" applyFont="1" applyFill="1" applyBorder="1" applyAlignment="1" applyProtection="1">
      <alignment horizontal="left" vertical="center"/>
    </xf>
    <xf numFmtId="0" fontId="6" fillId="8" borderId="24" xfId="1" applyFont="1" applyFill="1" applyBorder="1" applyAlignment="1" applyProtection="1">
      <alignment horizontal="left" vertical="center"/>
    </xf>
    <xf numFmtId="0" fontId="6" fillId="8" borderId="23" xfId="1" applyFont="1" applyFill="1" applyBorder="1" applyAlignment="1" applyProtection="1">
      <alignment horizontal="left" vertical="center"/>
    </xf>
    <xf numFmtId="0" fontId="6" fillId="5" borderId="28" xfId="1" applyFont="1" applyFill="1" applyBorder="1" applyAlignment="1" applyProtection="1">
      <alignment horizontal="left" vertical="center"/>
    </xf>
    <xf numFmtId="0" fontId="6" fillId="8" borderId="37" xfId="1" applyFont="1" applyFill="1" applyBorder="1" applyAlignment="1" applyProtection="1">
      <alignment horizontal="left" vertical="center"/>
    </xf>
    <xf numFmtId="0" fontId="0" fillId="0" borderId="15" xfId="1" applyFont="1" applyBorder="1" applyAlignment="1" applyProtection="1">
      <alignment horizontal="left" vertical="center"/>
    </xf>
    <xf numFmtId="0" fontId="0" fillId="0" borderId="26" xfId="1" applyFont="1" applyBorder="1" applyAlignment="1" applyProtection="1">
      <alignment horizontal="left" vertical="center"/>
    </xf>
    <xf numFmtId="0" fontId="0" fillId="0" borderId="62" xfId="1" applyFont="1" applyBorder="1" applyAlignment="1" applyProtection="1">
      <alignment horizontal="left" vertical="center"/>
    </xf>
    <xf numFmtId="0" fontId="0" fillId="0" borderId="22" xfId="1" applyFont="1" applyBorder="1" applyAlignment="1" applyProtection="1">
      <alignment horizontal="left" vertical="center"/>
    </xf>
    <xf numFmtId="0" fontId="0" fillId="0" borderId="28" xfId="1" applyFont="1" applyBorder="1" applyAlignment="1" applyProtection="1">
      <alignment horizontal="left" vertical="center"/>
    </xf>
    <xf numFmtId="0" fontId="6" fillId="8" borderId="33" xfId="1" applyFont="1" applyFill="1" applyBorder="1" applyAlignment="1" applyProtection="1">
      <alignment horizontal="left" vertical="center"/>
    </xf>
    <xf numFmtId="0" fontId="6" fillId="8" borderId="49" xfId="1" applyFont="1" applyFill="1" applyBorder="1" applyAlignment="1" applyProtection="1">
      <alignment horizontal="left" vertical="center"/>
    </xf>
    <xf numFmtId="0" fontId="6" fillId="8" borderId="16" xfId="1" applyFont="1" applyFill="1" applyBorder="1" applyAlignment="1" applyProtection="1">
      <alignment horizontal="left" vertical="center"/>
    </xf>
    <xf numFmtId="0" fontId="6" fillId="8" borderId="15" xfId="1" applyFont="1" applyFill="1" applyBorder="1" applyAlignment="1" applyProtection="1">
      <alignment horizontal="left" vertical="center"/>
    </xf>
    <xf numFmtId="0" fontId="6" fillId="8" borderId="26" xfId="1" applyFont="1" applyFill="1" applyBorder="1" applyAlignment="1" applyProtection="1">
      <alignment horizontal="left" vertical="center"/>
    </xf>
    <xf numFmtId="0" fontId="6" fillId="8" borderId="62" xfId="1" applyFont="1" applyFill="1" applyBorder="1" applyAlignment="1" applyProtection="1">
      <alignment horizontal="left" vertical="center"/>
    </xf>
    <xf numFmtId="0" fontId="6" fillId="8" borderId="22" xfId="1" applyFont="1" applyFill="1" applyBorder="1" applyAlignment="1" applyProtection="1">
      <alignment horizontal="left" vertical="center"/>
    </xf>
    <xf numFmtId="0" fontId="6" fillId="8" borderId="28" xfId="1" applyFont="1" applyFill="1" applyBorder="1" applyAlignment="1" applyProtection="1">
      <alignment horizontal="left" vertical="center"/>
    </xf>
    <xf numFmtId="0" fontId="6" fillId="16" borderId="50" xfId="1" applyFont="1" applyFill="1" applyBorder="1" applyAlignment="1" applyProtection="1">
      <alignment horizontal="left" vertical="center"/>
    </xf>
    <xf numFmtId="0" fontId="6" fillId="16" borderId="1" xfId="1" applyFont="1" applyFill="1" applyBorder="1" applyAlignment="1" applyProtection="1">
      <alignment horizontal="left" vertical="center"/>
    </xf>
    <xf numFmtId="0" fontId="6" fillId="16" borderId="17" xfId="1" applyFont="1" applyFill="1" applyBorder="1" applyAlignment="1" applyProtection="1">
      <alignment horizontal="left" vertical="center"/>
    </xf>
    <xf numFmtId="0" fontId="0" fillId="0" borderId="25" xfId="1" applyFont="1" applyBorder="1" applyAlignment="1" applyProtection="1">
      <alignment vertical="center"/>
    </xf>
    <xf numFmtId="0" fontId="0" fillId="0" borderId="53" xfId="1" applyFont="1" applyBorder="1" applyAlignment="1" applyProtection="1">
      <alignment horizontal="left" vertical="center"/>
    </xf>
    <xf numFmtId="0" fontId="0" fillId="0" borderId="34" xfId="1" applyFont="1" applyBorder="1" applyAlignment="1" applyProtection="1">
      <alignment horizontal="left" vertical="center"/>
    </xf>
    <xf numFmtId="0" fontId="6" fillId="8" borderId="52" xfId="1" applyFont="1" applyFill="1" applyBorder="1" applyAlignment="1" applyProtection="1">
      <alignment horizontal="left" vertical="center"/>
    </xf>
    <xf numFmtId="0" fontId="6" fillId="8" borderId="19" xfId="1" applyFont="1" applyFill="1" applyBorder="1" applyAlignment="1" applyProtection="1">
      <alignment horizontal="left" vertical="center"/>
    </xf>
    <xf numFmtId="0" fontId="6" fillId="8" borderId="25" xfId="1" applyFont="1" applyFill="1" applyBorder="1" applyAlignment="1" applyProtection="1">
      <alignment horizontal="left" vertical="center"/>
    </xf>
    <xf numFmtId="0" fontId="6" fillId="5" borderId="52" xfId="1" applyFont="1" applyFill="1" applyBorder="1" applyAlignment="1" applyProtection="1">
      <alignment horizontal="left" vertical="center"/>
    </xf>
    <xf numFmtId="0" fontId="6" fillId="5" borderId="19" xfId="1" applyFont="1" applyFill="1" applyBorder="1" applyAlignment="1" applyProtection="1">
      <alignment horizontal="left" vertical="center"/>
    </xf>
    <xf numFmtId="0" fontId="6" fillId="5" borderId="25" xfId="1" applyFont="1" applyFill="1" applyBorder="1" applyAlignment="1" applyProtection="1">
      <alignment horizontal="left" vertical="center"/>
    </xf>
    <xf numFmtId="3" fontId="0" fillId="0" borderId="49" xfId="1" applyNumberFormat="1" applyFont="1" applyBorder="1" applyAlignment="1" applyProtection="1">
      <alignment horizontal="right" vertical="center"/>
    </xf>
    <xf numFmtId="3" fontId="0" fillId="0" borderId="24" xfId="1" applyNumberFormat="1" applyFont="1" applyBorder="1" applyAlignment="1" applyProtection="1">
      <alignment horizontal="right" vertical="center"/>
    </xf>
    <xf numFmtId="0" fontId="6" fillId="5" borderId="37" xfId="1" applyFont="1" applyFill="1" applyBorder="1" applyAlignment="1" applyProtection="1">
      <alignment horizontal="center" vertical="center"/>
    </xf>
    <xf numFmtId="0" fontId="6" fillId="5" borderId="15" xfId="1" applyFont="1" applyFill="1" applyBorder="1" applyAlignment="1" applyProtection="1">
      <alignment horizontal="center" vertical="center"/>
    </xf>
    <xf numFmtId="0" fontId="6" fillId="5" borderId="26" xfId="1" applyFont="1" applyFill="1" applyBorder="1" applyAlignment="1" applyProtection="1">
      <alignment horizontal="center" vertical="center"/>
    </xf>
    <xf numFmtId="0" fontId="6" fillId="5" borderId="62" xfId="1" applyFont="1" applyFill="1" applyBorder="1" applyAlignment="1" applyProtection="1">
      <alignment horizontal="center" vertical="center"/>
    </xf>
    <xf numFmtId="0" fontId="6" fillId="5" borderId="22" xfId="1" applyFont="1" applyFill="1" applyBorder="1" applyAlignment="1" applyProtection="1">
      <alignment horizontal="center" vertical="center"/>
    </xf>
    <xf numFmtId="0" fontId="6" fillId="5" borderId="28" xfId="1" applyFont="1" applyFill="1" applyBorder="1" applyAlignment="1" applyProtection="1">
      <alignment horizontal="center" vertical="center"/>
    </xf>
    <xf numFmtId="0" fontId="15" fillId="0" borderId="0" xfId="1" applyFont="1" applyBorder="1" applyAlignment="1" applyProtection="1">
      <alignment horizontal="left" vertical="center"/>
    </xf>
    <xf numFmtId="0" fontId="8" fillId="0" borderId="0" xfId="1" applyFont="1" applyBorder="1" applyAlignment="1" applyProtection="1">
      <alignment horizontal="center" vertical="center"/>
    </xf>
    <xf numFmtId="0" fontId="8" fillId="0" borderId="0" xfId="1" applyFont="1" applyAlignment="1" applyProtection="1">
      <alignment horizontal="center" vertical="center"/>
    </xf>
    <xf numFmtId="0" fontId="6" fillId="5" borderId="21" xfId="1" applyFont="1" applyFill="1" applyBorder="1" applyAlignment="1" applyProtection="1">
      <alignment horizontal="center" vertical="center"/>
    </xf>
    <xf numFmtId="0" fontId="6" fillId="5" borderId="47" xfId="1" applyFont="1" applyFill="1" applyBorder="1" applyAlignment="1" applyProtection="1">
      <alignment horizontal="center" vertical="center"/>
    </xf>
    <xf numFmtId="0" fontId="6" fillId="5" borderId="61" xfId="1" applyFont="1" applyFill="1" applyBorder="1" applyAlignment="1" applyProtection="1">
      <alignment horizontal="center" vertical="center"/>
    </xf>
    <xf numFmtId="0" fontId="6" fillId="5" borderId="47" xfId="1" applyFont="1" applyFill="1" applyBorder="1" applyAlignment="1" applyProtection="1">
      <alignment horizontal="center" vertical="center" wrapText="1"/>
    </xf>
    <xf numFmtId="0" fontId="6" fillId="5" borderId="61" xfId="1" applyFont="1" applyFill="1" applyBorder="1" applyAlignment="1" applyProtection="1">
      <alignment horizontal="center" vertical="center" wrapText="1"/>
    </xf>
    <xf numFmtId="0" fontId="8" fillId="5" borderId="37" xfId="1" applyFont="1" applyFill="1" applyBorder="1" applyAlignment="1" applyProtection="1">
      <alignment horizontal="center" vertical="center"/>
    </xf>
    <xf numFmtId="0" fontId="8" fillId="5" borderId="15" xfId="1" applyFont="1" applyFill="1" applyBorder="1" applyAlignment="1" applyProtection="1">
      <alignment horizontal="center" vertical="center"/>
    </xf>
    <xf numFmtId="0" fontId="8" fillId="5" borderId="38" xfId="1" applyFont="1" applyFill="1" applyBorder="1" applyAlignment="1" applyProtection="1">
      <alignment horizontal="center" vertical="center"/>
    </xf>
    <xf numFmtId="0" fontId="8" fillId="5" borderId="62" xfId="1" applyFont="1" applyFill="1" applyBorder="1" applyAlignment="1" applyProtection="1">
      <alignment horizontal="center" vertical="center"/>
    </xf>
    <xf numFmtId="0" fontId="8" fillId="5" borderId="22" xfId="1" applyFont="1" applyFill="1" applyBorder="1" applyAlignment="1" applyProtection="1">
      <alignment horizontal="center" vertical="center"/>
    </xf>
    <xf numFmtId="0" fontId="6" fillId="0" borderId="13" xfId="1" applyFont="1" applyBorder="1" applyAlignment="1" applyProtection="1">
      <alignment horizontal="left" vertical="center"/>
    </xf>
    <xf numFmtId="0" fontId="6" fillId="0" borderId="9" xfId="1" applyFont="1" applyBorder="1" applyAlignment="1" applyProtection="1">
      <alignment horizontal="left" vertical="center"/>
    </xf>
    <xf numFmtId="0" fontId="6" fillId="5" borderId="52" xfId="1" applyFont="1" applyFill="1" applyBorder="1" applyAlignment="1" applyProtection="1">
      <alignment horizontal="center" vertical="center"/>
    </xf>
    <xf numFmtId="0" fontId="6" fillId="5" borderId="19" xfId="1" applyFont="1" applyFill="1" applyBorder="1" applyAlignment="1" applyProtection="1">
      <alignment horizontal="center" vertical="center"/>
    </xf>
    <xf numFmtId="0" fontId="6" fillId="5" borderId="25" xfId="1" applyFont="1" applyFill="1" applyBorder="1" applyAlignment="1" applyProtection="1">
      <alignment horizontal="center" vertical="center"/>
    </xf>
    <xf numFmtId="0" fontId="6" fillId="0" borderId="1" xfId="1" applyFont="1" applyFill="1" applyBorder="1" applyAlignment="1" applyProtection="1">
      <alignment horizontal="left" vertical="center"/>
    </xf>
    <xf numFmtId="0" fontId="6" fillId="0" borderId="1" xfId="1" applyFont="1" applyBorder="1" applyAlignment="1" applyProtection="1">
      <alignment vertical="center"/>
    </xf>
    <xf numFmtId="0" fontId="6" fillId="0" borderId="52" xfId="1" applyFont="1" applyBorder="1" applyAlignment="1" applyProtection="1">
      <alignment vertical="center"/>
    </xf>
    <xf numFmtId="0" fontId="6" fillId="0" borderId="19" xfId="1" applyFont="1" applyBorder="1" applyAlignment="1" applyProtection="1">
      <alignment vertical="center"/>
    </xf>
    <xf numFmtId="0" fontId="6" fillId="0" borderId="25" xfId="1" applyFont="1" applyBorder="1" applyAlignment="1" applyProtection="1">
      <alignment vertical="center"/>
    </xf>
    <xf numFmtId="0" fontId="6" fillId="16" borderId="1" xfId="1" applyFont="1" applyFill="1" applyBorder="1" applyAlignment="1" applyProtection="1">
      <alignment vertical="center"/>
    </xf>
    <xf numFmtId="3" fontId="0" fillId="0" borderId="71" xfId="1" applyNumberFormat="1" applyFont="1" applyBorder="1" applyAlignment="1" applyProtection="1">
      <alignment horizontal="right" vertical="center"/>
    </xf>
    <xf numFmtId="3" fontId="0" fillId="0" borderId="72" xfId="1" applyNumberFormat="1" applyFont="1" applyBorder="1" applyAlignment="1" applyProtection="1">
      <alignment horizontal="right" vertical="center"/>
    </xf>
    <xf numFmtId="0" fontId="17" fillId="0" borderId="0" xfId="1" applyFont="1" applyAlignment="1" applyProtection="1">
      <alignment horizontal="center" vertical="center" wrapText="1"/>
    </xf>
    <xf numFmtId="0" fontId="6" fillId="5" borderId="4" xfId="1" applyFont="1" applyFill="1" applyBorder="1" applyAlignment="1" applyProtection="1">
      <alignment horizontal="center" vertical="center"/>
    </xf>
    <xf numFmtId="0" fontId="6" fillId="5" borderId="5" xfId="1" applyFont="1" applyFill="1" applyBorder="1" applyAlignment="1" applyProtection="1">
      <alignment horizontal="center" vertical="center"/>
    </xf>
    <xf numFmtId="0" fontId="0" fillId="0" borderId="15" xfId="1" applyFont="1" applyBorder="1" applyAlignment="1" applyProtection="1">
      <alignment horizontal="center" vertical="center"/>
    </xf>
    <xf numFmtId="0" fontId="6" fillId="5" borderId="25" xfId="1" applyFont="1" applyFill="1" applyBorder="1" applyAlignment="1" applyProtection="1">
      <alignment horizontal="right" vertical="center"/>
    </xf>
    <xf numFmtId="0" fontId="0" fillId="6" borderId="8" xfId="1" applyFont="1" applyFill="1" applyBorder="1" applyAlignment="1" applyProtection="1">
      <alignment horizontal="center" vertical="center" wrapText="1"/>
      <protection locked="0"/>
    </xf>
    <xf numFmtId="0" fontId="0" fillId="6" borderId="4" xfId="1" applyFont="1" applyFill="1" applyBorder="1" applyAlignment="1" applyProtection="1">
      <alignment horizontal="center" vertical="center" wrapText="1"/>
      <protection locked="0"/>
    </xf>
    <xf numFmtId="0" fontId="0" fillId="6" borderId="5" xfId="1" applyFont="1" applyFill="1" applyBorder="1" applyAlignment="1" applyProtection="1">
      <alignment horizontal="center" vertical="center" wrapText="1"/>
      <protection locked="0"/>
    </xf>
    <xf numFmtId="0" fontId="0" fillId="6" borderId="6" xfId="1" applyFont="1" applyFill="1" applyBorder="1" applyAlignment="1" applyProtection="1">
      <alignment horizontal="center" vertical="center" wrapText="1"/>
      <protection locked="0"/>
    </xf>
    <xf numFmtId="0" fontId="0" fillId="6" borderId="3" xfId="1" applyFont="1" applyFill="1" applyBorder="1" applyAlignment="1" applyProtection="1">
      <alignment horizontal="center" vertical="center" wrapText="1"/>
      <protection locked="0"/>
    </xf>
    <xf numFmtId="0" fontId="0" fillId="6" borderId="7" xfId="1" applyFont="1" applyFill="1" applyBorder="1" applyAlignment="1" applyProtection="1">
      <alignment horizontal="center" vertical="center" wrapText="1"/>
      <protection locked="0"/>
    </xf>
    <xf numFmtId="0" fontId="6" fillId="6" borderId="8" xfId="1" applyFont="1" applyFill="1" applyBorder="1" applyAlignment="1" applyProtection="1">
      <alignment horizontal="center" vertical="center" wrapText="1"/>
      <protection locked="0"/>
    </xf>
    <xf numFmtId="0" fontId="6" fillId="6" borderId="4" xfId="1" applyFont="1" applyFill="1" applyBorder="1" applyAlignment="1" applyProtection="1">
      <alignment horizontal="center" vertical="center" wrapText="1"/>
      <protection locked="0"/>
    </xf>
    <xf numFmtId="0" fontId="6" fillId="6" borderId="5" xfId="1" applyFont="1" applyFill="1" applyBorder="1" applyAlignment="1" applyProtection="1">
      <alignment horizontal="center" vertical="center" wrapText="1"/>
      <protection locked="0"/>
    </xf>
    <xf numFmtId="0" fontId="6" fillId="6" borderId="6" xfId="1" applyFont="1" applyFill="1" applyBorder="1" applyAlignment="1" applyProtection="1">
      <alignment horizontal="center" vertical="center" wrapText="1"/>
      <protection locked="0"/>
    </xf>
    <xf numFmtId="0" fontId="6" fillId="6" borderId="3" xfId="1" applyFont="1" applyFill="1" applyBorder="1" applyAlignment="1" applyProtection="1">
      <alignment horizontal="center" vertical="center" wrapText="1"/>
      <protection locked="0"/>
    </xf>
    <xf numFmtId="0" fontId="6" fillId="6" borderId="7" xfId="1" applyFont="1" applyFill="1" applyBorder="1" applyAlignment="1" applyProtection="1">
      <alignment horizontal="center" vertical="center" wrapText="1"/>
      <protection locked="0"/>
    </xf>
    <xf numFmtId="0" fontId="17" fillId="0" borderId="3" xfId="1" applyFont="1" applyBorder="1" applyAlignment="1" applyProtection="1">
      <alignment horizontal="center" vertical="center" wrapText="1"/>
    </xf>
    <xf numFmtId="0" fontId="6" fillId="18" borderId="13" xfId="1" applyFont="1" applyFill="1" applyBorder="1" applyAlignment="1" applyProtection="1">
      <alignment horizontal="left" vertical="center"/>
    </xf>
    <xf numFmtId="0" fontId="6" fillId="18" borderId="9" xfId="1" applyFont="1" applyFill="1" applyBorder="1" applyAlignment="1" applyProtection="1">
      <alignment horizontal="left" vertical="center"/>
    </xf>
    <xf numFmtId="0" fontId="6" fillId="18" borderId="12" xfId="1" applyFont="1" applyFill="1" applyBorder="1" applyAlignment="1" applyProtection="1">
      <alignment horizontal="left" vertical="center"/>
    </xf>
    <xf numFmtId="0" fontId="6" fillId="16" borderId="13" xfId="1" applyFont="1" applyFill="1" applyBorder="1" applyAlignment="1" applyProtection="1">
      <alignment horizontal="left" vertical="center"/>
    </xf>
    <xf numFmtId="0" fontId="6" fillId="16" borderId="9" xfId="1" applyFont="1" applyFill="1" applyBorder="1" applyAlignment="1" applyProtection="1">
      <alignment horizontal="left" vertical="center"/>
    </xf>
    <xf numFmtId="0" fontId="6" fillId="16" borderId="12" xfId="1" applyFont="1" applyFill="1" applyBorder="1" applyAlignment="1" applyProtection="1">
      <alignment horizontal="left" vertical="center"/>
    </xf>
    <xf numFmtId="0" fontId="0" fillId="0" borderId="22" xfId="1" applyFont="1" applyBorder="1" applyAlignment="1" applyProtection="1">
      <alignment horizontal="center" vertical="center"/>
    </xf>
    <xf numFmtId="0" fontId="6" fillId="5" borderId="26" xfId="1" applyFont="1" applyFill="1" applyBorder="1" applyAlignment="1" applyProtection="1">
      <alignment horizontal="right" vertical="center"/>
    </xf>
    <xf numFmtId="0" fontId="6" fillId="5" borderId="28" xfId="1" applyFont="1" applyFill="1" applyBorder="1" applyAlignment="1" applyProtection="1">
      <alignment horizontal="right" vertical="center"/>
    </xf>
    <xf numFmtId="0" fontId="10" fillId="5" borderId="37" xfId="1" applyFont="1" applyFill="1" applyBorder="1" applyAlignment="1" applyProtection="1">
      <alignment horizontal="center" vertical="center"/>
    </xf>
    <xf numFmtId="0" fontId="10" fillId="5" borderId="15" xfId="1" applyFont="1" applyFill="1" applyBorder="1" applyAlignment="1" applyProtection="1">
      <alignment horizontal="center" vertical="center"/>
    </xf>
    <xf numFmtId="0" fontId="10" fillId="5" borderId="38" xfId="1" applyFont="1" applyFill="1" applyBorder="1" applyAlignment="1" applyProtection="1">
      <alignment horizontal="center" vertical="center"/>
    </xf>
    <xf numFmtId="0" fontId="10" fillId="5" borderId="0" xfId="1" applyFont="1" applyFill="1" applyBorder="1" applyAlignment="1" applyProtection="1">
      <alignment horizontal="center" vertical="center"/>
    </xf>
    <xf numFmtId="0" fontId="10" fillId="5" borderId="62" xfId="1" applyFont="1" applyFill="1" applyBorder="1" applyAlignment="1" applyProtection="1">
      <alignment horizontal="center" vertical="center"/>
    </xf>
    <xf numFmtId="0" fontId="10" fillId="5" borderId="22" xfId="1" applyFont="1" applyFill="1" applyBorder="1" applyAlignment="1" applyProtection="1">
      <alignment horizontal="center" vertical="center"/>
    </xf>
    <xf numFmtId="2" fontId="8" fillId="0" borderId="0" xfId="1" applyNumberFormat="1" applyFont="1" applyBorder="1" applyAlignment="1" applyProtection="1">
      <alignment horizontal="left"/>
    </xf>
    <xf numFmtId="1" fontId="8" fillId="0" borderId="0" xfId="1" applyNumberFormat="1" applyFont="1" applyFill="1" applyBorder="1" applyAlignment="1" applyProtection="1">
      <alignment horizontal="left" vertical="center"/>
    </xf>
    <xf numFmtId="0" fontId="29" fillId="0" borderId="8" xfId="1" applyFont="1" applyFill="1" applyBorder="1" applyAlignment="1" applyProtection="1">
      <alignment vertical="center" wrapText="1"/>
    </xf>
    <xf numFmtId="0" fontId="29" fillId="0" borderId="5" xfId="1" applyFont="1" applyFill="1" applyBorder="1" applyAlignment="1" applyProtection="1">
      <alignment vertical="center" wrapText="1"/>
    </xf>
    <xf numFmtId="0" fontId="29" fillId="0" borderId="10" xfId="1" applyFont="1" applyFill="1" applyBorder="1" applyAlignment="1" applyProtection="1">
      <alignment vertical="center" wrapText="1"/>
    </xf>
    <xf numFmtId="0" fontId="29" fillId="0" borderId="11" xfId="1" applyFont="1" applyFill="1" applyBorder="1" applyAlignment="1" applyProtection="1">
      <alignment vertical="center" wrapText="1"/>
    </xf>
    <xf numFmtId="0" fontId="29" fillId="0" borderId="6" xfId="1" applyFont="1" applyFill="1" applyBorder="1" applyAlignment="1" applyProtection="1">
      <alignment vertical="center" wrapText="1"/>
    </xf>
    <xf numFmtId="0" fontId="29" fillId="0" borderId="7" xfId="1" applyFont="1" applyFill="1" applyBorder="1" applyAlignment="1" applyProtection="1">
      <alignment vertical="center" wrapText="1"/>
    </xf>
    <xf numFmtId="0" fontId="28" fillId="0" borderId="14" xfId="1" applyFont="1" applyFill="1" applyBorder="1" applyAlignment="1" applyProtection="1">
      <alignment horizontal="center" vertical="center"/>
    </xf>
    <xf numFmtId="0" fontId="28" fillId="0" borderId="2" xfId="1" applyFont="1" applyFill="1" applyBorder="1" applyAlignment="1" applyProtection="1">
      <alignment horizontal="center" vertical="center"/>
    </xf>
    <xf numFmtId="0" fontId="28" fillId="0" borderId="10" xfId="1" applyFont="1" applyFill="1" applyBorder="1" applyAlignment="1" applyProtection="1">
      <alignment horizontal="center" vertical="center"/>
    </xf>
    <xf numFmtId="0" fontId="28" fillId="0" borderId="0" xfId="1" applyFont="1" applyFill="1" applyAlignment="1" applyProtection="1">
      <alignment horizontal="center" vertical="center"/>
    </xf>
    <xf numFmtId="0" fontId="29" fillId="0" borderId="43" xfId="1" applyFont="1" applyFill="1" applyBorder="1" applyAlignment="1" applyProtection="1">
      <alignment vertical="center" wrapText="1"/>
    </xf>
    <xf numFmtId="0" fontId="29" fillId="0" borderId="2" xfId="1" applyFont="1" applyFill="1" applyBorder="1" applyAlignment="1" applyProtection="1">
      <alignment vertical="center" wrapText="1"/>
    </xf>
    <xf numFmtId="0" fontId="29" fillId="0" borderId="13" xfId="1" applyFont="1" applyFill="1" applyBorder="1" applyAlignment="1" applyProtection="1">
      <alignment vertical="center" wrapText="1"/>
    </xf>
    <xf numFmtId="0" fontId="29" fillId="0" borderId="12" xfId="1" applyFont="1" applyFill="1" applyBorder="1" applyAlignment="1" applyProtection="1">
      <alignment vertical="center" wrapText="1"/>
    </xf>
    <xf numFmtId="0" fontId="6" fillId="0" borderId="14" xfId="1" applyFont="1" applyBorder="1" applyAlignment="1" applyProtection="1">
      <alignment horizontal="center" vertical="center" wrapText="1"/>
    </xf>
    <xf numFmtId="0" fontId="6" fillId="0" borderId="43" xfId="1" applyFont="1" applyBorder="1" applyAlignment="1" applyProtection="1">
      <alignment horizontal="center" vertical="center" wrapText="1"/>
    </xf>
    <xf numFmtId="0" fontId="6" fillId="0" borderId="2" xfId="1" applyFont="1" applyBorder="1" applyAlignment="1" applyProtection="1">
      <alignment horizontal="center" vertical="center" wrapText="1"/>
    </xf>
    <xf numFmtId="0" fontId="6" fillId="3" borderId="8" xfId="1" applyFont="1" applyFill="1" applyBorder="1" applyAlignment="1" applyProtection="1">
      <alignment horizontal="center" vertical="center" wrapText="1"/>
    </xf>
    <xf numFmtId="0" fontId="6" fillId="3" borderId="4" xfId="1" applyFont="1" applyFill="1" applyBorder="1" applyAlignment="1" applyProtection="1">
      <alignment horizontal="center" vertical="center" wrapText="1"/>
    </xf>
    <xf numFmtId="0" fontId="6" fillId="3" borderId="5" xfId="1" applyFont="1" applyFill="1" applyBorder="1" applyAlignment="1" applyProtection="1">
      <alignment horizontal="center" vertical="center" wrapText="1"/>
    </xf>
    <xf numFmtId="0" fontId="6" fillId="3" borderId="6" xfId="1" applyFont="1" applyFill="1" applyBorder="1" applyAlignment="1" applyProtection="1">
      <alignment horizontal="center" vertical="center" wrapText="1"/>
    </xf>
    <xf numFmtId="0" fontId="6" fillId="3" borderId="3" xfId="1" applyFont="1" applyFill="1" applyBorder="1" applyAlignment="1" applyProtection="1">
      <alignment horizontal="center" vertical="center" wrapText="1"/>
    </xf>
    <xf numFmtId="0" fontId="6" fillId="3" borderId="7" xfId="1" applyFont="1" applyFill="1" applyBorder="1" applyAlignment="1" applyProtection="1">
      <alignment horizontal="center" vertical="center" wrapText="1"/>
    </xf>
    <xf numFmtId="0" fontId="6" fillId="0" borderId="8" xfId="1" applyFont="1" applyBorder="1" applyAlignment="1" applyProtection="1">
      <alignment horizontal="center" vertical="center"/>
    </xf>
    <xf numFmtId="0" fontId="6" fillId="0" borderId="4" xfId="1" applyFont="1" applyBorder="1" applyAlignment="1" applyProtection="1">
      <alignment horizontal="center" vertical="center"/>
    </xf>
    <xf numFmtId="0" fontId="6" fillId="0" borderId="5" xfId="1" applyFont="1" applyBorder="1" applyAlignment="1" applyProtection="1">
      <alignment horizontal="center" vertical="center"/>
    </xf>
    <xf numFmtId="0" fontId="6" fillId="0" borderId="10" xfId="1" applyFont="1" applyBorder="1" applyAlignment="1" applyProtection="1">
      <alignment horizontal="center" vertical="center"/>
    </xf>
    <xf numFmtId="0" fontId="6" fillId="0" borderId="11" xfId="1" applyFont="1" applyBorder="1" applyAlignment="1" applyProtection="1">
      <alignment horizontal="center" vertical="center"/>
    </xf>
    <xf numFmtId="0" fontId="6" fillId="0" borderId="6" xfId="1" applyFont="1" applyBorder="1" applyAlignment="1" applyProtection="1">
      <alignment horizontal="center" vertical="center"/>
    </xf>
    <xf numFmtId="0" fontId="6" fillId="0" borderId="3" xfId="1" applyFont="1" applyBorder="1" applyAlignment="1" applyProtection="1">
      <alignment horizontal="center" vertical="center"/>
    </xf>
    <xf numFmtId="0" fontId="6" fillId="0" borderId="7" xfId="1" applyFont="1" applyBorder="1" applyAlignment="1" applyProtection="1">
      <alignment horizontal="center" vertical="center"/>
    </xf>
    <xf numFmtId="5" fontId="27" fillId="0" borderId="10" xfId="4" applyNumberFormat="1" applyFont="1" applyBorder="1" applyAlignment="1" applyProtection="1">
      <alignment horizontal="center" vertical="center"/>
    </xf>
    <xf numFmtId="5" fontId="27" fillId="0" borderId="11" xfId="4" applyNumberFormat="1" applyFont="1" applyBorder="1" applyAlignment="1" applyProtection="1">
      <alignment horizontal="center" vertical="center"/>
    </xf>
    <xf numFmtId="0" fontId="27" fillId="0" borderId="13" xfId="1" applyFont="1" applyBorder="1" applyAlignment="1" applyProtection="1">
      <alignment horizontal="center" vertical="center"/>
    </xf>
    <xf numFmtId="0" fontId="27" fillId="0" borderId="12" xfId="1" applyFont="1" applyBorder="1" applyAlignment="1" applyProtection="1">
      <alignment horizontal="center" vertical="center"/>
    </xf>
    <xf numFmtId="5" fontId="27" fillId="0" borderId="44" xfId="4" applyNumberFormat="1" applyFont="1" applyBorder="1" applyAlignment="1" applyProtection="1">
      <alignment horizontal="center" vertical="center"/>
    </xf>
    <xf numFmtId="5" fontId="27" fillId="0" borderId="45" xfId="4" applyNumberFormat="1" applyFont="1" applyBorder="1" applyAlignment="1" applyProtection="1">
      <alignment horizontal="center" vertical="center"/>
    </xf>
    <xf numFmtId="168" fontId="27" fillId="7" borderId="44" xfId="1" applyNumberFormat="1" applyFont="1" applyFill="1" applyBorder="1" applyAlignment="1" applyProtection="1">
      <alignment horizontal="center" vertical="center"/>
    </xf>
    <xf numFmtId="168" fontId="27" fillId="7" borderId="45" xfId="1" applyNumberFormat="1" applyFont="1" applyFill="1" applyBorder="1" applyAlignment="1" applyProtection="1">
      <alignment horizontal="center" vertical="center"/>
    </xf>
    <xf numFmtId="0" fontId="8" fillId="21" borderId="13" xfId="0" applyFont="1" applyFill="1" applyBorder="1" applyAlignment="1" applyProtection="1">
      <alignment horizontal="center" vertical="center"/>
    </xf>
    <xf numFmtId="0" fontId="8" fillId="21" borderId="9" xfId="0" applyFont="1" applyFill="1" applyBorder="1" applyAlignment="1" applyProtection="1">
      <alignment horizontal="center" vertical="center"/>
    </xf>
    <xf numFmtId="0" fontId="8" fillId="21" borderId="12" xfId="0" applyFont="1" applyFill="1" applyBorder="1" applyAlignment="1" applyProtection="1">
      <alignment horizontal="center" vertical="center"/>
    </xf>
    <xf numFmtId="0" fontId="26" fillId="0" borderId="13" xfId="1" applyFont="1" applyBorder="1" applyAlignment="1" applyProtection="1">
      <alignment horizontal="center" vertical="center"/>
    </xf>
    <xf numFmtId="0" fontId="26" fillId="0" borderId="12" xfId="1" applyFont="1" applyBorder="1" applyAlignment="1" applyProtection="1">
      <alignment horizontal="center" vertical="center"/>
    </xf>
    <xf numFmtId="5" fontId="27" fillId="0" borderId="8" xfId="4" applyNumberFormat="1" applyFont="1" applyBorder="1" applyAlignment="1" applyProtection="1">
      <alignment horizontal="center" vertical="center"/>
    </xf>
    <xf numFmtId="5" fontId="27" fillId="0" borderId="5" xfId="4" applyNumberFormat="1" applyFont="1" applyBorder="1" applyAlignment="1" applyProtection="1">
      <alignment horizontal="center" vertical="center"/>
    </xf>
    <xf numFmtId="168" fontId="27" fillId="7" borderId="74" xfId="1" applyNumberFormat="1" applyFont="1" applyFill="1" applyBorder="1" applyAlignment="1" applyProtection="1">
      <alignment horizontal="center" vertical="center"/>
    </xf>
    <xf numFmtId="168" fontId="27" fillId="7" borderId="75" xfId="1" applyNumberFormat="1" applyFont="1" applyFill="1" applyBorder="1" applyAlignment="1" applyProtection="1">
      <alignment horizontal="center" vertical="center"/>
    </xf>
    <xf numFmtId="0" fontId="29" fillId="0" borderId="14" xfId="1" applyFont="1" applyBorder="1" applyAlignment="1" applyProtection="1">
      <alignment horizontal="center" vertical="center" wrapText="1"/>
    </xf>
    <xf numFmtId="0" fontId="29" fillId="0" borderId="2" xfId="1" applyFont="1" applyBorder="1" applyAlignment="1" applyProtection="1">
      <alignment horizontal="center" vertical="center" wrapText="1"/>
    </xf>
    <xf numFmtId="5" fontId="28" fillId="0" borderId="74" xfId="4" applyNumberFormat="1" applyFont="1" applyBorder="1" applyAlignment="1" applyProtection="1">
      <alignment horizontal="center" vertical="center"/>
    </xf>
    <xf numFmtId="5" fontId="28" fillId="0" borderId="77" xfId="4" applyNumberFormat="1" applyFont="1" applyBorder="1" applyAlignment="1" applyProtection="1">
      <alignment horizontal="center" vertical="center"/>
    </xf>
    <xf numFmtId="183" fontId="28" fillId="7" borderId="74" xfId="1" applyNumberFormat="1" applyFont="1" applyFill="1" applyBorder="1" applyAlignment="1" applyProtection="1">
      <alignment horizontal="center" vertical="center"/>
    </xf>
    <xf numFmtId="183" fontId="28" fillId="7" borderId="75" xfId="1" applyNumberFormat="1" applyFont="1" applyFill="1" applyBorder="1" applyAlignment="1" applyProtection="1">
      <alignment horizontal="center" vertical="center"/>
    </xf>
    <xf numFmtId="5" fontId="26" fillId="0" borderId="14" xfId="1" applyNumberFormat="1" applyFont="1" applyBorder="1" applyAlignment="1" applyProtection="1">
      <alignment horizontal="center" vertical="center"/>
    </xf>
    <xf numFmtId="5" fontId="26" fillId="0" borderId="2" xfId="1" applyNumberFormat="1" applyFont="1" applyBorder="1" applyAlignment="1" applyProtection="1">
      <alignment horizontal="center" vertical="center"/>
    </xf>
    <xf numFmtId="5" fontId="28" fillId="0" borderId="3" xfId="4" applyNumberFormat="1" applyFont="1" applyBorder="1" applyAlignment="1" applyProtection="1">
      <alignment horizontal="center" vertical="center"/>
    </xf>
    <xf numFmtId="5" fontId="28" fillId="0" borderId="8" xfId="4" applyNumberFormat="1" applyFont="1" applyBorder="1" applyAlignment="1" applyProtection="1">
      <alignment horizontal="center" vertical="center"/>
    </xf>
    <xf numFmtId="5" fontId="28" fillId="0" borderId="5" xfId="4" applyNumberFormat="1" applyFont="1" applyBorder="1" applyAlignment="1" applyProtection="1">
      <alignment horizontal="center" vertical="center"/>
    </xf>
    <xf numFmtId="170" fontId="27" fillId="0" borderId="14" xfId="1" applyNumberFormat="1" applyFont="1" applyBorder="1" applyAlignment="1" applyProtection="1">
      <alignment vertical="center"/>
    </xf>
    <xf numFmtId="170" fontId="27" fillId="0" borderId="43" xfId="1" applyNumberFormat="1" applyFont="1" applyBorder="1" applyAlignment="1" applyProtection="1">
      <alignment vertical="center"/>
    </xf>
    <xf numFmtId="170" fontId="27" fillId="0" borderId="2" xfId="1" applyNumberFormat="1" applyFont="1" applyBorder="1" applyAlignment="1" applyProtection="1">
      <alignment vertical="center"/>
    </xf>
    <xf numFmtId="0" fontId="28" fillId="0" borderId="13" xfId="1" applyFont="1" applyBorder="1" applyAlignment="1" applyProtection="1">
      <alignment horizontal="center" vertical="center"/>
    </xf>
    <xf numFmtId="0" fontId="28" fillId="0" borderId="12" xfId="1" applyFont="1" applyBorder="1" applyAlignment="1" applyProtection="1">
      <alignment horizontal="center" vertical="center"/>
    </xf>
    <xf numFmtId="0" fontId="29" fillId="0" borderId="13" xfId="1" applyFont="1" applyBorder="1" applyAlignment="1" applyProtection="1">
      <alignment horizontal="center" vertical="center"/>
    </xf>
    <xf numFmtId="0" fontId="29" fillId="0" borderId="12" xfId="1" applyFont="1" applyBorder="1" applyAlignment="1" applyProtection="1">
      <alignment horizontal="center" vertical="center"/>
    </xf>
    <xf numFmtId="0" fontId="26" fillId="0" borderId="10" xfId="1" applyFont="1" applyBorder="1" applyAlignment="1" applyProtection="1">
      <alignment horizontal="center" vertical="center"/>
    </xf>
    <xf numFmtId="0" fontId="26" fillId="0" borderId="6" xfId="1" applyFont="1" applyBorder="1" applyAlignment="1" applyProtection="1">
      <alignment horizontal="center" vertical="center"/>
    </xf>
    <xf numFmtId="5" fontId="26" fillId="0" borderId="43" xfId="1" applyNumberFormat="1" applyFont="1" applyBorder="1" applyAlignment="1" applyProtection="1">
      <alignment horizontal="center" vertical="center"/>
    </xf>
    <xf numFmtId="183" fontId="28" fillId="7" borderId="4" xfId="1" applyNumberFormat="1" applyFont="1" applyFill="1" applyBorder="1" applyAlignment="1" applyProtection="1">
      <alignment horizontal="center" vertical="center"/>
    </xf>
    <xf numFmtId="183" fontId="28" fillId="7" borderId="5" xfId="1" applyNumberFormat="1" applyFont="1" applyFill="1" applyBorder="1" applyAlignment="1" applyProtection="1">
      <alignment horizontal="center" vertical="center"/>
    </xf>
    <xf numFmtId="5" fontId="28" fillId="0" borderId="75" xfId="4" applyNumberFormat="1" applyFont="1" applyBorder="1" applyAlignment="1" applyProtection="1">
      <alignment horizontal="center" vertical="center"/>
    </xf>
    <xf numFmtId="0" fontId="28" fillId="0" borderId="9" xfId="1" applyFont="1" applyBorder="1" applyAlignment="1" applyProtection="1">
      <alignment horizontal="center" vertical="center"/>
    </xf>
    <xf numFmtId="2" fontId="8" fillId="0" borderId="0" xfId="1" applyNumberFormat="1" applyFont="1" applyAlignment="1" applyProtection="1">
      <alignment vertical="center"/>
    </xf>
    <xf numFmtId="2" fontId="51" fillId="0" borderId="0" xfId="1" applyNumberFormat="1" applyFont="1" applyAlignment="1" applyProtection="1">
      <alignment vertical="center"/>
    </xf>
    <xf numFmtId="0" fontId="26" fillId="0" borderId="13" xfId="1" applyFont="1" applyBorder="1" applyAlignment="1" applyProtection="1">
      <alignment horizontal="right" vertical="center"/>
    </xf>
    <xf numFmtId="0" fontId="26" fillId="0" borderId="9" xfId="1" applyFont="1" applyBorder="1" applyAlignment="1" applyProtection="1">
      <alignment horizontal="right" vertical="center"/>
    </xf>
    <xf numFmtId="0" fontId="26" fillId="0" borderId="12" xfId="1" applyFont="1" applyBorder="1" applyAlignment="1" applyProtection="1">
      <alignment horizontal="right" vertical="center"/>
    </xf>
    <xf numFmtId="170" fontId="28" fillId="0" borderId="5" xfId="1" applyNumberFormat="1" applyFont="1" applyBorder="1" applyAlignment="1" applyProtection="1">
      <alignment vertical="center"/>
    </xf>
    <xf numFmtId="170" fontId="28" fillId="0" borderId="7" xfId="1" applyNumberFormat="1" applyFont="1" applyBorder="1" applyAlignment="1" applyProtection="1">
      <alignment vertical="center"/>
    </xf>
    <xf numFmtId="0" fontId="8" fillId="0" borderId="13" xfId="1" applyFont="1" applyBorder="1" applyAlignment="1" applyProtection="1">
      <alignment horizontal="center" vertical="center"/>
    </xf>
    <xf numFmtId="0" fontId="8" fillId="0" borderId="9" xfId="1" applyFont="1" applyBorder="1" applyAlignment="1" applyProtection="1">
      <alignment horizontal="center" vertical="center"/>
    </xf>
    <xf numFmtId="0" fontId="8" fillId="0" borderId="12" xfId="1" applyFont="1" applyBorder="1" applyAlignment="1" applyProtection="1">
      <alignment horizontal="center" vertical="center"/>
    </xf>
    <xf numFmtId="168" fontId="27" fillId="7" borderId="84" xfId="1" applyNumberFormat="1" applyFont="1" applyFill="1" applyBorder="1" applyAlignment="1" applyProtection="1">
      <alignment horizontal="center" vertical="center"/>
    </xf>
    <xf numFmtId="168" fontId="27" fillId="7" borderId="85" xfId="1" applyNumberFormat="1" applyFont="1" applyFill="1" applyBorder="1" applyAlignment="1" applyProtection="1">
      <alignment horizontal="center" vertical="center"/>
    </xf>
    <xf numFmtId="0" fontId="26" fillId="0" borderId="14" xfId="1" applyFont="1" applyBorder="1" applyAlignment="1" applyProtection="1">
      <alignment horizontal="center" vertical="center" wrapText="1"/>
    </xf>
    <xf numFmtId="0" fontId="26" fillId="0" borderId="43" xfId="1" applyFont="1" applyBorder="1" applyAlignment="1" applyProtection="1">
      <alignment horizontal="center" vertical="center" wrapText="1"/>
    </xf>
    <xf numFmtId="0" fontId="27" fillId="0" borderId="13" xfId="1" applyFont="1" applyBorder="1" applyAlignment="1" applyProtection="1">
      <alignment horizontal="center" vertical="center" wrapText="1"/>
    </xf>
    <xf numFmtId="0" fontId="27" fillId="0" borderId="12" xfId="1" applyFont="1" applyBorder="1" applyAlignment="1" applyProtection="1">
      <alignment horizontal="center" vertical="center" wrapText="1"/>
    </xf>
    <xf numFmtId="0" fontId="26" fillId="0" borderId="13" xfId="1" applyFont="1" applyBorder="1" applyAlignment="1" applyProtection="1">
      <alignment horizontal="center" vertical="center" wrapText="1"/>
    </xf>
    <xf numFmtId="0" fontId="26" fillId="0" borderId="12" xfId="1" applyFont="1" applyBorder="1" applyAlignment="1" applyProtection="1">
      <alignment horizontal="center" vertical="center" wrapText="1"/>
    </xf>
    <xf numFmtId="183" fontId="28" fillId="7" borderId="6" xfId="1" applyNumberFormat="1" applyFont="1" applyFill="1" applyBorder="1" applyAlignment="1" applyProtection="1">
      <alignment horizontal="center" vertical="center"/>
    </xf>
    <xf numFmtId="183" fontId="28" fillId="7" borderId="7" xfId="1" applyNumberFormat="1" applyFont="1" applyFill="1" applyBorder="1" applyAlignment="1" applyProtection="1">
      <alignment horizontal="center" vertical="center"/>
    </xf>
    <xf numFmtId="170" fontId="28" fillId="0" borderId="5" xfId="6" applyNumberFormat="1" applyFont="1" applyBorder="1" applyAlignment="1" applyProtection="1">
      <alignment vertical="center"/>
    </xf>
    <xf numFmtId="170" fontId="28" fillId="0" borderId="7" xfId="6" applyNumberFormat="1" applyFont="1" applyBorder="1" applyAlignment="1" applyProtection="1">
      <alignment vertical="center"/>
    </xf>
    <xf numFmtId="0" fontId="30" fillId="7" borderId="1" xfId="1" applyFont="1" applyFill="1" applyBorder="1" applyAlignment="1" applyProtection="1">
      <alignment horizontal="right" vertical="center"/>
    </xf>
    <xf numFmtId="179" fontId="28" fillId="0" borderId="13" xfId="1" applyNumberFormat="1" applyFont="1" applyBorder="1" applyAlignment="1" applyProtection="1">
      <alignment horizontal="center" vertical="center"/>
    </xf>
    <xf numFmtId="179" fontId="28" fillId="0" borderId="12" xfId="1" applyNumberFormat="1" applyFont="1" applyBorder="1" applyAlignment="1" applyProtection="1">
      <alignment horizontal="center" vertical="center"/>
    </xf>
    <xf numFmtId="0" fontId="29" fillId="0" borderId="13" xfId="1" applyFont="1" applyBorder="1" applyAlignment="1" applyProtection="1">
      <alignment horizontal="center" vertical="center" wrapText="1"/>
    </xf>
    <xf numFmtId="0" fontId="29" fillId="0" borderId="12" xfId="1" applyFont="1" applyBorder="1" applyAlignment="1" applyProtection="1">
      <alignment horizontal="center" vertical="center" wrapText="1"/>
    </xf>
    <xf numFmtId="0" fontId="26" fillId="0" borderId="1" xfId="1" applyFont="1" applyBorder="1" applyAlignment="1" applyProtection="1">
      <alignment horizontal="center" vertical="center"/>
    </xf>
    <xf numFmtId="0" fontId="29" fillId="0" borderId="1" xfId="1" applyFont="1" applyBorder="1" applyAlignment="1" applyProtection="1">
      <alignment horizontal="center" vertical="center"/>
    </xf>
    <xf numFmtId="0" fontId="27" fillId="0" borderId="9" xfId="1" applyFont="1" applyBorder="1" applyAlignment="1" applyProtection="1">
      <alignment horizontal="center" vertical="center"/>
    </xf>
    <xf numFmtId="7" fontId="27" fillId="0" borderId="44" xfId="4" applyNumberFormat="1" applyFont="1" applyBorder="1" applyAlignment="1" applyProtection="1">
      <alignment horizontal="center" vertical="center"/>
    </xf>
    <xf numFmtId="7" fontId="27" fillId="0" borderId="45" xfId="4" applyNumberFormat="1" applyFont="1" applyBorder="1" applyAlignment="1" applyProtection="1">
      <alignment horizontal="center" vertical="center"/>
    </xf>
    <xf numFmtId="7" fontId="27" fillId="0" borderId="6" xfId="4" applyNumberFormat="1" applyFont="1" applyBorder="1" applyAlignment="1" applyProtection="1">
      <alignment horizontal="center" vertical="center"/>
    </xf>
    <xf numFmtId="7" fontId="27" fillId="0" borderId="7" xfId="4" applyNumberFormat="1" applyFont="1" applyBorder="1" applyAlignment="1" applyProtection="1">
      <alignment horizontal="center" vertical="center"/>
    </xf>
    <xf numFmtId="7" fontId="27" fillId="0" borderId="8" xfId="4" applyNumberFormat="1" applyFont="1" applyBorder="1" applyAlignment="1" applyProtection="1">
      <alignment horizontal="center" vertical="center"/>
    </xf>
    <xf numFmtId="7" fontId="27" fillId="0" borderId="5" xfId="4" applyNumberFormat="1" applyFont="1" applyBorder="1" applyAlignment="1" applyProtection="1">
      <alignment horizontal="center" vertical="center"/>
    </xf>
    <xf numFmtId="0" fontId="12" fillId="0" borderId="13" xfId="1" applyFont="1" applyFill="1" applyBorder="1" applyAlignment="1" applyProtection="1">
      <alignment horizontal="center" vertical="center"/>
    </xf>
    <xf numFmtId="0" fontId="12" fillId="0" borderId="9" xfId="1" applyFont="1" applyFill="1" applyBorder="1" applyAlignment="1" applyProtection="1">
      <alignment horizontal="center" vertical="center"/>
    </xf>
    <xf numFmtId="0" fontId="12" fillId="0" borderId="12" xfId="1" applyFont="1" applyFill="1" applyBorder="1" applyAlignment="1" applyProtection="1">
      <alignment horizontal="center" vertical="center"/>
    </xf>
    <xf numFmtId="0" fontId="7" fillId="0" borderId="8" xfId="1" applyFont="1" applyBorder="1" applyAlignment="1" applyProtection="1">
      <alignment vertical="center"/>
    </xf>
    <xf numFmtId="0" fontId="7" fillId="0" borderId="4" xfId="1" applyFont="1" applyBorder="1" applyAlignment="1" applyProtection="1">
      <alignment vertical="center"/>
    </xf>
    <xf numFmtId="0" fontId="7" fillId="0" borderId="5" xfId="1" applyFont="1" applyBorder="1" applyAlignment="1" applyProtection="1">
      <alignment vertical="center"/>
    </xf>
    <xf numFmtId="0" fontId="12" fillId="2" borderId="3" xfId="1" applyFont="1" applyFill="1" applyBorder="1" applyAlignment="1" applyProtection="1">
      <alignment horizontal="left" vertical="center"/>
    </xf>
    <xf numFmtId="0" fontId="6" fillId="0" borderId="1" xfId="1" applyFont="1" applyBorder="1" applyAlignment="1" applyProtection="1">
      <alignment horizontal="center" vertical="center"/>
    </xf>
    <xf numFmtId="0" fontId="6" fillId="5" borderId="3" xfId="1" applyFont="1" applyFill="1" applyBorder="1" applyAlignment="1" applyProtection="1">
      <alignment horizontal="center" vertical="center"/>
    </xf>
    <xf numFmtId="0" fontId="0" fillId="0" borderId="38" xfId="1" applyFont="1" applyBorder="1" applyAlignment="1" applyProtection="1">
      <alignment horizontal="center" vertical="center"/>
    </xf>
    <xf numFmtId="0" fontId="6" fillId="0" borderId="2" xfId="1" applyFont="1" applyBorder="1" applyAlignment="1" applyProtection="1">
      <alignment horizontal="center" vertical="center"/>
    </xf>
    <xf numFmtId="0" fontId="6" fillId="5" borderId="33" xfId="1" applyFont="1" applyFill="1" applyBorder="1" applyAlignment="1" applyProtection="1">
      <alignment horizontal="center" vertical="center"/>
    </xf>
    <xf numFmtId="0" fontId="6" fillId="5" borderId="51" xfId="1" applyFont="1" applyFill="1" applyBorder="1" applyAlignment="1" applyProtection="1">
      <alignment horizontal="center" vertical="center"/>
    </xf>
    <xf numFmtId="0" fontId="6" fillId="5" borderId="78" xfId="1" applyFont="1" applyFill="1" applyBorder="1" applyAlignment="1" applyProtection="1">
      <alignment horizontal="center" vertical="center" wrapText="1"/>
    </xf>
    <xf numFmtId="0" fontId="6" fillId="5" borderId="29" xfId="1" applyFont="1" applyFill="1" applyBorder="1" applyAlignment="1" applyProtection="1">
      <alignment horizontal="center" vertical="center" wrapText="1"/>
    </xf>
    <xf numFmtId="0" fontId="6" fillId="2" borderId="21" xfId="1" applyFont="1" applyFill="1" applyBorder="1" applyAlignment="1" applyProtection="1">
      <alignment horizontal="center" vertical="center" wrapText="1"/>
    </xf>
    <xf numFmtId="0" fontId="6" fillId="2" borderId="21" xfId="1" applyFont="1" applyFill="1" applyBorder="1" applyAlignment="1" applyProtection="1">
      <alignment horizontal="center" vertical="center"/>
    </xf>
    <xf numFmtId="168" fontId="0" fillId="6" borderId="43" xfId="1" applyNumberFormat="1" applyFont="1" applyFill="1" applyBorder="1" applyAlignment="1" applyProtection="1">
      <alignment horizontal="center" vertical="center"/>
      <protection locked="0"/>
    </xf>
    <xf numFmtId="168" fontId="0" fillId="6" borderId="2" xfId="1" applyNumberFormat="1" applyFont="1" applyFill="1" applyBorder="1" applyAlignment="1" applyProtection="1">
      <alignment horizontal="center" vertical="center"/>
      <protection locked="0"/>
    </xf>
    <xf numFmtId="0" fontId="6" fillId="0" borderId="43" xfId="1" applyFont="1" applyBorder="1" applyAlignment="1" applyProtection="1">
      <alignment horizontal="center" vertical="center"/>
    </xf>
    <xf numFmtId="0" fontId="0" fillId="0" borderId="0" xfId="1" applyFont="1" applyAlignment="1" applyProtection="1">
      <alignment horizontal="center" vertical="center" wrapText="1"/>
    </xf>
    <xf numFmtId="0" fontId="6" fillId="0" borderId="13" xfId="1" applyFont="1" applyBorder="1" applyAlignment="1" applyProtection="1">
      <alignment horizontal="center" vertical="center"/>
    </xf>
    <xf numFmtId="0" fontId="6" fillId="0" borderId="12" xfId="1" applyFont="1" applyBorder="1" applyAlignment="1" applyProtection="1">
      <alignment horizontal="center" vertical="center"/>
    </xf>
    <xf numFmtId="0" fontId="6" fillId="5" borderId="59" xfId="1" applyFont="1" applyFill="1" applyBorder="1" applyAlignment="1" applyProtection="1">
      <alignment horizontal="left" vertical="center"/>
    </xf>
    <xf numFmtId="0" fontId="6" fillId="5" borderId="65" xfId="1" applyFont="1" applyFill="1" applyBorder="1" applyAlignment="1" applyProtection="1">
      <alignment horizontal="left" vertical="center"/>
    </xf>
    <xf numFmtId="0" fontId="0" fillId="6" borderId="66" xfId="1" applyFont="1" applyFill="1" applyBorder="1" applyAlignment="1" applyProtection="1">
      <alignment vertical="center"/>
      <protection locked="0"/>
    </xf>
    <xf numFmtId="0" fontId="0" fillId="6" borderId="10" xfId="1" applyFont="1" applyFill="1" applyBorder="1" applyAlignment="1" applyProtection="1">
      <alignment vertical="center"/>
      <protection locked="0"/>
    </xf>
    <xf numFmtId="0" fontId="0" fillId="6" borderId="67" xfId="1" applyFont="1" applyFill="1" applyBorder="1" applyAlignment="1" applyProtection="1">
      <alignment vertical="center"/>
      <protection locked="0"/>
    </xf>
    <xf numFmtId="0" fontId="0" fillId="5" borderId="0" xfId="1" applyFont="1" applyFill="1" applyBorder="1" applyAlignment="1" applyProtection="1">
      <alignment horizontal="center" vertical="center"/>
    </xf>
    <xf numFmtId="0" fontId="0" fillId="5" borderId="27" xfId="1" applyFont="1" applyFill="1" applyBorder="1" applyAlignment="1" applyProtection="1">
      <alignment horizontal="center" vertical="center"/>
    </xf>
    <xf numFmtId="3" fontId="0" fillId="0" borderId="38" xfId="1" applyNumberFormat="1" applyFont="1" applyBorder="1" applyAlignment="1" applyProtection="1">
      <alignment vertical="center"/>
    </xf>
    <xf numFmtId="3" fontId="0" fillId="0" borderId="0" xfId="1" applyNumberFormat="1" applyFont="1" applyBorder="1" applyAlignment="1" applyProtection="1">
      <alignment vertical="center"/>
    </xf>
    <xf numFmtId="0" fontId="0" fillId="6" borderId="47" xfId="1" applyFont="1" applyFill="1" applyBorder="1" applyAlignment="1" applyProtection="1">
      <alignment vertical="center" wrapText="1"/>
      <protection locked="0"/>
    </xf>
    <xf numFmtId="0" fontId="0" fillId="6" borderId="60" xfId="1" applyFont="1" applyFill="1" applyBorder="1" applyAlignment="1" applyProtection="1">
      <alignment vertical="center" wrapText="1"/>
      <protection locked="0"/>
    </xf>
    <xf numFmtId="0" fontId="0" fillId="6" borderId="61" xfId="1" applyFont="1" applyFill="1" applyBorder="1" applyAlignment="1" applyProtection="1">
      <alignment vertical="center" wrapText="1"/>
      <protection locked="0"/>
    </xf>
    <xf numFmtId="3" fontId="0" fillId="0" borderId="14" xfId="1" applyNumberFormat="1" applyFont="1" applyBorder="1" applyAlignment="1" applyProtection="1">
      <alignment vertical="center"/>
    </xf>
    <xf numFmtId="3" fontId="0" fillId="0" borderId="2" xfId="1" applyNumberFormat="1" applyFont="1" applyBorder="1" applyAlignment="1" applyProtection="1">
      <alignment vertical="center"/>
    </xf>
    <xf numFmtId="3" fontId="0" fillId="0" borderId="18" xfId="1" applyNumberFormat="1" applyFont="1" applyBorder="1" applyAlignment="1" applyProtection="1">
      <alignment vertical="center"/>
    </xf>
    <xf numFmtId="3" fontId="0" fillId="0" borderId="73" xfId="1" applyNumberFormat="1" applyFont="1" applyBorder="1" applyAlignment="1" applyProtection="1">
      <alignment vertical="center"/>
    </xf>
    <xf numFmtId="3" fontId="0" fillId="0" borderId="72" xfId="1" applyNumberFormat="1" applyFont="1" applyBorder="1" applyAlignment="1" applyProtection="1">
      <alignment vertical="center"/>
    </xf>
    <xf numFmtId="3" fontId="0" fillId="0" borderId="69" xfId="1" applyNumberFormat="1" applyFont="1" applyBorder="1" applyAlignment="1" applyProtection="1">
      <alignment vertical="center"/>
    </xf>
    <xf numFmtId="3" fontId="0" fillId="0" borderId="1" xfId="1" applyNumberFormat="1" applyFont="1" applyBorder="1" applyAlignment="1" applyProtection="1">
      <alignment vertical="center"/>
    </xf>
    <xf numFmtId="3" fontId="0" fillId="0" borderId="24" xfId="1" applyNumberFormat="1" applyFont="1" applyBorder="1" applyAlignment="1" applyProtection="1">
      <alignment vertical="center"/>
    </xf>
    <xf numFmtId="0" fontId="0" fillId="0" borderId="0" xfId="1" applyFont="1" applyAlignment="1" applyProtection="1">
      <alignment vertical="center"/>
    </xf>
    <xf numFmtId="0" fontId="0" fillId="0" borderId="11" xfId="1" applyFont="1" applyBorder="1" applyAlignment="1" applyProtection="1">
      <alignment horizontal="center" vertical="center"/>
    </xf>
    <xf numFmtId="3" fontId="0" fillId="0" borderId="80" xfId="1" applyNumberFormat="1" applyFont="1" applyBorder="1" applyAlignment="1" applyProtection="1">
      <alignment horizontal="center" vertical="center"/>
    </xf>
    <xf numFmtId="3" fontId="0" fillId="0" borderId="81" xfId="1" applyNumberFormat="1" applyFont="1" applyBorder="1" applyAlignment="1" applyProtection="1">
      <alignment horizontal="center" vertical="center"/>
    </xf>
    <xf numFmtId="3" fontId="0" fillId="0" borderId="82" xfId="1" applyNumberFormat="1" applyFont="1" applyBorder="1" applyAlignment="1" applyProtection="1">
      <alignment horizontal="center" vertical="center"/>
    </xf>
    <xf numFmtId="3" fontId="0" fillId="0" borderId="47" xfId="1" applyNumberFormat="1" applyFont="1" applyBorder="1" applyAlignment="1" applyProtection="1">
      <alignment horizontal="center" vertical="center"/>
    </xf>
    <xf numFmtId="3" fontId="0" fillId="0" borderId="60" xfId="1" applyNumberFormat="1" applyFont="1" applyBorder="1" applyAlignment="1" applyProtection="1">
      <alignment horizontal="center" vertical="center"/>
    </xf>
    <xf numFmtId="3" fontId="0" fillId="0" borderId="61" xfId="1" applyNumberFormat="1" applyFont="1" applyBorder="1" applyAlignment="1" applyProtection="1">
      <alignment horizontal="center" vertical="center"/>
    </xf>
    <xf numFmtId="3" fontId="0" fillId="0" borderId="68" xfId="1" applyNumberFormat="1" applyFont="1" applyBorder="1" applyAlignment="1" applyProtection="1">
      <alignment vertical="center"/>
    </xf>
    <xf numFmtId="3" fontId="0" fillId="0" borderId="70" xfId="1" applyNumberFormat="1" applyFont="1" applyBorder="1" applyAlignment="1" applyProtection="1">
      <alignment vertical="center"/>
    </xf>
    <xf numFmtId="3" fontId="0" fillId="0" borderId="49" xfId="1" applyNumberFormat="1" applyFont="1" applyBorder="1" applyAlignment="1" applyProtection="1">
      <alignment vertical="center"/>
    </xf>
    <xf numFmtId="3" fontId="0" fillId="0" borderId="71" xfId="1" applyNumberFormat="1" applyFont="1" applyBorder="1" applyAlignment="1" applyProtection="1">
      <alignment vertical="center"/>
    </xf>
    <xf numFmtId="0" fontId="0" fillId="0" borderId="1" xfId="1" applyFont="1" applyBorder="1" applyAlignment="1" applyProtection="1">
      <alignment vertical="center"/>
    </xf>
    <xf numFmtId="0" fontId="0" fillId="0" borderId="14" xfId="1" applyFont="1" applyBorder="1" applyAlignment="1" applyProtection="1">
      <alignment horizontal="left" vertical="center"/>
    </xf>
    <xf numFmtId="0" fontId="6" fillId="0" borderId="11" xfId="1" applyFont="1" applyBorder="1" applyAlignment="1" applyProtection="1">
      <alignment horizontal="left" vertical="center"/>
    </xf>
    <xf numFmtId="0" fontId="6" fillId="0" borderId="7" xfId="1" applyFont="1" applyBorder="1" applyAlignment="1" applyProtection="1">
      <alignment horizontal="left" vertical="center"/>
    </xf>
    <xf numFmtId="3" fontId="0" fillId="0" borderId="57" xfId="1" applyNumberFormat="1" applyFont="1" applyBorder="1" applyAlignment="1" applyProtection="1">
      <alignment vertical="center"/>
    </xf>
    <xf numFmtId="3" fontId="0" fillId="0" borderId="56" xfId="1" applyNumberFormat="1" applyFont="1" applyBorder="1" applyAlignment="1" applyProtection="1">
      <alignment vertical="center"/>
    </xf>
    <xf numFmtId="3" fontId="0" fillId="0" borderId="55" xfId="1" applyNumberFormat="1" applyFont="1" applyBorder="1" applyAlignment="1" applyProtection="1">
      <alignment vertical="center"/>
    </xf>
    <xf numFmtId="3" fontId="0" fillId="0" borderId="43" xfId="1" applyNumberFormat="1" applyFont="1" applyBorder="1" applyAlignment="1" applyProtection="1">
      <alignment vertical="center"/>
    </xf>
    <xf numFmtId="0" fontId="6" fillId="5" borderId="83" xfId="1" applyFont="1" applyFill="1" applyBorder="1" applyAlignment="1" applyProtection="1">
      <alignment horizontal="left" vertical="center"/>
    </xf>
    <xf numFmtId="0" fontId="6" fillId="5" borderId="64" xfId="1" applyFont="1" applyFill="1" applyBorder="1" applyAlignment="1" applyProtection="1">
      <alignment horizontal="left" vertical="center"/>
    </xf>
    <xf numFmtId="0" fontId="6" fillId="5" borderId="27" xfId="1" applyFont="1" applyFill="1" applyBorder="1" applyAlignment="1" applyProtection="1">
      <alignment horizontal="right" vertical="center"/>
    </xf>
    <xf numFmtId="3" fontId="0" fillId="0" borderId="49" xfId="1" applyNumberFormat="1" applyFont="1" applyFill="1" applyBorder="1" applyAlignment="1" applyProtection="1">
      <alignment vertical="center"/>
    </xf>
    <xf numFmtId="3" fontId="0" fillId="0" borderId="1" xfId="1" applyNumberFormat="1" applyFont="1" applyFill="1" applyBorder="1" applyAlignment="1" applyProtection="1">
      <alignment vertical="center"/>
    </xf>
    <xf numFmtId="3" fontId="0" fillId="0" borderId="16" xfId="1" applyNumberFormat="1" applyFont="1" applyBorder="1" applyAlignment="1" applyProtection="1">
      <alignment vertical="center"/>
    </xf>
    <xf numFmtId="3" fontId="0" fillId="0" borderId="17" xfId="1" applyNumberFormat="1" applyFont="1" applyBorder="1" applyAlignment="1" applyProtection="1">
      <alignment vertical="center"/>
    </xf>
    <xf numFmtId="0" fontId="6" fillId="5" borderId="30" xfId="1" applyFont="1" applyFill="1" applyBorder="1" applyAlignment="1" applyProtection="1">
      <alignment horizontal="right" vertical="center"/>
    </xf>
    <xf numFmtId="0" fontId="6" fillId="5" borderId="31" xfId="1" applyFont="1" applyFill="1" applyBorder="1" applyAlignment="1" applyProtection="1">
      <alignment horizontal="right" vertical="center"/>
    </xf>
    <xf numFmtId="0" fontId="6" fillId="5" borderId="38" xfId="1" applyFont="1" applyFill="1" applyBorder="1" applyAlignment="1" applyProtection="1">
      <alignment horizontal="center" vertical="center"/>
    </xf>
    <xf numFmtId="0" fontId="6" fillId="5" borderId="0" xfId="1" applyFont="1" applyFill="1" applyBorder="1" applyAlignment="1" applyProtection="1">
      <alignment horizontal="center" vertical="center"/>
    </xf>
    <xf numFmtId="0" fontId="6" fillId="5" borderId="27" xfId="1" applyFont="1" applyFill="1" applyBorder="1" applyAlignment="1" applyProtection="1">
      <alignment horizontal="center" vertical="center"/>
    </xf>
    <xf numFmtId="0" fontId="0" fillId="0" borderId="25" xfId="1" applyFont="1" applyBorder="1" applyAlignment="1" applyProtection="1">
      <alignment horizontal="left" vertical="center"/>
    </xf>
    <xf numFmtId="0" fontId="6" fillId="8" borderId="19" xfId="1" applyFont="1" applyFill="1" applyBorder="1" applyAlignment="1" applyProtection="1">
      <alignment horizontal="right" vertical="center"/>
    </xf>
    <xf numFmtId="0" fontId="0" fillId="0" borderId="0" xfId="1" applyFont="1" applyAlignment="1" applyProtection="1">
      <alignment horizontal="left" vertical="center"/>
    </xf>
    <xf numFmtId="0" fontId="0" fillId="0" borderId="0" xfId="1" applyFont="1" applyBorder="1" applyAlignment="1" applyProtection="1">
      <alignment horizontal="left" vertical="center"/>
    </xf>
    <xf numFmtId="0" fontId="6" fillId="0" borderId="1" xfId="1" applyFont="1" applyBorder="1" applyAlignment="1" applyProtection="1">
      <alignment horizontal="left" vertical="center"/>
    </xf>
    <xf numFmtId="0" fontId="6" fillId="5" borderId="32" xfId="1" applyFont="1" applyFill="1" applyBorder="1" applyAlignment="1" applyProtection="1">
      <alignment horizontal="right" vertical="center"/>
    </xf>
    <xf numFmtId="0" fontId="0" fillId="0" borderId="30" xfId="1" applyFont="1" applyFill="1" applyBorder="1" applyAlignment="1" applyProtection="1">
      <alignment horizontal="left" vertical="center"/>
    </xf>
    <xf numFmtId="0" fontId="0" fillId="0" borderId="31" xfId="1" applyFont="1" applyFill="1" applyBorder="1" applyAlignment="1" applyProtection="1">
      <alignment horizontal="left" vertical="center"/>
    </xf>
    <xf numFmtId="0" fontId="0" fillId="0" borderId="20" xfId="1" applyFont="1" applyFill="1" applyBorder="1" applyAlignment="1" applyProtection="1">
      <alignment horizontal="left" vertical="center"/>
    </xf>
    <xf numFmtId="0" fontId="9" fillId="0" borderId="0" xfId="1" applyFont="1" applyAlignment="1" applyProtection="1">
      <alignment horizontal="left" vertical="center"/>
    </xf>
    <xf numFmtId="0" fontId="9" fillId="0" borderId="11" xfId="1" applyFont="1" applyBorder="1" applyAlignment="1" applyProtection="1">
      <alignment horizontal="left" vertical="center"/>
    </xf>
    <xf numFmtId="0" fontId="6" fillId="8" borderId="78" xfId="1" applyFont="1" applyFill="1" applyBorder="1" applyAlignment="1" applyProtection="1">
      <alignment horizontal="left" vertical="center"/>
    </xf>
    <xf numFmtId="0" fontId="15" fillId="0" borderId="0" xfId="1" applyFont="1" applyAlignment="1" applyProtection="1">
      <alignment horizontal="left" vertical="center"/>
    </xf>
    <xf numFmtId="0" fontId="15" fillId="0" borderId="11" xfId="1" applyFont="1" applyBorder="1" applyAlignment="1" applyProtection="1">
      <alignment horizontal="left" vertical="center"/>
    </xf>
    <xf numFmtId="0" fontId="6" fillId="8" borderId="50" xfId="1" applyFont="1" applyFill="1" applyBorder="1" applyAlignment="1" applyProtection="1">
      <alignment horizontal="left" vertical="center"/>
    </xf>
    <xf numFmtId="0" fontId="6" fillId="8" borderId="29" xfId="1" applyFont="1" applyFill="1" applyBorder="1" applyAlignment="1" applyProtection="1">
      <alignment horizontal="left" vertical="center"/>
    </xf>
    <xf numFmtId="0" fontId="6" fillId="5" borderId="30" xfId="1" applyFont="1" applyFill="1" applyBorder="1" applyAlignment="1" applyProtection="1">
      <alignment horizontal="left" vertical="center"/>
    </xf>
    <xf numFmtId="0" fontId="6" fillId="5" borderId="31" xfId="1" applyFont="1" applyFill="1" applyBorder="1" applyAlignment="1" applyProtection="1">
      <alignment horizontal="left" vertical="center"/>
    </xf>
    <xf numFmtId="0" fontId="6" fillId="5" borderId="32" xfId="1" applyFont="1" applyFill="1" applyBorder="1" applyAlignment="1" applyProtection="1">
      <alignment horizontal="left" vertical="center"/>
    </xf>
    <xf numFmtId="0" fontId="0" fillId="6" borderId="13" xfId="1" applyFont="1" applyFill="1" applyBorder="1" applyAlignment="1" applyProtection="1">
      <alignment vertical="center" wrapText="1"/>
      <protection locked="0"/>
    </xf>
    <xf numFmtId="0" fontId="0" fillId="6" borderId="9" xfId="1" applyFont="1" applyFill="1" applyBorder="1" applyAlignment="1" applyProtection="1">
      <alignment vertical="center" wrapText="1"/>
      <protection locked="0"/>
    </xf>
    <xf numFmtId="0" fontId="0" fillId="6" borderId="12" xfId="1" applyFont="1" applyFill="1" applyBorder="1" applyAlignment="1" applyProtection="1">
      <alignment vertical="center" wrapText="1"/>
      <protection locked="0"/>
    </xf>
    <xf numFmtId="0" fontId="6" fillId="5" borderId="60" xfId="1" applyFont="1" applyFill="1" applyBorder="1" applyAlignment="1" applyProtection="1">
      <alignment horizontal="center" vertical="center"/>
    </xf>
    <xf numFmtId="0" fontId="6" fillId="0" borderId="0" xfId="1" applyFont="1" applyAlignment="1" applyProtection="1">
      <alignment horizontal="center" vertical="center" wrapText="1"/>
    </xf>
    <xf numFmtId="0" fontId="6" fillId="5" borderId="60" xfId="1" applyFont="1" applyFill="1" applyBorder="1" applyAlignment="1" applyProtection="1">
      <alignment horizontal="center" vertical="center" wrapText="1"/>
    </xf>
    <xf numFmtId="0" fontId="0" fillId="13" borderId="52" xfId="1" applyFont="1" applyFill="1" applyBorder="1" applyAlignment="1" applyProtection="1">
      <alignment horizontal="center" vertical="center"/>
      <protection locked="0"/>
    </xf>
    <xf numFmtId="0" fontId="0" fillId="13" borderId="19" xfId="1" applyFont="1" applyFill="1" applyBorder="1" applyAlignment="1" applyProtection="1">
      <alignment horizontal="center" vertical="center"/>
      <protection locked="0"/>
    </xf>
    <xf numFmtId="0" fontId="0" fillId="13" borderId="25" xfId="1" applyFont="1" applyFill="1" applyBorder="1" applyAlignment="1" applyProtection="1">
      <alignment horizontal="center" vertical="center"/>
      <protection locked="0"/>
    </xf>
    <xf numFmtId="0" fontId="0" fillId="2" borderId="0" xfId="1" applyFont="1" applyFill="1" applyAlignment="1" applyProtection="1">
      <alignment horizontal="left" vertical="center"/>
    </xf>
    <xf numFmtId="0" fontId="0" fillId="6" borderId="24" xfId="1" applyFont="1" applyFill="1" applyBorder="1" applyAlignment="1" applyProtection="1">
      <alignment vertical="center" wrapText="1"/>
      <protection locked="0"/>
    </xf>
    <xf numFmtId="0" fontId="0" fillId="6" borderId="23" xfId="1" applyFont="1" applyFill="1" applyBorder="1" applyAlignment="1" applyProtection="1">
      <alignment vertical="center" wrapText="1"/>
      <protection locked="0"/>
    </xf>
    <xf numFmtId="0" fontId="0" fillId="6" borderId="15" xfId="1" applyFont="1" applyFill="1" applyBorder="1" applyAlignment="1" applyProtection="1">
      <alignment vertical="center"/>
      <protection locked="0"/>
    </xf>
    <xf numFmtId="0" fontId="0" fillId="6" borderId="26" xfId="1" applyFont="1" applyFill="1" applyBorder="1" applyAlignment="1" applyProtection="1">
      <alignment vertical="center"/>
      <protection locked="0"/>
    </xf>
    <xf numFmtId="0" fontId="0" fillId="6" borderId="0" xfId="1" applyFont="1" applyFill="1" applyBorder="1" applyAlignment="1" applyProtection="1">
      <alignment vertical="center"/>
      <protection locked="0"/>
    </xf>
    <xf numFmtId="0" fontId="0" fillId="6" borderId="27" xfId="1" applyFont="1" applyFill="1" applyBorder="1" applyAlignment="1" applyProtection="1">
      <alignment vertical="center"/>
      <protection locked="0"/>
    </xf>
    <xf numFmtId="0" fontId="0" fillId="6" borderId="22" xfId="1" applyFont="1" applyFill="1" applyBorder="1" applyAlignment="1" applyProtection="1">
      <alignment vertical="center"/>
      <protection locked="0"/>
    </xf>
    <xf numFmtId="0" fontId="0" fillId="6" borderId="28" xfId="1" applyFont="1" applyFill="1" applyBorder="1" applyAlignment="1" applyProtection="1">
      <alignment vertical="center"/>
      <protection locked="0"/>
    </xf>
    <xf numFmtId="0" fontId="0" fillId="6" borderId="49" xfId="1" applyFont="1" applyFill="1" applyBorder="1" applyAlignment="1" applyProtection="1">
      <alignment vertical="center" wrapText="1"/>
      <protection locked="0"/>
    </xf>
    <xf numFmtId="0" fontId="0" fillId="6" borderId="16" xfId="1" applyFont="1" applyFill="1" applyBorder="1" applyAlignment="1" applyProtection="1">
      <alignment vertical="center" wrapText="1"/>
      <protection locked="0"/>
    </xf>
    <xf numFmtId="0" fontId="0" fillId="6" borderId="1" xfId="1" applyFont="1" applyFill="1" applyBorder="1" applyAlignment="1" applyProtection="1">
      <alignment vertical="center" wrapText="1"/>
      <protection locked="0"/>
    </xf>
    <xf numFmtId="0" fontId="0" fillId="6" borderId="17" xfId="1" applyFont="1" applyFill="1" applyBorder="1" applyAlignment="1" applyProtection="1">
      <alignment vertical="center" wrapText="1"/>
      <protection locked="0"/>
    </xf>
    <xf numFmtId="0" fontId="0" fillId="13" borderId="1" xfId="1" applyFont="1" applyFill="1" applyBorder="1" applyAlignment="1" applyProtection="1">
      <alignment vertical="center" wrapText="1"/>
      <protection locked="0"/>
    </xf>
    <xf numFmtId="0" fontId="0" fillId="6" borderId="37" xfId="1" applyFont="1" applyFill="1" applyBorder="1" applyAlignment="1" applyProtection="1">
      <alignment vertical="center" wrapText="1"/>
      <protection locked="0"/>
    </xf>
    <xf numFmtId="0" fontId="0" fillId="6" borderId="15" xfId="1" applyFont="1" applyFill="1" applyBorder="1" applyAlignment="1" applyProtection="1">
      <alignment vertical="center" wrapText="1"/>
      <protection locked="0"/>
    </xf>
    <xf numFmtId="0" fontId="0" fillId="6" borderId="26" xfId="1" applyFont="1" applyFill="1" applyBorder="1" applyAlignment="1" applyProtection="1">
      <alignment vertical="center" wrapText="1"/>
      <protection locked="0"/>
    </xf>
    <xf numFmtId="0" fontId="0" fillId="6" borderId="38" xfId="1" applyFont="1" applyFill="1" applyBorder="1" applyAlignment="1" applyProtection="1">
      <alignment vertical="center" wrapText="1"/>
      <protection locked="0"/>
    </xf>
    <xf numFmtId="0" fontId="0" fillId="6" borderId="0" xfId="1" applyFont="1" applyFill="1" applyBorder="1" applyAlignment="1" applyProtection="1">
      <alignment vertical="center" wrapText="1"/>
      <protection locked="0"/>
    </xf>
    <xf numFmtId="0" fontId="0" fillId="6" borderId="27" xfId="1" applyFont="1" applyFill="1" applyBorder="1" applyAlignment="1" applyProtection="1">
      <alignment vertical="center" wrapText="1"/>
      <protection locked="0"/>
    </xf>
    <xf numFmtId="0" fontId="0" fillId="6" borderId="62" xfId="1" applyFont="1" applyFill="1" applyBorder="1" applyAlignment="1" applyProtection="1">
      <alignment vertical="center" wrapText="1"/>
      <protection locked="0"/>
    </xf>
    <xf numFmtId="0" fontId="0" fillId="6" borderId="22" xfId="1" applyFont="1" applyFill="1" applyBorder="1" applyAlignment="1" applyProtection="1">
      <alignment vertical="center" wrapText="1"/>
      <protection locked="0"/>
    </xf>
    <xf numFmtId="0" fontId="0" fillId="6" borderId="28" xfId="1" applyFont="1" applyFill="1" applyBorder="1" applyAlignment="1" applyProtection="1">
      <alignment vertical="center" wrapText="1"/>
      <protection locked="0"/>
    </xf>
    <xf numFmtId="0" fontId="0" fillId="8" borderId="4" xfId="1" applyFont="1" applyFill="1" applyBorder="1" applyAlignment="1" applyProtection="1">
      <alignment horizontal="left" vertical="center"/>
    </xf>
    <xf numFmtId="0" fontId="0" fillId="8" borderId="5" xfId="1" applyFont="1" applyFill="1" applyBorder="1" applyAlignment="1" applyProtection="1">
      <alignment horizontal="left" vertical="center"/>
    </xf>
    <xf numFmtId="0" fontId="0" fillId="8" borderId="3" xfId="1" applyFont="1" applyFill="1" applyBorder="1" applyAlignment="1" applyProtection="1">
      <alignment horizontal="left" vertical="center"/>
    </xf>
    <xf numFmtId="0" fontId="0" fillId="8" borderId="7" xfId="1" applyFont="1" applyFill="1" applyBorder="1" applyAlignment="1" applyProtection="1">
      <alignment horizontal="left" vertical="center"/>
    </xf>
    <xf numFmtId="0" fontId="0" fillId="6" borderId="52" xfId="1" applyFont="1" applyFill="1" applyBorder="1" applyAlignment="1" applyProtection="1">
      <alignment vertical="center" wrapText="1"/>
      <protection locked="0"/>
    </xf>
    <xf numFmtId="3" fontId="0" fillId="0" borderId="54" xfId="1" applyNumberFormat="1" applyFont="1" applyBorder="1" applyAlignment="1" applyProtection="1">
      <alignment vertical="center"/>
    </xf>
    <xf numFmtId="3" fontId="0" fillId="0" borderId="79" xfId="1" applyNumberFormat="1" applyFont="1" applyBorder="1" applyAlignment="1" applyProtection="1">
      <alignment vertical="center"/>
    </xf>
    <xf numFmtId="3" fontId="0" fillId="0" borderId="60" xfId="1" applyNumberFormat="1" applyFont="1" applyBorder="1" applyAlignment="1" applyProtection="1">
      <alignment vertical="center"/>
    </xf>
    <xf numFmtId="3" fontId="0" fillId="0" borderId="61" xfId="1" applyNumberFormat="1" applyFont="1" applyBorder="1" applyAlignment="1" applyProtection="1">
      <alignment vertical="center"/>
    </xf>
    <xf numFmtId="3" fontId="0" fillId="0" borderId="35" xfId="1" applyNumberFormat="1" applyFont="1" applyBorder="1" applyAlignment="1" applyProtection="1">
      <alignment vertical="center"/>
    </xf>
    <xf numFmtId="3" fontId="0" fillId="0" borderId="36" xfId="1" applyNumberFormat="1" applyFont="1" applyBorder="1" applyAlignment="1" applyProtection="1">
      <alignment vertical="center"/>
    </xf>
    <xf numFmtId="3" fontId="0" fillId="0" borderId="47" xfId="1" applyNumberFormat="1" applyFont="1" applyBorder="1" applyAlignment="1" applyProtection="1">
      <alignment vertical="center"/>
    </xf>
    <xf numFmtId="0" fontId="0" fillId="6" borderId="8" xfId="1" applyFont="1" applyFill="1" applyBorder="1" applyAlignment="1" applyProtection="1">
      <alignment vertical="center" wrapText="1"/>
      <protection locked="0"/>
    </xf>
    <xf numFmtId="0" fontId="0" fillId="6" borderId="4" xfId="1" applyFont="1" applyFill="1" applyBorder="1" applyAlignment="1" applyProtection="1">
      <alignment vertical="center" wrapText="1"/>
      <protection locked="0"/>
    </xf>
    <xf numFmtId="0" fontId="0" fillId="6" borderId="5" xfId="1" applyFont="1" applyFill="1" applyBorder="1" applyAlignment="1" applyProtection="1">
      <alignment vertical="center" wrapText="1"/>
      <protection locked="0"/>
    </xf>
    <xf numFmtId="0" fontId="6" fillId="6" borderId="52" xfId="1" applyFont="1" applyFill="1" applyBorder="1" applyAlignment="1" applyProtection="1">
      <alignment horizontal="center" vertical="center"/>
      <protection locked="0"/>
    </xf>
    <xf numFmtId="0" fontId="6" fillId="6" borderId="19" xfId="1" applyFont="1" applyFill="1" applyBorder="1" applyAlignment="1" applyProtection="1">
      <alignment horizontal="center" vertical="center"/>
      <protection locked="0"/>
    </xf>
    <xf numFmtId="0" fontId="6" fillId="6" borderId="25" xfId="1" applyFont="1" applyFill="1" applyBorder="1" applyAlignment="1" applyProtection="1">
      <alignment horizontal="center" vertical="center"/>
      <protection locked="0"/>
    </xf>
    <xf numFmtId="0" fontId="0" fillId="6" borderId="0" xfId="1" applyFont="1" applyFill="1" applyAlignment="1" applyProtection="1">
      <alignment horizontal="center" vertical="center"/>
      <protection locked="0"/>
    </xf>
    <xf numFmtId="0" fontId="10" fillId="0" borderId="15" xfId="0" applyFont="1" applyBorder="1" applyAlignment="1">
      <alignment horizontal="center" vertical="center" wrapText="1"/>
    </xf>
    <xf numFmtId="0" fontId="6" fillId="3" borderId="13" xfId="15" applyNumberFormat="1" applyFont="1" applyFill="1" applyBorder="1" applyAlignment="1">
      <alignment horizontal="center" vertical="center"/>
    </xf>
    <xf numFmtId="0" fontId="6" fillId="3" borderId="9" xfId="15" applyNumberFormat="1" applyFont="1" applyFill="1" applyBorder="1" applyAlignment="1">
      <alignment horizontal="center" vertical="center"/>
    </xf>
    <xf numFmtId="0" fontId="6" fillId="3" borderId="12" xfId="15" applyNumberFormat="1" applyFont="1" applyFill="1" applyBorder="1" applyAlignment="1">
      <alignment horizontal="center" vertical="center"/>
    </xf>
    <xf numFmtId="0" fontId="55" fillId="29" borderId="13" xfId="0" applyFont="1" applyFill="1" applyBorder="1" applyAlignment="1" applyProtection="1">
      <alignment horizontal="left" wrapText="1"/>
    </xf>
    <xf numFmtId="0" fontId="55" fillId="29" borderId="9" xfId="0" applyFont="1" applyFill="1" applyBorder="1" applyAlignment="1" applyProtection="1">
      <alignment horizontal="left" wrapText="1"/>
    </xf>
    <xf numFmtId="0" fontId="55" fillId="29" borderId="12" xfId="0" applyFont="1" applyFill="1" applyBorder="1" applyAlignment="1" applyProtection="1">
      <alignment horizontal="left" wrapText="1"/>
    </xf>
    <xf numFmtId="1" fontId="55" fillId="29" borderId="9" xfId="0" applyNumberFormat="1" applyFont="1" applyFill="1" applyBorder="1" applyAlignment="1" applyProtection="1">
      <alignment horizontal="left" vertical="center" wrapText="1"/>
    </xf>
    <xf numFmtId="0" fontId="55" fillId="29" borderId="13" xfId="0" applyFont="1" applyFill="1" applyBorder="1" applyAlignment="1" applyProtection="1">
      <alignment horizontal="left" vertical="center" wrapText="1"/>
    </xf>
    <xf numFmtId="0" fontId="55" fillId="29" borderId="12" xfId="0" applyFont="1" applyFill="1" applyBorder="1" applyAlignment="1" applyProtection="1">
      <alignment horizontal="left" vertical="center" wrapText="1"/>
    </xf>
    <xf numFmtId="181" fontId="56" fillId="31" borderId="1" xfId="7" applyNumberFormat="1" applyFont="1" applyFill="1" applyBorder="1" applyAlignment="1" applyProtection="1">
      <alignment horizontal="left"/>
    </xf>
    <xf numFmtId="0" fontId="56" fillId="21" borderId="1" xfId="7" applyFont="1" applyFill="1" applyBorder="1" applyAlignment="1" applyProtection="1">
      <alignment horizontal="left" vertical="center"/>
    </xf>
    <xf numFmtId="0" fontId="56" fillId="0" borderId="1" xfId="0" applyFont="1" applyFill="1" applyBorder="1" applyAlignment="1" applyProtection="1">
      <alignment horizontal="left"/>
    </xf>
    <xf numFmtId="0" fontId="56" fillId="21" borderId="9" xfId="0" applyFont="1" applyFill="1" applyBorder="1" applyAlignment="1" applyProtection="1">
      <alignment horizontal="center"/>
    </xf>
    <xf numFmtId="0" fontId="56" fillId="21" borderId="12" xfId="0" applyFont="1" applyFill="1" applyBorder="1" applyAlignment="1" applyProtection="1">
      <alignment horizontal="center"/>
    </xf>
    <xf numFmtId="181" fontId="56" fillId="0" borderId="1" xfId="7" applyNumberFormat="1" applyFont="1" applyFill="1" applyBorder="1" applyAlignment="1" applyProtection="1">
      <alignment horizontal="left"/>
    </xf>
    <xf numFmtId="0" fontId="56" fillId="28" borderId="13" xfId="0" applyFont="1" applyFill="1" applyBorder="1" applyAlignment="1" applyProtection="1">
      <alignment horizontal="center" vertical="center"/>
    </xf>
    <xf numFmtId="0" fontId="56" fillId="28" borderId="12" xfId="0" applyFont="1" applyFill="1" applyBorder="1" applyAlignment="1" applyProtection="1">
      <alignment horizontal="center" vertical="center"/>
    </xf>
    <xf numFmtId="0" fontId="56" fillId="28" borderId="13" xfId="8" applyFont="1" applyFill="1" applyBorder="1" applyAlignment="1" applyProtection="1">
      <alignment horizontal="center" vertical="center" wrapText="1"/>
    </xf>
    <xf numFmtId="0" fontId="56" fillId="28" borderId="12" xfId="8" applyFont="1" applyFill="1" applyBorder="1" applyAlignment="1" applyProtection="1">
      <alignment horizontal="center" vertical="center" wrapText="1"/>
    </xf>
    <xf numFmtId="0" fontId="56" fillId="28" borderId="1" xfId="8" applyFont="1" applyFill="1" applyBorder="1" applyAlignment="1" applyProtection="1">
      <alignment horizontal="center" vertical="center" wrapText="1"/>
    </xf>
    <xf numFmtId="0" fontId="55" fillId="21" borderId="37" xfId="0" applyFont="1" applyFill="1" applyBorder="1" applyAlignment="1" applyProtection="1">
      <alignment horizontal="left" wrapText="1"/>
    </xf>
    <xf numFmtId="0" fontId="55" fillId="21" borderId="15" xfId="0" applyFont="1" applyFill="1" applyBorder="1" applyAlignment="1" applyProtection="1">
      <alignment horizontal="left" wrapText="1"/>
    </xf>
    <xf numFmtId="0" fontId="55" fillId="21" borderId="26" xfId="0" applyFont="1" applyFill="1" applyBorder="1" applyAlignment="1" applyProtection="1">
      <alignment horizontal="left" wrapText="1"/>
    </xf>
    <xf numFmtId="0" fontId="55" fillId="21" borderId="62" xfId="0" applyFont="1" applyFill="1" applyBorder="1" applyAlignment="1" applyProtection="1">
      <alignment horizontal="left" wrapText="1"/>
    </xf>
    <xf numFmtId="0" fontId="55" fillId="21" borderId="22" xfId="0" applyFont="1" applyFill="1" applyBorder="1" applyAlignment="1" applyProtection="1">
      <alignment horizontal="left" wrapText="1"/>
    </xf>
    <xf numFmtId="0" fontId="55" fillId="21" borderId="28" xfId="0" applyFont="1" applyFill="1" applyBorder="1" applyAlignment="1" applyProtection="1">
      <alignment horizontal="left" wrapText="1"/>
    </xf>
    <xf numFmtId="0" fontId="56" fillId="28" borderId="1" xfId="0" applyFont="1" applyFill="1" applyBorder="1" applyAlignment="1" applyProtection="1">
      <alignment horizontal="center" vertical="center" wrapText="1"/>
    </xf>
    <xf numFmtId="0" fontId="42" fillId="38" borderId="14" xfId="33" applyFont="1" applyFill="1" applyBorder="1" applyAlignment="1">
      <alignment horizontal="center" vertical="center" wrapText="1"/>
    </xf>
    <xf numFmtId="0" fontId="42" fillId="38" borderId="43" xfId="33" applyFont="1" applyFill="1" applyBorder="1" applyAlignment="1">
      <alignment horizontal="center" vertical="center" wrapText="1"/>
    </xf>
    <xf numFmtId="0" fontId="42" fillId="38" borderId="2" xfId="33" applyFont="1" applyFill="1" applyBorder="1" applyAlignment="1">
      <alignment horizontal="center" vertical="center" wrapText="1"/>
    </xf>
    <xf numFmtId="0" fontId="1" fillId="0" borderId="52" xfId="33" applyBorder="1" applyAlignment="1">
      <alignment horizontal="left"/>
    </xf>
    <xf numFmtId="0" fontId="1" fillId="0" borderId="19" xfId="33" applyBorder="1" applyAlignment="1">
      <alignment horizontal="left"/>
    </xf>
    <xf numFmtId="0" fontId="1" fillId="0" borderId="25" xfId="33" applyBorder="1" applyAlignment="1">
      <alignment horizontal="left"/>
    </xf>
    <xf numFmtId="43" fontId="4" fillId="24" borderId="14" xfId="34" applyFont="1" applyFill="1" applyBorder="1" applyAlignment="1">
      <alignment horizontal="center" vertical="center" wrapText="1"/>
    </xf>
    <xf numFmtId="43" fontId="4" fillId="24" borderId="43" xfId="34" applyFont="1" applyFill="1" applyBorder="1" applyAlignment="1">
      <alignment horizontal="center" vertical="center" wrapText="1"/>
    </xf>
    <xf numFmtId="43" fontId="4" fillId="24" borderId="2" xfId="34" applyFont="1" applyFill="1" applyBorder="1" applyAlignment="1">
      <alignment horizontal="center" vertical="center" wrapText="1"/>
    </xf>
    <xf numFmtId="0" fontId="4" fillId="38" borderId="14" xfId="33" applyFont="1" applyFill="1" applyBorder="1" applyAlignment="1">
      <alignment horizontal="center" vertical="center" wrapText="1"/>
    </xf>
    <xf numFmtId="0" fontId="4" fillId="38" borderId="43" xfId="33" applyFont="1" applyFill="1" applyBorder="1" applyAlignment="1">
      <alignment horizontal="center" vertical="center" wrapText="1"/>
    </xf>
    <xf numFmtId="0" fontId="4" fillId="38" borderId="2" xfId="33" applyFont="1" applyFill="1" applyBorder="1" applyAlignment="1">
      <alignment horizontal="center" vertical="center" wrapText="1"/>
    </xf>
    <xf numFmtId="8" fontId="42" fillId="38" borderId="14" xfId="33" applyNumberFormat="1" applyFont="1" applyFill="1" applyBorder="1" applyAlignment="1">
      <alignment horizontal="center" vertical="center" wrapText="1"/>
    </xf>
    <xf numFmtId="8" fontId="42" fillId="38" borderId="43" xfId="33" applyNumberFormat="1" applyFont="1" applyFill="1" applyBorder="1" applyAlignment="1">
      <alignment horizontal="center" vertical="center" wrapText="1"/>
    </xf>
    <xf numFmtId="8" fontId="42" fillId="38" borderId="2" xfId="33" applyNumberFormat="1" applyFont="1" applyFill="1" applyBorder="1" applyAlignment="1">
      <alignment horizontal="center" vertical="center" wrapText="1"/>
    </xf>
    <xf numFmtId="8" fontId="42" fillId="24" borderId="14" xfId="34" applyNumberFormat="1" applyFont="1" applyFill="1" applyBorder="1" applyAlignment="1">
      <alignment horizontal="center" vertical="center" wrapText="1"/>
    </xf>
    <xf numFmtId="8" fontId="42" fillId="24" borderId="43" xfId="34" applyNumberFormat="1" applyFont="1" applyFill="1" applyBorder="1" applyAlignment="1">
      <alignment horizontal="center" vertical="center" wrapText="1"/>
    </xf>
    <xf numFmtId="8" fontId="42" fillId="24" borderId="2" xfId="34" applyNumberFormat="1" applyFont="1" applyFill="1" applyBorder="1" applyAlignment="1">
      <alignment horizontal="center" vertical="center" wrapText="1"/>
    </xf>
  </cellXfs>
  <cellStyles count="35">
    <cellStyle name="%" xfId="1" xr:uid="{00000000-0005-0000-0000-000000000000}"/>
    <cellStyle name="Comma" xfId="2" builtinId="3"/>
    <cellStyle name="Comma 2" xfId="3" xr:uid="{00000000-0005-0000-0000-000002000000}"/>
    <cellStyle name="Comma 2 2" xfId="13" xr:uid="{00000000-0005-0000-0000-000003000000}"/>
    <cellStyle name="Comma 3" xfId="9" xr:uid="{00000000-0005-0000-0000-000004000000}"/>
    <cellStyle name="Comma 4" xfId="19" xr:uid="{00000000-0005-0000-0000-000005000000}"/>
    <cellStyle name="Comma 5" xfId="20" xr:uid="{00000000-0005-0000-0000-000006000000}"/>
    <cellStyle name="Comma 6" xfId="34" xr:uid="{00000000-0005-0000-0000-000007000000}"/>
    <cellStyle name="Currency" xfId="4" builtinId="4"/>
    <cellStyle name="Currency 2" xfId="12" xr:uid="{00000000-0005-0000-0000-000009000000}"/>
    <cellStyle name="Currency 3" xfId="10" xr:uid="{00000000-0005-0000-0000-00000A000000}"/>
    <cellStyle name="Currency 4" xfId="21" xr:uid="{00000000-0005-0000-0000-00000B000000}"/>
    <cellStyle name="Currency 5" xfId="22" xr:uid="{00000000-0005-0000-0000-00000C000000}"/>
    <cellStyle name="Hyperlink" xfId="5" builtinId="8"/>
    <cellStyle name="Normal" xfId="0" builtinId="0"/>
    <cellStyle name="Normal 2" xfId="7" xr:uid="{00000000-0005-0000-0000-00000F000000}"/>
    <cellStyle name="Normal 2 2" xfId="14" xr:uid="{00000000-0005-0000-0000-000010000000}"/>
    <cellStyle name="Normal 2 2 2" xfId="23" xr:uid="{00000000-0005-0000-0000-000011000000}"/>
    <cellStyle name="Normal 2 2 3" xfId="24" xr:uid="{00000000-0005-0000-0000-000012000000}"/>
    <cellStyle name="Normal 3" xfId="15" xr:uid="{00000000-0005-0000-0000-000013000000}"/>
    <cellStyle name="Normal 3 2" xfId="25" xr:uid="{00000000-0005-0000-0000-000014000000}"/>
    <cellStyle name="Normal 3 3" xfId="26" xr:uid="{00000000-0005-0000-0000-000015000000}"/>
    <cellStyle name="Normal 4" xfId="16" xr:uid="{00000000-0005-0000-0000-000016000000}"/>
    <cellStyle name="Normal 5" xfId="18" xr:uid="{00000000-0005-0000-0000-000017000000}"/>
    <cellStyle name="Normal 6" xfId="27" xr:uid="{00000000-0005-0000-0000-000018000000}"/>
    <cellStyle name="Normal 7" xfId="28" xr:uid="{00000000-0005-0000-0000-000019000000}"/>
    <cellStyle name="Normal 8" xfId="29" xr:uid="{00000000-0005-0000-0000-00001A000000}"/>
    <cellStyle name="Normal 9" xfId="33" xr:uid="{00000000-0005-0000-0000-00001B000000}"/>
    <cellStyle name="Normal_Sheet1" xfId="8" xr:uid="{00000000-0005-0000-0000-00001C000000}"/>
    <cellStyle name="Percent" xfId="6" builtinId="5"/>
    <cellStyle name="Percent 2" xfId="11" xr:uid="{00000000-0005-0000-0000-00001E000000}"/>
    <cellStyle name="Percent 2 2" xfId="17" xr:uid="{00000000-0005-0000-0000-00001F000000}"/>
    <cellStyle name="Percent 2 3" xfId="30" xr:uid="{00000000-0005-0000-0000-000020000000}"/>
    <cellStyle name="Percent 3" xfId="31" xr:uid="{00000000-0005-0000-0000-000021000000}"/>
    <cellStyle name="Percent 4" xfId="32" xr:uid="{00000000-0005-0000-0000-000022000000}"/>
  </cellStyles>
  <dxfs count="9">
    <dxf>
      <font>
        <b/>
        <i val="0"/>
        <color rgb="FFFF0000"/>
      </font>
    </dxf>
    <dxf>
      <font>
        <condense val="0"/>
        <extend val="0"/>
        <color indexed="10"/>
      </font>
    </dxf>
    <dxf>
      <font>
        <color rgb="FFFF0000"/>
      </font>
    </dxf>
    <dxf>
      <font>
        <color rgb="FFFF0000"/>
      </font>
    </dxf>
    <dxf>
      <font>
        <b/>
        <i/>
        <condense val="0"/>
        <extend val="0"/>
        <color indexed="10"/>
      </font>
      <border>
        <left style="thin">
          <color indexed="64"/>
        </left>
        <right style="thin">
          <color indexed="64"/>
        </right>
        <top style="thin">
          <color indexed="64"/>
        </top>
        <bottom style="thin">
          <color indexed="64"/>
        </bottom>
      </border>
    </dxf>
    <dxf>
      <font>
        <b/>
        <i/>
        <condense val="0"/>
        <extend val="0"/>
        <color indexed="10"/>
      </font>
    </dxf>
    <dxf>
      <font>
        <b/>
        <i val="0"/>
        <condense val="0"/>
        <extend val="0"/>
        <color indexed="8"/>
      </font>
    </dxf>
    <dxf>
      <font>
        <b/>
        <i val="0"/>
        <condense val="0"/>
        <extend val="0"/>
        <color indexed="8"/>
      </font>
    </dxf>
    <dxf>
      <font>
        <b/>
        <i val="0"/>
        <condense val="0"/>
        <extend val="0"/>
        <color indexed="10"/>
      </font>
    </dxf>
  </dxfs>
  <tableStyles count="0" defaultTableStyle="TableStyleMedium2" defaultPivotStyle="PivotStyleLight16"/>
  <colors>
    <mruColors>
      <color rgb="FF0066CC"/>
      <color rgb="FFCCFFFF"/>
      <color rgb="FF99CCFF"/>
      <color rgb="FF66FFFF"/>
      <color rgb="FFFF0066"/>
      <color rgb="FF0099CC"/>
      <color rgb="FF868BEC"/>
      <color rgb="FFCCFFCC"/>
      <color rgb="FF9999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calcChain" Target="calcChain.xml"/><Relationship Id="rId8" Type="http://schemas.openxmlformats.org/officeDocument/2006/relationships/worksheet" Target="worksheets/sheet8.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8BD21D60-EC42-11CE-9E0D-00AA006002F3}" r:id="rId1"/>
</file>

<file path=xl/activeX/activeX2.xml><?xml version="1.0" encoding="utf-8"?>
<ax:ocx xmlns:ax="http://schemas.microsoft.com/office/2006/activeX" xmlns:r="http://schemas.openxmlformats.org/officeDocument/2006/relationships" ax:classid="{8BD21D40-EC42-11CE-9E0D-00AA006002F3}" r:id="rId1"/>
</file>

<file path=xl/diagrams/colors1.xml><?xml version="1.0" encoding="utf-8"?>
<dgm:colorsDef xmlns:dgm="http://schemas.openxmlformats.org/drawingml/2006/diagram" xmlns:a="http://schemas.openxmlformats.org/drawingml/2006/main" uniqueId="urn:microsoft.com/office/officeart/2005/8/colors/colorful3">
  <dgm:title val=""/>
  <dgm:desc val=""/>
  <dgm:catLst>
    <dgm:cat type="colorful" pri="10300"/>
  </dgm:catLst>
  <dgm:styleLbl name="node0">
    <dgm:fillClrLst meth="repeat">
      <a:schemeClr val="accent2"/>
    </dgm:fillClrLst>
    <dgm:linClrLst meth="repeat">
      <a:schemeClr val="lt1"/>
    </dgm:linClrLst>
    <dgm:effectClrLst/>
    <dgm:txLinClrLst/>
    <dgm:txFillClrLst/>
    <dgm:txEffectClrLst/>
  </dgm:styleLbl>
  <dgm:styleLbl name="node1">
    <dgm:fillClrLst>
      <a:schemeClr val="accent3"/>
      <a:schemeClr val="accent4"/>
    </dgm:fillClrLst>
    <dgm:linClrLst meth="repeat">
      <a:schemeClr val="lt1"/>
    </dgm:linClrLst>
    <dgm:effectClrLst/>
    <dgm:txLinClrLst/>
    <dgm:txFillClrLst/>
    <dgm:txEffectClrLst/>
  </dgm:styleLbl>
  <dgm:styleLbl name="alignNode1">
    <dgm:fillClrLst>
      <a:schemeClr val="accent3"/>
      <a:schemeClr val="accent4"/>
    </dgm:fillClrLst>
    <dgm:linClrLst>
      <a:schemeClr val="accent3"/>
      <a:schemeClr val="accent4"/>
    </dgm:linClrLst>
    <dgm:effectClrLst/>
    <dgm:txLinClrLst/>
    <dgm:txFillClrLst/>
    <dgm:txEffectClrLst/>
  </dgm:styleLbl>
  <dgm:styleLbl name="lnNode1">
    <dgm:fillClrLst>
      <a:schemeClr val="accent3"/>
      <a:schemeClr val="accent4"/>
    </dgm:fillClrLst>
    <dgm:linClrLst meth="repeat">
      <a:schemeClr val="lt1"/>
    </dgm:linClrLst>
    <dgm:effectClrLst/>
    <dgm:txLinClrLst/>
    <dgm:txFillClrLst/>
    <dgm:txEffectClrLst/>
  </dgm:styleLbl>
  <dgm:styleLbl name="vennNode1">
    <dgm:fillClrLst>
      <a:schemeClr val="accent3">
        <a:alpha val="50000"/>
      </a:schemeClr>
      <a:schemeClr val="accent4">
        <a:alpha val="50000"/>
      </a:schemeClr>
    </dgm:fillClrLst>
    <dgm:linClrLst meth="repeat">
      <a:schemeClr val="lt1"/>
    </dgm:linClrLst>
    <dgm:effectClrLst/>
    <dgm:txLinClrLst/>
    <dgm:txFillClrLst/>
    <dgm:txEffectClrLst/>
  </dgm:styleLbl>
  <dgm:styleLbl name="node2">
    <dgm:fillClrLst>
      <a:schemeClr val="accent4"/>
    </dgm:fillClrLst>
    <dgm:linClrLst meth="repeat">
      <a:schemeClr val="lt1"/>
    </dgm:linClrLst>
    <dgm:effectClrLst/>
    <dgm:txLinClrLst/>
    <dgm:txFillClrLst/>
    <dgm:txEffectClrLst/>
  </dgm:styleLbl>
  <dgm:styleLbl name="node3">
    <dgm:fillClrLst>
      <a:schemeClr val="accent5"/>
    </dgm:fillClrLst>
    <dgm:linClrLst meth="repeat">
      <a:schemeClr val="lt1"/>
    </dgm:linClrLst>
    <dgm:effectClrLst/>
    <dgm:txLinClrLst/>
    <dgm:txFillClrLst/>
    <dgm:txEffectClrLst/>
  </dgm:styleLbl>
  <dgm:styleLbl name="node4">
    <dgm:fillClrLst>
      <a:schemeClr val="accent6"/>
    </dgm:fillClrLst>
    <dgm:linClrLst meth="repeat">
      <a:schemeClr val="lt1"/>
    </dgm:linClrLst>
    <dgm:effectClrLst/>
    <dgm:txLinClrLst/>
    <dgm:txFillClrLst/>
    <dgm:txEffectClrLst/>
  </dgm:styleLbl>
  <dgm:styleLbl name="fgImgPlace1">
    <dgm:fillClrLst>
      <a:schemeClr val="accent3">
        <a:tint val="50000"/>
      </a:schemeClr>
      <a:schemeClr val="accent4">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3">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3">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3"/>
      <a:schemeClr val="accent4"/>
    </dgm:fillClrLst>
    <dgm:linClrLst meth="repeat">
      <a:schemeClr val="lt1"/>
    </dgm:linClrLst>
    <dgm:effectClrLst/>
    <dgm:txLinClrLst/>
    <dgm:txFillClrLst/>
    <dgm:txEffectClrLst/>
  </dgm:styleLbl>
  <dgm:styleLbl name="fgSibTrans2D1">
    <dgm:fillClrLst>
      <a:schemeClr val="accent3"/>
      <a:schemeClr val="accent4"/>
    </dgm:fillClrLst>
    <dgm:linClrLst meth="repeat">
      <a:schemeClr val="lt1"/>
    </dgm:linClrLst>
    <dgm:effectClrLst/>
    <dgm:txLinClrLst/>
    <dgm:txFillClrLst meth="repeat">
      <a:schemeClr val="lt1"/>
    </dgm:txFillClrLst>
    <dgm:txEffectClrLst/>
  </dgm:styleLbl>
  <dgm:styleLbl name="bgSibTrans2D1">
    <dgm:fillClrLst>
      <a:schemeClr val="accent3"/>
      <a:schemeClr val="accent4"/>
    </dgm:fillClrLst>
    <dgm:linClrLst meth="repeat">
      <a:schemeClr val="lt1"/>
    </dgm:linClrLst>
    <dgm:effectClrLst/>
    <dgm:txLinClrLst/>
    <dgm:txFillClrLst meth="repeat">
      <a:schemeClr val="lt1"/>
    </dgm:txFillClrLst>
    <dgm:txEffectClrLst/>
  </dgm:styleLbl>
  <dgm:styleLbl name="sibTrans1D1">
    <dgm:fillClrLst/>
    <dgm:linClrLst>
      <a:schemeClr val="accent3"/>
      <a:schemeClr val="accent4"/>
    </dgm:linClrLst>
    <dgm:effectClrLst/>
    <dgm:txLinClrLst/>
    <dgm:txFillClrLst meth="repeat">
      <a:schemeClr val="tx1"/>
    </dgm:txFillClrLst>
    <dgm:txEffectClrLst/>
  </dgm:styleLbl>
  <dgm:styleLbl name="callout">
    <dgm:fillClrLst meth="repeat">
      <a:schemeClr val="accent3"/>
    </dgm:fillClrLst>
    <dgm:linClrLst meth="repeat">
      <a:schemeClr val="accent3">
        <a:tint val="50000"/>
      </a:schemeClr>
    </dgm:linClrLst>
    <dgm:effectClrLst/>
    <dgm:txLinClrLst/>
    <dgm:txFillClrLst meth="repeat">
      <a:schemeClr val="tx1"/>
    </dgm:txFillClrLst>
    <dgm:txEffectClrLst/>
  </dgm:styleLbl>
  <dgm:styleLbl name="asst0">
    <dgm:fillClrLst meth="repeat">
      <a:schemeClr val="accent3"/>
    </dgm:fillClrLst>
    <dgm:linClrLst meth="repeat">
      <a:schemeClr val="lt1">
        <a:shade val="80000"/>
      </a:schemeClr>
    </dgm:linClrLst>
    <dgm:effectClrLst/>
    <dgm:txLinClrLst/>
    <dgm:txFillClrLst/>
    <dgm:txEffectClrLst/>
  </dgm:styleLbl>
  <dgm:styleLbl name="asst1">
    <dgm:fillClrLst meth="repeat">
      <a:schemeClr val="accent4"/>
    </dgm:fillClrLst>
    <dgm:linClrLst meth="repeat">
      <a:schemeClr val="lt1">
        <a:shade val="80000"/>
      </a:schemeClr>
    </dgm:linClrLst>
    <dgm:effectClrLst/>
    <dgm:txLinClrLst/>
    <dgm:txFillClrLst/>
    <dgm:txEffectClrLst/>
  </dgm:styleLbl>
  <dgm:styleLbl name="asst2">
    <dgm:fillClrLst>
      <a:schemeClr val="accent5"/>
    </dgm:fillClrLst>
    <dgm:linClrLst meth="repeat">
      <a:schemeClr val="lt1"/>
    </dgm:linClrLst>
    <dgm:effectClrLst/>
    <dgm:txLinClrLst/>
    <dgm:txFillClrLst/>
    <dgm:txEffectClrLst/>
  </dgm:styleLbl>
  <dgm:styleLbl name="asst3">
    <dgm:fillClrLst>
      <a:schemeClr val="accent6"/>
    </dgm:fillClrLst>
    <dgm:linClrLst meth="repeat">
      <a:schemeClr val="lt1"/>
    </dgm:linClrLst>
    <dgm:effectClrLst/>
    <dgm:txLinClrLst/>
    <dgm:txFillClrLst/>
    <dgm:txEffectClrLst/>
  </dgm:styleLbl>
  <dgm:styleLbl name="asst4">
    <dgm:fillClrLst>
      <a:schemeClr val="accent1"/>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3"/>
    </dgm:fillClrLst>
    <dgm:linClrLst meth="repeat">
      <a:schemeClr val="accent3"/>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4"/>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5"/>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6"/>
    </dgm:linClrLst>
    <dgm:effectClrLst/>
    <dgm:txLinClrLst/>
    <dgm:txFillClrLst meth="repeat">
      <a:schemeClr val="tx1"/>
    </dgm:txFillClrLst>
    <dgm:txEffectClrLst/>
  </dgm:styleLbl>
  <dgm:styleLbl name="f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conF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align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solidFgAcc1">
    <dgm:fillClrLst meth="repeat">
      <a:schemeClr val="lt1"/>
    </dgm:fillClrLst>
    <dgm:linClrLst>
      <a:schemeClr val="accent3"/>
      <a:schemeClr val="accent4"/>
    </dgm:linClrLst>
    <dgm:effectClrLst/>
    <dgm:txLinClrLst/>
    <dgm:txFillClrLst meth="repeat">
      <a:schemeClr val="dk1"/>
    </dgm:txFillClrLst>
    <dgm:txEffectClrLst/>
  </dgm:styleLbl>
  <dgm:styleLbl name="solidAlignAcc1">
    <dgm:fillClrLst meth="repeat">
      <a:schemeClr val="lt1"/>
    </dgm:fillClrLst>
    <dgm:linClrLst>
      <a:schemeClr val="accent3"/>
      <a:schemeClr val="accent4"/>
    </dgm:linClrLst>
    <dgm:effectClrLst/>
    <dgm:txLinClrLst/>
    <dgm:txFillClrLst meth="repeat">
      <a:schemeClr val="dk1"/>
    </dgm:txFillClrLst>
    <dgm:txEffectClrLst/>
  </dgm:styleLbl>
  <dgm:styleLbl name="solidBgAcc1">
    <dgm:fillClrLst meth="repeat">
      <a:schemeClr val="lt1"/>
    </dgm:fillClrLst>
    <dgm:linClrLst>
      <a:schemeClr val="accent3"/>
      <a:schemeClr val="accent4"/>
    </dgm:linClrLst>
    <dgm:effectClrLst/>
    <dgm:txLinClrLst/>
    <dgm:txFillClrLst meth="repeat">
      <a:schemeClr val="dk1"/>
    </dgm:txFillClrLst>
    <dgm:txEffectClrLst/>
  </dgm:styleLbl>
  <dgm:styleLbl name="fg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align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bg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2"/>
    </dgm:linClrLst>
    <dgm:effectClrLst/>
    <dgm:txLinClrLst/>
    <dgm:txFillClrLst meth="repeat">
      <a:schemeClr val="dk1"/>
    </dgm:txFillClrLst>
    <dgm:txEffectClrLst/>
  </dgm:styleLbl>
  <dgm:styleLbl name="fgAcc2">
    <dgm:fillClrLst meth="repeat">
      <a:schemeClr val="lt1">
        <a:alpha val="90000"/>
      </a:schemeClr>
    </dgm:fillClrLst>
    <dgm:linClrLst>
      <a:schemeClr val="accent4"/>
    </dgm:linClrLst>
    <dgm:effectClrLst/>
    <dgm:txLinClrLst/>
    <dgm:txFillClrLst meth="repeat">
      <a:schemeClr val="dk1"/>
    </dgm:txFillClrLst>
    <dgm:txEffectClrLst/>
  </dgm:styleLbl>
  <dgm:styleLbl name="fgAcc3">
    <dgm:fillClrLst meth="repeat">
      <a:schemeClr val="lt1">
        <a:alpha val="90000"/>
      </a:schemeClr>
    </dgm:fillClrLst>
    <dgm:linClrLst>
      <a:schemeClr val="accent5"/>
    </dgm:linClrLst>
    <dgm:effectClrLst/>
    <dgm:txLinClrLst/>
    <dgm:txFillClrLst meth="repeat">
      <a:schemeClr val="dk1"/>
    </dgm:txFillClrLst>
    <dgm:txEffectClrLst/>
  </dgm:styleLbl>
  <dgm:styleLbl name="fgAcc4">
    <dgm:fillClrLst meth="repeat">
      <a:schemeClr val="lt1">
        <a:alpha val="90000"/>
      </a:schemeClr>
    </dgm:fillClrLst>
    <dgm:linClrLst>
      <a:schemeClr val="accent6"/>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3">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B8ACFF62-52CC-4848-B79E-D5E12B262F4F}" type="doc">
      <dgm:prSet loTypeId="urn:microsoft.com/office/officeart/2005/8/layout/orgChart1" loCatId="hierarchy" qsTypeId="urn:microsoft.com/office/officeart/2005/8/quickstyle/simple5" qsCatId="simple" csTypeId="urn:microsoft.com/office/officeart/2005/8/colors/colorful3" csCatId="colorful" phldr="1"/>
      <dgm:spPr/>
      <dgm:t>
        <a:bodyPr/>
        <a:lstStyle/>
        <a:p>
          <a:endParaRPr lang="en-GB"/>
        </a:p>
      </dgm:t>
    </dgm:pt>
    <dgm:pt modelId="{11A0536C-D489-4EB4-BE30-CFAD95FF22AC}">
      <dgm:prSet phldrT="[Text]" custT="1"/>
      <dgm:spPr/>
      <dgm:t>
        <a:bodyPr/>
        <a:lstStyle/>
        <a:p>
          <a:r>
            <a:rPr lang="en-GB" sz="2800"/>
            <a:t>School Financial Planning Toolkit</a:t>
          </a:r>
        </a:p>
      </dgm:t>
    </dgm:pt>
    <dgm:pt modelId="{A9D4FA2C-DEE3-4C8D-8687-3A3A5341F046}" type="parTrans" cxnId="{DC14238B-4086-4CF5-8D5C-505319D066FA}">
      <dgm:prSet/>
      <dgm:spPr/>
      <dgm:t>
        <a:bodyPr/>
        <a:lstStyle/>
        <a:p>
          <a:endParaRPr lang="en-GB"/>
        </a:p>
      </dgm:t>
    </dgm:pt>
    <dgm:pt modelId="{EBB652AB-99B3-4B0D-9292-73EE5B4CDCA8}" type="sibTrans" cxnId="{DC14238B-4086-4CF5-8D5C-505319D066FA}">
      <dgm:prSet/>
      <dgm:spPr/>
      <dgm:t>
        <a:bodyPr/>
        <a:lstStyle/>
        <a:p>
          <a:endParaRPr lang="en-GB"/>
        </a:p>
      </dgm:t>
    </dgm:pt>
    <dgm:pt modelId="{4EE8BCFC-387C-48AA-8906-BB4B7BFE6568}">
      <dgm:prSet phldrT="[Text]"/>
      <dgm:spPr/>
      <dgm:t>
        <a:bodyPr/>
        <a:lstStyle/>
        <a:p>
          <a:r>
            <a:rPr lang="en-GB"/>
            <a:t>1 Year Budget Plan</a:t>
          </a:r>
        </a:p>
      </dgm:t>
    </dgm:pt>
    <dgm:pt modelId="{1331A80D-1CF9-4405-AD27-17F363D99408}" type="parTrans" cxnId="{F7D3BF4C-C467-4C2C-976C-F1BEBE39A07A}">
      <dgm:prSet/>
      <dgm:spPr/>
      <dgm:t>
        <a:bodyPr/>
        <a:lstStyle/>
        <a:p>
          <a:endParaRPr lang="en-GB"/>
        </a:p>
      </dgm:t>
    </dgm:pt>
    <dgm:pt modelId="{878D1F68-2B6D-4BFC-805A-5EBC99275EEA}" type="sibTrans" cxnId="{F7D3BF4C-C467-4C2C-976C-F1BEBE39A07A}">
      <dgm:prSet/>
      <dgm:spPr/>
      <dgm:t>
        <a:bodyPr/>
        <a:lstStyle/>
        <a:p>
          <a:endParaRPr lang="en-GB"/>
        </a:p>
      </dgm:t>
    </dgm:pt>
    <dgm:pt modelId="{379A42AF-CDA5-4475-9687-6C659E5B6BF5}">
      <dgm:prSet phldrT="[Text]"/>
      <dgm:spPr/>
      <dgm:t>
        <a:bodyPr/>
        <a:lstStyle/>
        <a:p>
          <a:r>
            <a:rPr lang="en-GB"/>
            <a:t>1 Year Budget Plan</a:t>
          </a:r>
        </a:p>
      </dgm:t>
    </dgm:pt>
    <dgm:pt modelId="{F32361FE-D523-4FB6-8C37-4218230C28D4}" type="parTrans" cxnId="{E05DA663-A333-4C25-9F80-A6EE9D7B44A9}">
      <dgm:prSet/>
      <dgm:spPr/>
      <dgm:t>
        <a:bodyPr/>
        <a:lstStyle/>
        <a:p>
          <a:endParaRPr lang="en-GB"/>
        </a:p>
      </dgm:t>
    </dgm:pt>
    <dgm:pt modelId="{CAC12202-1130-4C87-9C64-666088FB7DE4}" type="sibTrans" cxnId="{E05DA663-A333-4C25-9F80-A6EE9D7B44A9}">
      <dgm:prSet/>
      <dgm:spPr/>
      <dgm:t>
        <a:bodyPr/>
        <a:lstStyle/>
        <a:p>
          <a:endParaRPr lang="en-GB"/>
        </a:p>
      </dgm:t>
    </dgm:pt>
    <dgm:pt modelId="{1A16965A-9FEA-438E-8EF7-0C967E429DF2}">
      <dgm:prSet phldrT="[Text]"/>
      <dgm:spPr/>
      <dgm:t>
        <a:bodyPr/>
        <a:lstStyle/>
        <a:p>
          <a:r>
            <a:rPr lang="en-GB"/>
            <a:t>Budget Setting Checklist</a:t>
          </a:r>
        </a:p>
      </dgm:t>
    </dgm:pt>
    <dgm:pt modelId="{652ED4AC-EB7C-4175-AF4B-5B50B3C46D7F}" type="parTrans" cxnId="{D55F7E6B-C32E-4AEA-9FC9-30B5C1C4852C}">
      <dgm:prSet/>
      <dgm:spPr/>
      <dgm:t>
        <a:bodyPr/>
        <a:lstStyle/>
        <a:p>
          <a:endParaRPr lang="en-GB"/>
        </a:p>
      </dgm:t>
    </dgm:pt>
    <dgm:pt modelId="{C76E78D2-B8A1-4C29-AA4C-08305DA3BBC8}" type="sibTrans" cxnId="{D55F7E6B-C32E-4AEA-9FC9-30B5C1C4852C}">
      <dgm:prSet/>
      <dgm:spPr/>
      <dgm:t>
        <a:bodyPr/>
        <a:lstStyle/>
        <a:p>
          <a:endParaRPr lang="en-GB"/>
        </a:p>
      </dgm:t>
    </dgm:pt>
    <dgm:pt modelId="{B75BCA61-2B74-4D24-A276-B779D0C7D907}">
      <dgm:prSet phldrT="[Text]"/>
      <dgm:spPr/>
      <dgm:t>
        <a:bodyPr/>
        <a:lstStyle/>
        <a:p>
          <a:r>
            <a:rPr lang="en-GB"/>
            <a:t>Guidance Notes</a:t>
          </a:r>
        </a:p>
      </dgm:t>
    </dgm:pt>
    <dgm:pt modelId="{53130AC9-B8BE-4AEE-A70B-08E5893FF897}" type="parTrans" cxnId="{ED5076CD-BBC1-483D-A4BC-8008A0B6BBE6}">
      <dgm:prSet/>
      <dgm:spPr/>
      <dgm:t>
        <a:bodyPr/>
        <a:lstStyle/>
        <a:p>
          <a:endParaRPr lang="en-GB"/>
        </a:p>
      </dgm:t>
    </dgm:pt>
    <dgm:pt modelId="{6654B600-D203-41F9-BD00-51C3BD1B1731}" type="sibTrans" cxnId="{ED5076CD-BBC1-483D-A4BC-8008A0B6BBE6}">
      <dgm:prSet/>
      <dgm:spPr/>
      <dgm:t>
        <a:bodyPr/>
        <a:lstStyle/>
        <a:p>
          <a:endParaRPr lang="en-GB"/>
        </a:p>
      </dgm:t>
    </dgm:pt>
    <dgm:pt modelId="{CB43BCE9-F604-4F8E-A686-C6DFABCD84B8}">
      <dgm:prSet phldrT="[Text]"/>
      <dgm:spPr/>
      <dgm:t>
        <a:bodyPr/>
        <a:lstStyle/>
        <a:p>
          <a:r>
            <a:rPr lang="en-GB"/>
            <a:t>Guidance Notes</a:t>
          </a:r>
        </a:p>
      </dgm:t>
    </dgm:pt>
    <dgm:pt modelId="{FBBEFBAE-C340-4FE0-918A-D79E51212DB4}" type="parTrans" cxnId="{3005AAA1-B664-4CA7-B681-EDD83FB960AD}">
      <dgm:prSet/>
      <dgm:spPr/>
      <dgm:t>
        <a:bodyPr/>
        <a:lstStyle/>
        <a:p>
          <a:endParaRPr lang="en-GB"/>
        </a:p>
      </dgm:t>
    </dgm:pt>
    <dgm:pt modelId="{BB057BC0-0538-4B80-A910-2CB79B4521B3}" type="sibTrans" cxnId="{3005AAA1-B664-4CA7-B681-EDD83FB960AD}">
      <dgm:prSet/>
      <dgm:spPr/>
      <dgm:t>
        <a:bodyPr/>
        <a:lstStyle/>
        <a:p>
          <a:endParaRPr lang="en-GB"/>
        </a:p>
      </dgm:t>
    </dgm:pt>
    <dgm:pt modelId="{8E4E64D2-283B-4C67-BD7E-B1D801E5CB56}">
      <dgm:prSet/>
      <dgm:spPr/>
      <dgm:t>
        <a:bodyPr/>
        <a:lstStyle/>
        <a:p>
          <a:r>
            <a:rPr lang="en-GB"/>
            <a:t>Strategic Financial Plan</a:t>
          </a:r>
        </a:p>
      </dgm:t>
    </dgm:pt>
    <dgm:pt modelId="{350ABFD0-B236-4A25-B19D-880FBE6BD5D5}" type="parTrans" cxnId="{DDC91F58-3A4B-48F8-A0CC-3C1F7B4384D0}">
      <dgm:prSet/>
      <dgm:spPr/>
      <dgm:t>
        <a:bodyPr/>
        <a:lstStyle/>
        <a:p>
          <a:endParaRPr lang="en-GB"/>
        </a:p>
      </dgm:t>
    </dgm:pt>
    <dgm:pt modelId="{E55E0B47-A337-4C6E-8AD3-579DF8D9456E}" type="sibTrans" cxnId="{DDC91F58-3A4B-48F8-A0CC-3C1F7B4384D0}">
      <dgm:prSet/>
      <dgm:spPr/>
      <dgm:t>
        <a:bodyPr/>
        <a:lstStyle/>
        <a:p>
          <a:endParaRPr lang="en-GB"/>
        </a:p>
      </dgm:t>
    </dgm:pt>
    <dgm:pt modelId="{8B99CE24-516C-4A07-A9EA-76215CC49C58}">
      <dgm:prSet/>
      <dgm:spPr/>
      <dgm:t>
        <a:bodyPr/>
        <a:lstStyle/>
        <a:p>
          <a:r>
            <a:rPr lang="en-GB"/>
            <a:t>Reports and Management Summary</a:t>
          </a:r>
        </a:p>
      </dgm:t>
    </dgm:pt>
    <dgm:pt modelId="{119A771F-BBE9-4CFC-9E7C-6BEBD46CC991}" type="parTrans" cxnId="{25633793-8B90-4FDE-8E2E-266807F65DD6}">
      <dgm:prSet/>
      <dgm:spPr/>
      <dgm:t>
        <a:bodyPr/>
        <a:lstStyle/>
        <a:p>
          <a:endParaRPr lang="en-GB"/>
        </a:p>
      </dgm:t>
    </dgm:pt>
    <dgm:pt modelId="{4CBC64F4-26D6-48B3-9C9C-6C2E481696B1}" type="sibTrans" cxnId="{25633793-8B90-4FDE-8E2E-266807F65DD6}">
      <dgm:prSet/>
      <dgm:spPr/>
      <dgm:t>
        <a:bodyPr/>
        <a:lstStyle/>
        <a:p>
          <a:endParaRPr lang="en-GB"/>
        </a:p>
      </dgm:t>
    </dgm:pt>
    <dgm:pt modelId="{8A15DCF0-96A1-4C9C-BDEE-AE44E2019DA0}">
      <dgm:prSet/>
      <dgm:spPr/>
      <dgm:t>
        <a:bodyPr/>
        <a:lstStyle/>
        <a:p>
          <a:r>
            <a:rPr lang="en-GB"/>
            <a:t>Virements</a:t>
          </a:r>
        </a:p>
      </dgm:t>
    </dgm:pt>
    <dgm:pt modelId="{69505931-05B8-46EA-8FA6-1797FF7D45E5}" type="parTrans" cxnId="{F4D279CC-6C6D-4737-A2C3-B6BF8FBC83BD}">
      <dgm:prSet/>
      <dgm:spPr/>
      <dgm:t>
        <a:bodyPr/>
        <a:lstStyle/>
        <a:p>
          <a:endParaRPr lang="en-GB"/>
        </a:p>
      </dgm:t>
    </dgm:pt>
    <dgm:pt modelId="{72E96EB8-B732-47DD-B899-9FF65F94A6E1}" type="sibTrans" cxnId="{F4D279CC-6C6D-4737-A2C3-B6BF8FBC83BD}">
      <dgm:prSet/>
      <dgm:spPr/>
      <dgm:t>
        <a:bodyPr/>
        <a:lstStyle/>
        <a:p>
          <a:endParaRPr lang="en-GB"/>
        </a:p>
      </dgm:t>
    </dgm:pt>
    <dgm:pt modelId="{3485B649-71BA-4972-B3CC-869E77A2036B}">
      <dgm:prSet/>
      <dgm:spPr/>
      <dgm:t>
        <a:bodyPr/>
        <a:lstStyle/>
        <a:p>
          <a:r>
            <a:rPr lang="en-GB"/>
            <a:t>Information</a:t>
          </a:r>
        </a:p>
      </dgm:t>
    </dgm:pt>
    <dgm:pt modelId="{F08BDA89-ECE8-4CC4-AA68-53A7EED1FCCF}" type="parTrans" cxnId="{50E7F92B-8F36-4718-B0F7-C6B3882EC3E2}">
      <dgm:prSet/>
      <dgm:spPr/>
      <dgm:t>
        <a:bodyPr/>
        <a:lstStyle/>
        <a:p>
          <a:endParaRPr lang="en-GB"/>
        </a:p>
      </dgm:t>
    </dgm:pt>
    <dgm:pt modelId="{9F083AF8-B669-4194-8A0C-DB23E2C4DD37}" type="sibTrans" cxnId="{50E7F92B-8F36-4718-B0F7-C6B3882EC3E2}">
      <dgm:prSet/>
      <dgm:spPr/>
      <dgm:t>
        <a:bodyPr/>
        <a:lstStyle/>
        <a:p>
          <a:endParaRPr lang="en-GB"/>
        </a:p>
      </dgm:t>
    </dgm:pt>
    <dgm:pt modelId="{A78D68CC-328D-443A-877F-B0E6B046DD8B}">
      <dgm:prSet/>
      <dgm:spPr>
        <a:solidFill>
          <a:srgbClr val="00B050"/>
        </a:solidFill>
      </dgm:spPr>
      <dgm:t>
        <a:bodyPr/>
        <a:lstStyle/>
        <a:p>
          <a:r>
            <a:rPr lang="en-GB"/>
            <a:t>Virements</a:t>
          </a:r>
        </a:p>
      </dgm:t>
    </dgm:pt>
    <dgm:pt modelId="{88B4FA2E-2B0F-48CD-80C6-6E8313442C41}" type="parTrans" cxnId="{BB28C94F-E597-4058-8BFD-C39FF0CA1CBA}">
      <dgm:prSet/>
      <dgm:spPr/>
      <dgm:t>
        <a:bodyPr/>
        <a:lstStyle/>
        <a:p>
          <a:endParaRPr lang="en-GB"/>
        </a:p>
      </dgm:t>
    </dgm:pt>
    <dgm:pt modelId="{7056A7EF-A2EA-431E-8A0B-1F7F3E0E7D28}" type="sibTrans" cxnId="{BB28C94F-E597-4058-8BFD-C39FF0CA1CBA}">
      <dgm:prSet/>
      <dgm:spPr/>
      <dgm:t>
        <a:bodyPr/>
        <a:lstStyle/>
        <a:p>
          <a:endParaRPr lang="en-GB"/>
        </a:p>
      </dgm:t>
    </dgm:pt>
    <dgm:pt modelId="{2E37336B-48B8-4D4C-9144-1EE1CF4A6673}">
      <dgm:prSet/>
      <dgm:spPr/>
      <dgm:t>
        <a:bodyPr/>
        <a:lstStyle/>
        <a:p>
          <a:r>
            <a:rPr lang="en-GB"/>
            <a:t>Strategic Financial Plan Pupil Numbers</a:t>
          </a:r>
        </a:p>
      </dgm:t>
    </dgm:pt>
    <dgm:pt modelId="{30167CFC-C562-47F9-A142-C79EE2641E36}" type="parTrans" cxnId="{AD620121-4B9A-477D-85A6-DB8CA6E1AFA7}">
      <dgm:prSet/>
      <dgm:spPr/>
      <dgm:t>
        <a:bodyPr/>
        <a:lstStyle/>
        <a:p>
          <a:endParaRPr lang="en-GB"/>
        </a:p>
      </dgm:t>
    </dgm:pt>
    <dgm:pt modelId="{B06920D5-AA84-4458-BED8-5C4599549948}" type="sibTrans" cxnId="{AD620121-4B9A-477D-85A6-DB8CA6E1AFA7}">
      <dgm:prSet/>
      <dgm:spPr/>
      <dgm:t>
        <a:bodyPr/>
        <a:lstStyle/>
        <a:p>
          <a:endParaRPr lang="en-GB"/>
        </a:p>
      </dgm:t>
    </dgm:pt>
    <dgm:pt modelId="{B69BD007-90F4-4E98-9643-67F1E6A7D722}">
      <dgm:prSet/>
      <dgm:spPr/>
      <dgm:t>
        <a:bodyPr/>
        <a:lstStyle/>
        <a:p>
          <a:r>
            <a:rPr lang="en-GB"/>
            <a:t>Strategic Financial Plan 3 Year</a:t>
          </a:r>
        </a:p>
      </dgm:t>
    </dgm:pt>
    <dgm:pt modelId="{FA18B6CA-C099-412F-AF46-572E9133B680}" type="parTrans" cxnId="{9438E6A4-03EB-4378-A760-503724B2141F}">
      <dgm:prSet/>
      <dgm:spPr/>
      <dgm:t>
        <a:bodyPr/>
        <a:lstStyle/>
        <a:p>
          <a:endParaRPr lang="en-GB"/>
        </a:p>
      </dgm:t>
    </dgm:pt>
    <dgm:pt modelId="{3FF6E543-3CB1-4C80-9330-739B3F836DE5}" type="sibTrans" cxnId="{9438E6A4-03EB-4378-A760-503724B2141F}">
      <dgm:prSet/>
      <dgm:spPr/>
      <dgm:t>
        <a:bodyPr/>
        <a:lstStyle/>
        <a:p>
          <a:endParaRPr lang="en-GB"/>
        </a:p>
      </dgm:t>
    </dgm:pt>
    <dgm:pt modelId="{45A39B18-F522-48F3-99C1-B06948A6FAA2}">
      <dgm:prSet/>
      <dgm:spPr/>
      <dgm:t>
        <a:bodyPr/>
        <a:lstStyle/>
        <a:p>
          <a:r>
            <a:rPr lang="en-GB"/>
            <a:t>5 Year Financial Plan</a:t>
          </a:r>
        </a:p>
      </dgm:t>
    </dgm:pt>
    <dgm:pt modelId="{E27EC962-822F-4605-945A-E394DA36E71A}" type="parTrans" cxnId="{B03BB110-7919-4D34-9970-3F7E0CE84689}">
      <dgm:prSet/>
      <dgm:spPr/>
      <dgm:t>
        <a:bodyPr/>
        <a:lstStyle/>
        <a:p>
          <a:endParaRPr lang="en-GB"/>
        </a:p>
      </dgm:t>
    </dgm:pt>
    <dgm:pt modelId="{54AEFEAC-4B6F-4E0A-AAFB-4AB697DD39CF}" type="sibTrans" cxnId="{B03BB110-7919-4D34-9970-3F7E0CE84689}">
      <dgm:prSet/>
      <dgm:spPr/>
      <dgm:t>
        <a:bodyPr/>
        <a:lstStyle/>
        <a:p>
          <a:endParaRPr lang="en-GB"/>
        </a:p>
      </dgm:t>
    </dgm:pt>
    <dgm:pt modelId="{BAC717B6-7F2B-404E-B699-7775DBEFA65D}">
      <dgm:prSet/>
      <dgm:spPr/>
      <dgm:t>
        <a:bodyPr/>
        <a:lstStyle/>
        <a:p>
          <a:r>
            <a:rPr lang="en-GB"/>
            <a:t>Budget Report for Governors</a:t>
          </a:r>
        </a:p>
      </dgm:t>
    </dgm:pt>
    <dgm:pt modelId="{131F4BB7-C3EA-420B-8540-44114D7C8237}" type="parTrans" cxnId="{9AE6F0AA-53C2-46D7-97E0-212243C4AF6E}">
      <dgm:prSet/>
      <dgm:spPr/>
      <dgm:t>
        <a:bodyPr/>
        <a:lstStyle/>
        <a:p>
          <a:endParaRPr lang="en-GB"/>
        </a:p>
      </dgm:t>
    </dgm:pt>
    <dgm:pt modelId="{139C063B-3990-42DA-BBEC-E7D88310EC36}" type="sibTrans" cxnId="{9AE6F0AA-53C2-46D7-97E0-212243C4AF6E}">
      <dgm:prSet/>
      <dgm:spPr/>
      <dgm:t>
        <a:bodyPr/>
        <a:lstStyle/>
        <a:p>
          <a:endParaRPr lang="en-GB"/>
        </a:p>
      </dgm:t>
    </dgm:pt>
    <dgm:pt modelId="{B9302995-7C4B-4508-8EFD-3869051B6FD5}">
      <dgm:prSet/>
      <dgm:spPr/>
      <dgm:t>
        <a:bodyPr/>
        <a:lstStyle/>
        <a:p>
          <a:r>
            <a:rPr lang="en-GB"/>
            <a:t>Management Summary</a:t>
          </a:r>
        </a:p>
      </dgm:t>
    </dgm:pt>
    <dgm:pt modelId="{15B2AD5A-FEEA-42BB-B23D-51C8122BFADC}" type="parTrans" cxnId="{C1A405BF-2DEB-4633-B3CA-6D48D9073D79}">
      <dgm:prSet/>
      <dgm:spPr/>
      <dgm:t>
        <a:bodyPr/>
        <a:lstStyle/>
        <a:p>
          <a:endParaRPr lang="en-GB"/>
        </a:p>
      </dgm:t>
    </dgm:pt>
    <dgm:pt modelId="{17C56613-4905-41E6-B484-B769AC5030F3}" type="sibTrans" cxnId="{C1A405BF-2DEB-4633-B3CA-6D48D9073D79}">
      <dgm:prSet/>
      <dgm:spPr/>
      <dgm:t>
        <a:bodyPr/>
        <a:lstStyle/>
        <a:p>
          <a:endParaRPr lang="en-GB"/>
        </a:p>
      </dgm:t>
    </dgm:pt>
    <dgm:pt modelId="{3C4A1041-49CE-43C6-8519-92DDDA671CAA}">
      <dgm:prSet/>
      <dgm:spPr/>
      <dgm:t>
        <a:bodyPr/>
        <a:lstStyle/>
        <a:p>
          <a:r>
            <a:rPr lang="en-GB"/>
            <a:t>Reserves and Estimates</a:t>
          </a:r>
        </a:p>
      </dgm:t>
    </dgm:pt>
    <dgm:pt modelId="{BA2E7B81-A9A9-4EA7-A8E3-BF47594D73EF}" type="parTrans" cxnId="{B316A250-A5DD-4AAC-90C7-B723CB7D6A99}">
      <dgm:prSet/>
      <dgm:spPr/>
      <dgm:t>
        <a:bodyPr/>
        <a:lstStyle/>
        <a:p>
          <a:endParaRPr lang="en-GB"/>
        </a:p>
      </dgm:t>
    </dgm:pt>
    <dgm:pt modelId="{471E15AA-5F03-4BA6-9FB2-571F2E39E77D}" type="sibTrans" cxnId="{B316A250-A5DD-4AAC-90C7-B723CB7D6A99}">
      <dgm:prSet/>
      <dgm:spPr/>
      <dgm:t>
        <a:bodyPr/>
        <a:lstStyle/>
        <a:p>
          <a:endParaRPr lang="en-GB"/>
        </a:p>
      </dgm:t>
    </dgm:pt>
    <dgm:pt modelId="{E25D1FD7-8B06-4C8F-B5CA-9881A32483BD}">
      <dgm:prSet/>
      <dgm:spPr>
        <a:solidFill>
          <a:srgbClr val="00B050"/>
        </a:solidFill>
      </dgm:spPr>
      <dgm:t>
        <a:bodyPr/>
        <a:lstStyle/>
        <a:p>
          <a:r>
            <a:rPr lang="en-GB"/>
            <a:t>Virements</a:t>
          </a:r>
        </a:p>
      </dgm:t>
    </dgm:pt>
    <dgm:pt modelId="{4238A3C6-1027-49B4-909A-D0998F78C9D8}" type="parTrans" cxnId="{D9CBFE20-9CB9-417C-948E-181167D5FB45}">
      <dgm:prSet/>
      <dgm:spPr/>
      <dgm:t>
        <a:bodyPr/>
        <a:lstStyle/>
        <a:p>
          <a:endParaRPr lang="en-GB"/>
        </a:p>
      </dgm:t>
    </dgm:pt>
    <dgm:pt modelId="{9214C34E-2B25-4A86-BDFB-2F651903B78D}" type="sibTrans" cxnId="{D9CBFE20-9CB9-417C-948E-181167D5FB45}">
      <dgm:prSet/>
      <dgm:spPr/>
      <dgm:t>
        <a:bodyPr/>
        <a:lstStyle/>
        <a:p>
          <a:endParaRPr lang="en-GB"/>
        </a:p>
      </dgm:t>
    </dgm:pt>
    <dgm:pt modelId="{2AE560AB-8479-4E51-87B0-D6581C03A228}">
      <dgm:prSet/>
      <dgm:spPr/>
      <dgm:t>
        <a:bodyPr/>
        <a:lstStyle/>
        <a:p>
          <a:r>
            <a:rPr lang="en-GB"/>
            <a:t>Early Years Block Funding</a:t>
          </a:r>
        </a:p>
      </dgm:t>
    </dgm:pt>
    <dgm:pt modelId="{4E2C4C87-8E4B-4F63-B8DD-664A64936A27}" type="parTrans" cxnId="{0B61809A-0372-4C85-B809-C0B00B94D3AE}">
      <dgm:prSet/>
      <dgm:spPr/>
      <dgm:t>
        <a:bodyPr/>
        <a:lstStyle/>
        <a:p>
          <a:endParaRPr lang="en-GB"/>
        </a:p>
      </dgm:t>
    </dgm:pt>
    <dgm:pt modelId="{448687F6-2FBD-4C85-8878-5C74C5BB1942}" type="sibTrans" cxnId="{0B61809A-0372-4C85-B809-C0B00B94D3AE}">
      <dgm:prSet/>
      <dgm:spPr/>
      <dgm:t>
        <a:bodyPr/>
        <a:lstStyle/>
        <a:p>
          <a:endParaRPr lang="en-GB"/>
        </a:p>
      </dgm:t>
    </dgm:pt>
    <dgm:pt modelId="{285075E8-CD47-4CC5-8FFE-A8EFFF17DFDF}">
      <dgm:prSet/>
      <dgm:spPr/>
      <dgm:t>
        <a:bodyPr/>
        <a:lstStyle/>
        <a:p>
          <a:r>
            <a:rPr lang="en-GB"/>
            <a:t>Early Years Calculator</a:t>
          </a:r>
        </a:p>
      </dgm:t>
    </dgm:pt>
    <dgm:pt modelId="{EF2A54D6-98BC-474D-B3CE-3CA4550C48C6}" type="parTrans" cxnId="{F1C54AC4-E1C5-4D8A-A133-72A7758E261E}">
      <dgm:prSet/>
      <dgm:spPr/>
      <dgm:t>
        <a:bodyPr/>
        <a:lstStyle/>
        <a:p>
          <a:endParaRPr lang="en-GB"/>
        </a:p>
      </dgm:t>
    </dgm:pt>
    <dgm:pt modelId="{5F6920A2-E54B-4DCA-BDF9-5FBA564FBAC8}" type="sibTrans" cxnId="{F1C54AC4-E1C5-4D8A-A133-72A7758E261E}">
      <dgm:prSet/>
      <dgm:spPr/>
      <dgm:t>
        <a:bodyPr/>
        <a:lstStyle/>
        <a:p>
          <a:endParaRPr lang="en-GB"/>
        </a:p>
      </dgm:t>
    </dgm:pt>
    <dgm:pt modelId="{BDBFAFEB-7FAC-4533-82B6-96512DBB4852}">
      <dgm:prSet/>
      <dgm:spPr/>
      <dgm:t>
        <a:bodyPr/>
        <a:lstStyle/>
        <a:p>
          <a:r>
            <a:rPr lang="en-GB"/>
            <a:t>Schools Block Funding</a:t>
          </a:r>
        </a:p>
      </dgm:t>
    </dgm:pt>
    <dgm:pt modelId="{B3F51461-CD5A-48BF-A09A-FF27C5CE59C1}" type="parTrans" cxnId="{A12C8B7D-C9FB-4832-8E94-EF72FA770A83}">
      <dgm:prSet/>
      <dgm:spPr/>
      <dgm:t>
        <a:bodyPr/>
        <a:lstStyle/>
        <a:p>
          <a:endParaRPr lang="en-GB"/>
        </a:p>
      </dgm:t>
    </dgm:pt>
    <dgm:pt modelId="{BBC41C9D-0573-4000-A4CC-CBB3EFBE74EE}" type="sibTrans" cxnId="{A12C8B7D-C9FB-4832-8E94-EF72FA770A83}">
      <dgm:prSet/>
      <dgm:spPr/>
      <dgm:t>
        <a:bodyPr/>
        <a:lstStyle/>
        <a:p>
          <a:endParaRPr lang="en-GB"/>
        </a:p>
      </dgm:t>
    </dgm:pt>
    <dgm:pt modelId="{1EA8EBCE-67F9-4095-8D44-AD36C756D6D4}">
      <dgm:prSet/>
      <dgm:spPr/>
      <dgm:t>
        <a:bodyPr/>
        <a:lstStyle/>
        <a:p>
          <a:r>
            <a:rPr lang="en-GB"/>
            <a:t>High Needs Block Funding</a:t>
          </a:r>
        </a:p>
      </dgm:t>
    </dgm:pt>
    <dgm:pt modelId="{496BFA02-F23A-43E7-9D83-409F5441B0FA}" type="parTrans" cxnId="{EA24F6B0-8397-40C0-9A11-BFED8C1D5177}">
      <dgm:prSet/>
      <dgm:spPr/>
      <dgm:t>
        <a:bodyPr/>
        <a:lstStyle/>
        <a:p>
          <a:endParaRPr lang="en-GB"/>
        </a:p>
      </dgm:t>
    </dgm:pt>
    <dgm:pt modelId="{0FE02F30-6C2C-4D16-81AE-0E915D2DBE54}" type="sibTrans" cxnId="{EA24F6B0-8397-40C0-9A11-BFED8C1D5177}">
      <dgm:prSet/>
      <dgm:spPr/>
      <dgm:t>
        <a:bodyPr/>
        <a:lstStyle/>
        <a:p>
          <a:endParaRPr lang="en-GB"/>
        </a:p>
      </dgm:t>
    </dgm:pt>
    <dgm:pt modelId="{2290769F-779A-4A2F-BDC1-D9EB3B2675D8}">
      <dgm:prSet/>
      <dgm:spPr/>
      <dgm:t>
        <a:bodyPr/>
        <a:lstStyle/>
        <a:p>
          <a:r>
            <a:rPr lang="en-GB"/>
            <a:t>Summary of School Funding</a:t>
          </a:r>
        </a:p>
      </dgm:t>
    </dgm:pt>
    <dgm:pt modelId="{E98B9B05-60EE-4DAC-A5ED-3F2BEFF03793}" type="parTrans" cxnId="{017BBD4B-08E9-4DF5-A729-E72F53104B3E}">
      <dgm:prSet/>
      <dgm:spPr/>
      <dgm:t>
        <a:bodyPr/>
        <a:lstStyle/>
        <a:p>
          <a:endParaRPr lang="en-GB"/>
        </a:p>
      </dgm:t>
    </dgm:pt>
    <dgm:pt modelId="{5E5561D1-7599-4975-93AD-256E5CF0E86A}" type="sibTrans" cxnId="{017BBD4B-08E9-4DF5-A729-E72F53104B3E}">
      <dgm:prSet/>
      <dgm:spPr/>
      <dgm:t>
        <a:bodyPr/>
        <a:lstStyle/>
        <a:p>
          <a:endParaRPr lang="en-GB"/>
        </a:p>
      </dgm:t>
    </dgm:pt>
    <dgm:pt modelId="{A9FFA147-D2CE-4488-BE31-AEF12E2DC193}">
      <dgm:prSet/>
      <dgm:spPr>
        <a:solidFill>
          <a:srgbClr val="00B050"/>
        </a:solidFill>
      </dgm:spPr>
      <dgm:t>
        <a:bodyPr/>
        <a:lstStyle/>
        <a:p>
          <a:r>
            <a:rPr lang="en-GB"/>
            <a:t>Virement Report</a:t>
          </a:r>
        </a:p>
      </dgm:t>
    </dgm:pt>
    <dgm:pt modelId="{5A713561-325D-4A50-8B35-C8E0EF7D7E62}" type="parTrans" cxnId="{BDCCD32C-BCA8-4DC8-8559-F6F80D00DABA}">
      <dgm:prSet/>
      <dgm:spPr/>
      <dgm:t>
        <a:bodyPr/>
        <a:lstStyle/>
        <a:p>
          <a:endParaRPr lang="en-GB"/>
        </a:p>
      </dgm:t>
    </dgm:pt>
    <dgm:pt modelId="{25681F01-0353-49BB-8F0E-D91CBB93F676}" type="sibTrans" cxnId="{BDCCD32C-BCA8-4DC8-8559-F6F80D00DABA}">
      <dgm:prSet/>
      <dgm:spPr/>
      <dgm:t>
        <a:bodyPr/>
        <a:lstStyle/>
        <a:p>
          <a:endParaRPr lang="en-GB"/>
        </a:p>
      </dgm:t>
    </dgm:pt>
    <dgm:pt modelId="{DF366317-9CDF-4E2F-8380-084FC49AE103}">
      <dgm:prSet/>
      <dgm:spPr/>
      <dgm:t>
        <a:bodyPr/>
        <a:lstStyle/>
        <a:p>
          <a:r>
            <a:rPr lang="en-GB"/>
            <a:t>Outturn Report</a:t>
          </a:r>
        </a:p>
      </dgm:t>
    </dgm:pt>
    <dgm:pt modelId="{1FACEEE7-9CA1-4385-B85C-560DE94A2C49}" type="parTrans" cxnId="{A1E27186-6C28-4C9C-B63A-F799ECE8319A}">
      <dgm:prSet/>
      <dgm:spPr/>
      <dgm:t>
        <a:bodyPr/>
        <a:lstStyle/>
        <a:p>
          <a:endParaRPr lang="en-GB"/>
        </a:p>
      </dgm:t>
    </dgm:pt>
    <dgm:pt modelId="{E914C36C-C8F8-4D9E-B4F2-E1E9863A461D}" type="sibTrans" cxnId="{A1E27186-6C28-4C9C-B63A-F799ECE8319A}">
      <dgm:prSet/>
      <dgm:spPr/>
      <dgm:t>
        <a:bodyPr/>
        <a:lstStyle/>
        <a:p>
          <a:endParaRPr lang="en-GB"/>
        </a:p>
      </dgm:t>
    </dgm:pt>
    <dgm:pt modelId="{20510EE5-68E5-4141-8201-6F1A77121E9D}" type="pres">
      <dgm:prSet presAssocID="{B8ACFF62-52CC-4848-B79E-D5E12B262F4F}" presName="hierChild1" presStyleCnt="0">
        <dgm:presLayoutVars>
          <dgm:orgChart val="1"/>
          <dgm:chPref val="1"/>
          <dgm:dir/>
          <dgm:animOne val="branch"/>
          <dgm:animLvl val="lvl"/>
          <dgm:resizeHandles/>
        </dgm:presLayoutVars>
      </dgm:prSet>
      <dgm:spPr/>
    </dgm:pt>
    <dgm:pt modelId="{D1746648-9A22-403A-87B5-E8C91DC07798}" type="pres">
      <dgm:prSet presAssocID="{11A0536C-D489-4EB4-BE30-CFAD95FF22AC}" presName="hierRoot1" presStyleCnt="0">
        <dgm:presLayoutVars>
          <dgm:hierBranch val="init"/>
        </dgm:presLayoutVars>
      </dgm:prSet>
      <dgm:spPr/>
    </dgm:pt>
    <dgm:pt modelId="{79AD8C0F-0A38-4550-9DFA-7A6B2D0097B4}" type="pres">
      <dgm:prSet presAssocID="{11A0536C-D489-4EB4-BE30-CFAD95FF22AC}" presName="rootComposite1" presStyleCnt="0"/>
      <dgm:spPr/>
    </dgm:pt>
    <dgm:pt modelId="{6E0B10D0-65F1-4441-9952-B9D3DC3F190C}" type="pres">
      <dgm:prSet presAssocID="{11A0536C-D489-4EB4-BE30-CFAD95FF22AC}" presName="rootText1" presStyleLbl="node0" presStyleIdx="0" presStyleCnt="1" custScaleX="603452">
        <dgm:presLayoutVars>
          <dgm:chPref val="3"/>
        </dgm:presLayoutVars>
      </dgm:prSet>
      <dgm:spPr/>
    </dgm:pt>
    <dgm:pt modelId="{949058A1-0A3D-4FA6-BD45-A756669B6912}" type="pres">
      <dgm:prSet presAssocID="{11A0536C-D489-4EB4-BE30-CFAD95FF22AC}" presName="rootConnector1" presStyleLbl="node1" presStyleIdx="0" presStyleCnt="0"/>
      <dgm:spPr/>
    </dgm:pt>
    <dgm:pt modelId="{789CA394-9C4A-4B3C-AFF4-8D34C71EB14F}" type="pres">
      <dgm:prSet presAssocID="{11A0536C-D489-4EB4-BE30-CFAD95FF22AC}" presName="hierChild2" presStyleCnt="0"/>
      <dgm:spPr/>
    </dgm:pt>
    <dgm:pt modelId="{8B427D1C-462C-4138-AAF6-CE0332587A60}" type="pres">
      <dgm:prSet presAssocID="{1331A80D-1CF9-4405-AD27-17F363D99408}" presName="Name37" presStyleLbl="parChTrans1D2" presStyleIdx="0" presStyleCnt="6"/>
      <dgm:spPr/>
    </dgm:pt>
    <dgm:pt modelId="{2AC7E2F2-E74C-4239-9D5F-80A15A7B30F8}" type="pres">
      <dgm:prSet presAssocID="{4EE8BCFC-387C-48AA-8906-BB4B7BFE6568}" presName="hierRoot2" presStyleCnt="0">
        <dgm:presLayoutVars>
          <dgm:hierBranch val="init"/>
        </dgm:presLayoutVars>
      </dgm:prSet>
      <dgm:spPr/>
    </dgm:pt>
    <dgm:pt modelId="{B5761C7E-04D5-4220-9B8B-0FB5DF3BB177}" type="pres">
      <dgm:prSet presAssocID="{4EE8BCFC-387C-48AA-8906-BB4B7BFE6568}" presName="rootComposite" presStyleCnt="0"/>
      <dgm:spPr/>
    </dgm:pt>
    <dgm:pt modelId="{ED54A97B-49DE-4BF0-AD17-6948751EDA04}" type="pres">
      <dgm:prSet presAssocID="{4EE8BCFC-387C-48AA-8906-BB4B7BFE6568}" presName="rootText" presStyleLbl="node2" presStyleIdx="0" presStyleCnt="6">
        <dgm:presLayoutVars>
          <dgm:chPref val="3"/>
        </dgm:presLayoutVars>
      </dgm:prSet>
      <dgm:spPr/>
    </dgm:pt>
    <dgm:pt modelId="{2E6F7085-FF59-437A-9546-44BA349FDE8A}" type="pres">
      <dgm:prSet presAssocID="{4EE8BCFC-387C-48AA-8906-BB4B7BFE6568}" presName="rootConnector" presStyleLbl="node2" presStyleIdx="0" presStyleCnt="6"/>
      <dgm:spPr/>
    </dgm:pt>
    <dgm:pt modelId="{8D5EB182-FF6B-490F-9E4E-BAA0AAE477E0}" type="pres">
      <dgm:prSet presAssocID="{4EE8BCFC-387C-48AA-8906-BB4B7BFE6568}" presName="hierChild4" presStyleCnt="0"/>
      <dgm:spPr/>
    </dgm:pt>
    <dgm:pt modelId="{38446DEB-81C8-4D7A-9949-E78200F4690C}" type="pres">
      <dgm:prSet presAssocID="{F32361FE-D523-4FB6-8C37-4218230C28D4}" presName="Name37" presStyleLbl="parChTrans1D3" presStyleIdx="0" presStyleCnt="18"/>
      <dgm:spPr/>
    </dgm:pt>
    <dgm:pt modelId="{0996E6DB-876D-4947-9263-DC26D2DD898C}" type="pres">
      <dgm:prSet presAssocID="{379A42AF-CDA5-4475-9687-6C659E5B6BF5}" presName="hierRoot2" presStyleCnt="0">
        <dgm:presLayoutVars>
          <dgm:hierBranch val="init"/>
        </dgm:presLayoutVars>
      </dgm:prSet>
      <dgm:spPr/>
    </dgm:pt>
    <dgm:pt modelId="{59FC8E01-FF9C-41ED-A588-C19343D66BCE}" type="pres">
      <dgm:prSet presAssocID="{379A42AF-CDA5-4475-9687-6C659E5B6BF5}" presName="rootComposite" presStyleCnt="0"/>
      <dgm:spPr/>
    </dgm:pt>
    <dgm:pt modelId="{E0A245D3-32BF-4292-ADCA-C54E86ACD815}" type="pres">
      <dgm:prSet presAssocID="{379A42AF-CDA5-4475-9687-6C659E5B6BF5}" presName="rootText" presStyleLbl="node3" presStyleIdx="0" presStyleCnt="18">
        <dgm:presLayoutVars>
          <dgm:chPref val="3"/>
        </dgm:presLayoutVars>
      </dgm:prSet>
      <dgm:spPr/>
    </dgm:pt>
    <dgm:pt modelId="{BB9F5BFF-A127-4DEC-8E15-810C590FB031}" type="pres">
      <dgm:prSet presAssocID="{379A42AF-CDA5-4475-9687-6C659E5B6BF5}" presName="rootConnector" presStyleLbl="node3" presStyleIdx="0" presStyleCnt="18"/>
      <dgm:spPr/>
    </dgm:pt>
    <dgm:pt modelId="{556C8BDA-0A3B-4C25-AF06-BAAA943F07FB}" type="pres">
      <dgm:prSet presAssocID="{379A42AF-CDA5-4475-9687-6C659E5B6BF5}" presName="hierChild4" presStyleCnt="0"/>
      <dgm:spPr/>
    </dgm:pt>
    <dgm:pt modelId="{FFCAB6EF-5276-4AA8-A126-81AC0EA034ED}" type="pres">
      <dgm:prSet presAssocID="{379A42AF-CDA5-4475-9687-6C659E5B6BF5}" presName="hierChild5" presStyleCnt="0"/>
      <dgm:spPr/>
    </dgm:pt>
    <dgm:pt modelId="{9589D04E-B17C-41B8-BA50-BD0BEF11109E}" type="pres">
      <dgm:prSet presAssocID="{652ED4AC-EB7C-4175-AF4B-5B50B3C46D7F}" presName="Name37" presStyleLbl="parChTrans1D3" presStyleIdx="1" presStyleCnt="18"/>
      <dgm:spPr/>
    </dgm:pt>
    <dgm:pt modelId="{39E9E922-0E05-4EED-9FB8-51EB062B793D}" type="pres">
      <dgm:prSet presAssocID="{1A16965A-9FEA-438E-8EF7-0C967E429DF2}" presName="hierRoot2" presStyleCnt="0">
        <dgm:presLayoutVars>
          <dgm:hierBranch val="init"/>
        </dgm:presLayoutVars>
      </dgm:prSet>
      <dgm:spPr/>
    </dgm:pt>
    <dgm:pt modelId="{23657E52-C9B0-4FA5-B273-30C659237CF4}" type="pres">
      <dgm:prSet presAssocID="{1A16965A-9FEA-438E-8EF7-0C967E429DF2}" presName="rootComposite" presStyleCnt="0"/>
      <dgm:spPr/>
    </dgm:pt>
    <dgm:pt modelId="{30C72BF5-8D46-4A4A-B5DA-8D8A4E8E9F23}" type="pres">
      <dgm:prSet presAssocID="{1A16965A-9FEA-438E-8EF7-0C967E429DF2}" presName="rootText" presStyleLbl="node3" presStyleIdx="1" presStyleCnt="18">
        <dgm:presLayoutVars>
          <dgm:chPref val="3"/>
        </dgm:presLayoutVars>
      </dgm:prSet>
      <dgm:spPr/>
    </dgm:pt>
    <dgm:pt modelId="{3599EF76-80C8-4E79-BCB3-51DB79F3BDF6}" type="pres">
      <dgm:prSet presAssocID="{1A16965A-9FEA-438E-8EF7-0C967E429DF2}" presName="rootConnector" presStyleLbl="node3" presStyleIdx="1" presStyleCnt="18"/>
      <dgm:spPr/>
    </dgm:pt>
    <dgm:pt modelId="{82742A63-E97C-4335-AF6C-48C86ACDEB43}" type="pres">
      <dgm:prSet presAssocID="{1A16965A-9FEA-438E-8EF7-0C967E429DF2}" presName="hierChild4" presStyleCnt="0"/>
      <dgm:spPr/>
    </dgm:pt>
    <dgm:pt modelId="{EA7422EA-00D3-4DE0-B3D4-B95E655BAEC8}" type="pres">
      <dgm:prSet presAssocID="{1A16965A-9FEA-438E-8EF7-0C967E429DF2}" presName="hierChild5" presStyleCnt="0"/>
      <dgm:spPr/>
    </dgm:pt>
    <dgm:pt modelId="{1A7D5D3A-B402-4A3B-9633-552773F48B32}" type="pres">
      <dgm:prSet presAssocID="{88B4FA2E-2B0F-48CD-80C6-6E8313442C41}" presName="Name37" presStyleLbl="parChTrans1D3" presStyleIdx="2" presStyleCnt="18"/>
      <dgm:spPr/>
    </dgm:pt>
    <dgm:pt modelId="{0477A070-49F9-4C02-B39E-D3E340F7DF66}" type="pres">
      <dgm:prSet presAssocID="{A78D68CC-328D-443A-877F-B0E6B046DD8B}" presName="hierRoot2" presStyleCnt="0">
        <dgm:presLayoutVars>
          <dgm:hierBranch val="init"/>
        </dgm:presLayoutVars>
      </dgm:prSet>
      <dgm:spPr/>
    </dgm:pt>
    <dgm:pt modelId="{3B161403-9833-492D-A657-8FDAD1172224}" type="pres">
      <dgm:prSet presAssocID="{A78D68CC-328D-443A-877F-B0E6B046DD8B}" presName="rootComposite" presStyleCnt="0"/>
      <dgm:spPr/>
    </dgm:pt>
    <dgm:pt modelId="{29850F03-6803-4E49-B257-9EDC84BCAF4C}" type="pres">
      <dgm:prSet presAssocID="{A78D68CC-328D-443A-877F-B0E6B046DD8B}" presName="rootText" presStyleLbl="node3" presStyleIdx="2" presStyleCnt="18">
        <dgm:presLayoutVars>
          <dgm:chPref val="3"/>
        </dgm:presLayoutVars>
      </dgm:prSet>
      <dgm:spPr/>
    </dgm:pt>
    <dgm:pt modelId="{438C479E-2EE9-4457-830F-DF21855E7162}" type="pres">
      <dgm:prSet presAssocID="{A78D68CC-328D-443A-877F-B0E6B046DD8B}" presName="rootConnector" presStyleLbl="node3" presStyleIdx="2" presStyleCnt="18"/>
      <dgm:spPr/>
    </dgm:pt>
    <dgm:pt modelId="{CF56B47E-B453-4002-AEF4-05D167CA5A42}" type="pres">
      <dgm:prSet presAssocID="{A78D68CC-328D-443A-877F-B0E6B046DD8B}" presName="hierChild4" presStyleCnt="0"/>
      <dgm:spPr/>
    </dgm:pt>
    <dgm:pt modelId="{D191019D-E45A-4685-A44E-B17B48F44D4D}" type="pres">
      <dgm:prSet presAssocID="{A78D68CC-328D-443A-877F-B0E6B046DD8B}" presName="hierChild5" presStyleCnt="0"/>
      <dgm:spPr/>
    </dgm:pt>
    <dgm:pt modelId="{F248EA22-5DEC-4ABE-9A8D-C720DD4DAF58}" type="pres">
      <dgm:prSet presAssocID="{4EE8BCFC-387C-48AA-8906-BB4B7BFE6568}" presName="hierChild5" presStyleCnt="0"/>
      <dgm:spPr/>
    </dgm:pt>
    <dgm:pt modelId="{5E85DDDF-3C6F-45C5-85B0-13D09F6A5191}" type="pres">
      <dgm:prSet presAssocID="{350ABFD0-B236-4A25-B19D-880FBE6BD5D5}" presName="Name37" presStyleLbl="parChTrans1D2" presStyleIdx="1" presStyleCnt="6"/>
      <dgm:spPr/>
    </dgm:pt>
    <dgm:pt modelId="{CD0D76B5-12FE-4808-9D1A-FCB921425428}" type="pres">
      <dgm:prSet presAssocID="{8E4E64D2-283B-4C67-BD7E-B1D801E5CB56}" presName="hierRoot2" presStyleCnt="0">
        <dgm:presLayoutVars>
          <dgm:hierBranch val="init"/>
        </dgm:presLayoutVars>
      </dgm:prSet>
      <dgm:spPr/>
    </dgm:pt>
    <dgm:pt modelId="{F32F1DEA-0A74-46CE-A1F0-C3A9E5FE07F3}" type="pres">
      <dgm:prSet presAssocID="{8E4E64D2-283B-4C67-BD7E-B1D801E5CB56}" presName="rootComposite" presStyleCnt="0"/>
      <dgm:spPr/>
    </dgm:pt>
    <dgm:pt modelId="{9E350667-4F9E-4884-B883-152674F7BA49}" type="pres">
      <dgm:prSet presAssocID="{8E4E64D2-283B-4C67-BD7E-B1D801E5CB56}" presName="rootText" presStyleLbl="node2" presStyleIdx="1" presStyleCnt="6">
        <dgm:presLayoutVars>
          <dgm:chPref val="3"/>
        </dgm:presLayoutVars>
      </dgm:prSet>
      <dgm:spPr/>
    </dgm:pt>
    <dgm:pt modelId="{1C260606-E673-4A8C-A513-6491F8F4E5D8}" type="pres">
      <dgm:prSet presAssocID="{8E4E64D2-283B-4C67-BD7E-B1D801E5CB56}" presName="rootConnector" presStyleLbl="node2" presStyleIdx="1" presStyleCnt="6"/>
      <dgm:spPr/>
    </dgm:pt>
    <dgm:pt modelId="{389C9125-D7FB-4373-AB7A-CF82CA9BD381}" type="pres">
      <dgm:prSet presAssocID="{8E4E64D2-283B-4C67-BD7E-B1D801E5CB56}" presName="hierChild4" presStyleCnt="0"/>
      <dgm:spPr/>
    </dgm:pt>
    <dgm:pt modelId="{5650E4BC-E969-416A-8B03-369AC821F2C5}" type="pres">
      <dgm:prSet presAssocID="{30167CFC-C562-47F9-A142-C79EE2641E36}" presName="Name37" presStyleLbl="parChTrans1D3" presStyleIdx="3" presStyleCnt="18"/>
      <dgm:spPr/>
    </dgm:pt>
    <dgm:pt modelId="{8A5BFBFC-E5D4-4F0C-B749-2C9D5B249E33}" type="pres">
      <dgm:prSet presAssocID="{2E37336B-48B8-4D4C-9144-1EE1CF4A6673}" presName="hierRoot2" presStyleCnt="0">
        <dgm:presLayoutVars>
          <dgm:hierBranch val="init"/>
        </dgm:presLayoutVars>
      </dgm:prSet>
      <dgm:spPr/>
    </dgm:pt>
    <dgm:pt modelId="{0EAB983E-3C7D-4527-BE8C-FCBC32F42BDC}" type="pres">
      <dgm:prSet presAssocID="{2E37336B-48B8-4D4C-9144-1EE1CF4A6673}" presName="rootComposite" presStyleCnt="0"/>
      <dgm:spPr/>
    </dgm:pt>
    <dgm:pt modelId="{D384B541-12CD-4611-B062-8634B8DE8182}" type="pres">
      <dgm:prSet presAssocID="{2E37336B-48B8-4D4C-9144-1EE1CF4A6673}" presName="rootText" presStyleLbl="node3" presStyleIdx="3" presStyleCnt="18">
        <dgm:presLayoutVars>
          <dgm:chPref val="3"/>
        </dgm:presLayoutVars>
      </dgm:prSet>
      <dgm:spPr/>
    </dgm:pt>
    <dgm:pt modelId="{D881FE69-1BE2-493E-AEA8-086814A4FFD6}" type="pres">
      <dgm:prSet presAssocID="{2E37336B-48B8-4D4C-9144-1EE1CF4A6673}" presName="rootConnector" presStyleLbl="node3" presStyleIdx="3" presStyleCnt="18"/>
      <dgm:spPr/>
    </dgm:pt>
    <dgm:pt modelId="{7157336F-4547-4B76-800B-B2289CC9D9E9}" type="pres">
      <dgm:prSet presAssocID="{2E37336B-48B8-4D4C-9144-1EE1CF4A6673}" presName="hierChild4" presStyleCnt="0"/>
      <dgm:spPr/>
    </dgm:pt>
    <dgm:pt modelId="{5FABA94E-AFDE-49AB-9FFD-D88A6C673053}" type="pres">
      <dgm:prSet presAssocID="{2E37336B-48B8-4D4C-9144-1EE1CF4A6673}" presName="hierChild5" presStyleCnt="0"/>
      <dgm:spPr/>
    </dgm:pt>
    <dgm:pt modelId="{39CC461E-F2FC-4737-B97C-829EB2121AA5}" type="pres">
      <dgm:prSet presAssocID="{FA18B6CA-C099-412F-AF46-572E9133B680}" presName="Name37" presStyleLbl="parChTrans1D3" presStyleIdx="4" presStyleCnt="18"/>
      <dgm:spPr/>
    </dgm:pt>
    <dgm:pt modelId="{7730321D-5EED-47B9-88B1-161F77E92FC3}" type="pres">
      <dgm:prSet presAssocID="{B69BD007-90F4-4E98-9643-67F1E6A7D722}" presName="hierRoot2" presStyleCnt="0">
        <dgm:presLayoutVars>
          <dgm:hierBranch val="init"/>
        </dgm:presLayoutVars>
      </dgm:prSet>
      <dgm:spPr/>
    </dgm:pt>
    <dgm:pt modelId="{FB430CF2-BA31-4A60-A03E-DDCBF7140032}" type="pres">
      <dgm:prSet presAssocID="{B69BD007-90F4-4E98-9643-67F1E6A7D722}" presName="rootComposite" presStyleCnt="0"/>
      <dgm:spPr/>
    </dgm:pt>
    <dgm:pt modelId="{68F5C1C7-9C2A-416A-B431-30A10CA1827D}" type="pres">
      <dgm:prSet presAssocID="{B69BD007-90F4-4E98-9643-67F1E6A7D722}" presName="rootText" presStyleLbl="node3" presStyleIdx="4" presStyleCnt="18">
        <dgm:presLayoutVars>
          <dgm:chPref val="3"/>
        </dgm:presLayoutVars>
      </dgm:prSet>
      <dgm:spPr/>
    </dgm:pt>
    <dgm:pt modelId="{E369F56F-AF8A-4B84-8AC2-09DFFDCBA280}" type="pres">
      <dgm:prSet presAssocID="{B69BD007-90F4-4E98-9643-67F1E6A7D722}" presName="rootConnector" presStyleLbl="node3" presStyleIdx="4" presStyleCnt="18"/>
      <dgm:spPr/>
    </dgm:pt>
    <dgm:pt modelId="{EACD4298-064E-4370-9CAD-15E19E20FECF}" type="pres">
      <dgm:prSet presAssocID="{B69BD007-90F4-4E98-9643-67F1E6A7D722}" presName="hierChild4" presStyleCnt="0"/>
      <dgm:spPr/>
    </dgm:pt>
    <dgm:pt modelId="{DC9B35F4-1121-4F03-9EBC-A08A6CE9B602}" type="pres">
      <dgm:prSet presAssocID="{B69BD007-90F4-4E98-9643-67F1E6A7D722}" presName="hierChild5" presStyleCnt="0"/>
      <dgm:spPr/>
    </dgm:pt>
    <dgm:pt modelId="{36FD3E5E-AD8D-4786-9FFB-29EEE74E9AA5}" type="pres">
      <dgm:prSet presAssocID="{E27EC962-822F-4605-945A-E394DA36E71A}" presName="Name37" presStyleLbl="parChTrans1D3" presStyleIdx="5" presStyleCnt="18"/>
      <dgm:spPr/>
    </dgm:pt>
    <dgm:pt modelId="{94067680-71E7-489C-AADC-C8188F02E17C}" type="pres">
      <dgm:prSet presAssocID="{45A39B18-F522-48F3-99C1-B06948A6FAA2}" presName="hierRoot2" presStyleCnt="0">
        <dgm:presLayoutVars>
          <dgm:hierBranch val="init"/>
        </dgm:presLayoutVars>
      </dgm:prSet>
      <dgm:spPr/>
    </dgm:pt>
    <dgm:pt modelId="{853B897B-5B28-4135-962B-E7BB9462A095}" type="pres">
      <dgm:prSet presAssocID="{45A39B18-F522-48F3-99C1-B06948A6FAA2}" presName="rootComposite" presStyleCnt="0"/>
      <dgm:spPr/>
    </dgm:pt>
    <dgm:pt modelId="{423E9504-B94B-4D8D-8DCB-B610589D2233}" type="pres">
      <dgm:prSet presAssocID="{45A39B18-F522-48F3-99C1-B06948A6FAA2}" presName="rootText" presStyleLbl="node3" presStyleIdx="5" presStyleCnt="18">
        <dgm:presLayoutVars>
          <dgm:chPref val="3"/>
        </dgm:presLayoutVars>
      </dgm:prSet>
      <dgm:spPr/>
    </dgm:pt>
    <dgm:pt modelId="{33ABAEA7-45CC-4621-BE8E-C7E5F447B2A4}" type="pres">
      <dgm:prSet presAssocID="{45A39B18-F522-48F3-99C1-B06948A6FAA2}" presName="rootConnector" presStyleLbl="node3" presStyleIdx="5" presStyleCnt="18"/>
      <dgm:spPr/>
    </dgm:pt>
    <dgm:pt modelId="{6C468ED3-F9FE-4BC1-97CB-06EEE702926A}" type="pres">
      <dgm:prSet presAssocID="{45A39B18-F522-48F3-99C1-B06948A6FAA2}" presName="hierChild4" presStyleCnt="0"/>
      <dgm:spPr/>
    </dgm:pt>
    <dgm:pt modelId="{DE02B35F-2131-47BE-AA51-B03ECED04D2E}" type="pres">
      <dgm:prSet presAssocID="{45A39B18-F522-48F3-99C1-B06948A6FAA2}" presName="hierChild5" presStyleCnt="0"/>
      <dgm:spPr/>
    </dgm:pt>
    <dgm:pt modelId="{E5232109-A9E0-4BFE-B386-16FAA7760F2C}" type="pres">
      <dgm:prSet presAssocID="{8E4E64D2-283B-4C67-BD7E-B1D801E5CB56}" presName="hierChild5" presStyleCnt="0"/>
      <dgm:spPr/>
    </dgm:pt>
    <dgm:pt modelId="{EC2EBF0A-7C65-43A5-842D-1531D4BD48B2}" type="pres">
      <dgm:prSet presAssocID="{119A771F-BBE9-4CFC-9E7C-6BEBD46CC991}" presName="Name37" presStyleLbl="parChTrans1D2" presStyleIdx="2" presStyleCnt="6"/>
      <dgm:spPr/>
    </dgm:pt>
    <dgm:pt modelId="{1BA29DBA-EBC3-4828-BCAF-CA67F7DBD7EA}" type="pres">
      <dgm:prSet presAssocID="{8B99CE24-516C-4A07-A9EA-76215CC49C58}" presName="hierRoot2" presStyleCnt="0">
        <dgm:presLayoutVars>
          <dgm:hierBranch val="init"/>
        </dgm:presLayoutVars>
      </dgm:prSet>
      <dgm:spPr/>
    </dgm:pt>
    <dgm:pt modelId="{76B568DD-D9B7-4B78-B654-F69AA9F3B61B}" type="pres">
      <dgm:prSet presAssocID="{8B99CE24-516C-4A07-A9EA-76215CC49C58}" presName="rootComposite" presStyleCnt="0"/>
      <dgm:spPr/>
    </dgm:pt>
    <dgm:pt modelId="{4A55D769-7A1A-4E9B-AB16-D42E6FE06F92}" type="pres">
      <dgm:prSet presAssocID="{8B99CE24-516C-4A07-A9EA-76215CC49C58}" presName="rootText" presStyleLbl="node2" presStyleIdx="2" presStyleCnt="6">
        <dgm:presLayoutVars>
          <dgm:chPref val="3"/>
        </dgm:presLayoutVars>
      </dgm:prSet>
      <dgm:spPr/>
    </dgm:pt>
    <dgm:pt modelId="{5AAFE96A-54BF-4F5B-957B-CB3BF7B1BFC4}" type="pres">
      <dgm:prSet presAssocID="{8B99CE24-516C-4A07-A9EA-76215CC49C58}" presName="rootConnector" presStyleLbl="node2" presStyleIdx="2" presStyleCnt="6"/>
      <dgm:spPr/>
    </dgm:pt>
    <dgm:pt modelId="{6DC77206-4D2F-4162-8AFE-2061772979B0}" type="pres">
      <dgm:prSet presAssocID="{8B99CE24-516C-4A07-A9EA-76215CC49C58}" presName="hierChild4" presStyleCnt="0"/>
      <dgm:spPr/>
    </dgm:pt>
    <dgm:pt modelId="{27A4712C-51C3-4810-B9C4-0AA7691BFC66}" type="pres">
      <dgm:prSet presAssocID="{131F4BB7-C3EA-420B-8540-44114D7C8237}" presName="Name37" presStyleLbl="parChTrans1D3" presStyleIdx="6" presStyleCnt="18"/>
      <dgm:spPr/>
    </dgm:pt>
    <dgm:pt modelId="{23731166-D9BD-4BB9-B1E9-B5747520DC72}" type="pres">
      <dgm:prSet presAssocID="{BAC717B6-7F2B-404E-B699-7775DBEFA65D}" presName="hierRoot2" presStyleCnt="0">
        <dgm:presLayoutVars>
          <dgm:hierBranch val="init"/>
        </dgm:presLayoutVars>
      </dgm:prSet>
      <dgm:spPr/>
    </dgm:pt>
    <dgm:pt modelId="{5160A24F-C65F-41A2-AEE9-35B5FB6FAB28}" type="pres">
      <dgm:prSet presAssocID="{BAC717B6-7F2B-404E-B699-7775DBEFA65D}" presName="rootComposite" presStyleCnt="0"/>
      <dgm:spPr/>
    </dgm:pt>
    <dgm:pt modelId="{FD4D6957-7C4E-4CD3-9E76-B268F5E1E8B8}" type="pres">
      <dgm:prSet presAssocID="{BAC717B6-7F2B-404E-B699-7775DBEFA65D}" presName="rootText" presStyleLbl="node3" presStyleIdx="6" presStyleCnt="18">
        <dgm:presLayoutVars>
          <dgm:chPref val="3"/>
        </dgm:presLayoutVars>
      </dgm:prSet>
      <dgm:spPr/>
    </dgm:pt>
    <dgm:pt modelId="{BEDFE37E-2792-4D49-8CAF-24D34B7A23FF}" type="pres">
      <dgm:prSet presAssocID="{BAC717B6-7F2B-404E-B699-7775DBEFA65D}" presName="rootConnector" presStyleLbl="node3" presStyleIdx="6" presStyleCnt="18"/>
      <dgm:spPr/>
    </dgm:pt>
    <dgm:pt modelId="{B33D972D-6ECA-4BD3-B093-CE250D283401}" type="pres">
      <dgm:prSet presAssocID="{BAC717B6-7F2B-404E-B699-7775DBEFA65D}" presName="hierChild4" presStyleCnt="0"/>
      <dgm:spPr/>
    </dgm:pt>
    <dgm:pt modelId="{14D8A872-95CD-479B-A9B6-FEAD6380E816}" type="pres">
      <dgm:prSet presAssocID="{BAC717B6-7F2B-404E-B699-7775DBEFA65D}" presName="hierChild5" presStyleCnt="0"/>
      <dgm:spPr/>
    </dgm:pt>
    <dgm:pt modelId="{B80D9C97-58ED-4661-87A8-D8A39BFBDA30}" type="pres">
      <dgm:prSet presAssocID="{15B2AD5A-FEEA-42BB-B23D-51C8122BFADC}" presName="Name37" presStyleLbl="parChTrans1D3" presStyleIdx="7" presStyleCnt="18"/>
      <dgm:spPr/>
    </dgm:pt>
    <dgm:pt modelId="{E8204494-17C4-40EF-964E-8B7945FDB4D0}" type="pres">
      <dgm:prSet presAssocID="{B9302995-7C4B-4508-8EFD-3869051B6FD5}" presName="hierRoot2" presStyleCnt="0">
        <dgm:presLayoutVars>
          <dgm:hierBranch val="init"/>
        </dgm:presLayoutVars>
      </dgm:prSet>
      <dgm:spPr/>
    </dgm:pt>
    <dgm:pt modelId="{C1227CF9-5C53-4802-BAB6-8790B7FEC2CC}" type="pres">
      <dgm:prSet presAssocID="{B9302995-7C4B-4508-8EFD-3869051B6FD5}" presName="rootComposite" presStyleCnt="0"/>
      <dgm:spPr/>
    </dgm:pt>
    <dgm:pt modelId="{5146298E-903F-4D9A-8937-8F45A22B5FA6}" type="pres">
      <dgm:prSet presAssocID="{B9302995-7C4B-4508-8EFD-3869051B6FD5}" presName="rootText" presStyleLbl="node3" presStyleIdx="7" presStyleCnt="18">
        <dgm:presLayoutVars>
          <dgm:chPref val="3"/>
        </dgm:presLayoutVars>
      </dgm:prSet>
      <dgm:spPr/>
    </dgm:pt>
    <dgm:pt modelId="{7222A626-EFC9-4C67-85A2-E267DAC8798F}" type="pres">
      <dgm:prSet presAssocID="{B9302995-7C4B-4508-8EFD-3869051B6FD5}" presName="rootConnector" presStyleLbl="node3" presStyleIdx="7" presStyleCnt="18"/>
      <dgm:spPr/>
    </dgm:pt>
    <dgm:pt modelId="{A9375757-1A62-4245-88BE-E36221D2DCF4}" type="pres">
      <dgm:prSet presAssocID="{B9302995-7C4B-4508-8EFD-3869051B6FD5}" presName="hierChild4" presStyleCnt="0"/>
      <dgm:spPr/>
    </dgm:pt>
    <dgm:pt modelId="{C505DC02-CA21-43ED-AAE9-5280DA4BF803}" type="pres">
      <dgm:prSet presAssocID="{B9302995-7C4B-4508-8EFD-3869051B6FD5}" presName="hierChild5" presStyleCnt="0"/>
      <dgm:spPr/>
    </dgm:pt>
    <dgm:pt modelId="{B2A8113E-C927-4874-A190-FB1B3B6F8CDB}" type="pres">
      <dgm:prSet presAssocID="{BA2E7B81-A9A9-4EA7-A8E3-BF47594D73EF}" presName="Name37" presStyleLbl="parChTrans1D3" presStyleIdx="8" presStyleCnt="18"/>
      <dgm:spPr/>
    </dgm:pt>
    <dgm:pt modelId="{5B89FAF5-03A4-43B8-BFD6-AA2ACEAC2519}" type="pres">
      <dgm:prSet presAssocID="{3C4A1041-49CE-43C6-8519-92DDDA671CAA}" presName="hierRoot2" presStyleCnt="0">
        <dgm:presLayoutVars>
          <dgm:hierBranch val="init"/>
        </dgm:presLayoutVars>
      </dgm:prSet>
      <dgm:spPr/>
    </dgm:pt>
    <dgm:pt modelId="{D329CB22-C53A-4A66-B2E8-6293B3653A8C}" type="pres">
      <dgm:prSet presAssocID="{3C4A1041-49CE-43C6-8519-92DDDA671CAA}" presName="rootComposite" presStyleCnt="0"/>
      <dgm:spPr/>
    </dgm:pt>
    <dgm:pt modelId="{32400061-F4F6-4AC5-83A2-C8415BCE02B3}" type="pres">
      <dgm:prSet presAssocID="{3C4A1041-49CE-43C6-8519-92DDDA671CAA}" presName="rootText" presStyleLbl="node3" presStyleIdx="8" presStyleCnt="18">
        <dgm:presLayoutVars>
          <dgm:chPref val="3"/>
        </dgm:presLayoutVars>
      </dgm:prSet>
      <dgm:spPr/>
    </dgm:pt>
    <dgm:pt modelId="{E8657148-F82F-4C75-9629-546847D7EA78}" type="pres">
      <dgm:prSet presAssocID="{3C4A1041-49CE-43C6-8519-92DDDA671CAA}" presName="rootConnector" presStyleLbl="node3" presStyleIdx="8" presStyleCnt="18"/>
      <dgm:spPr/>
    </dgm:pt>
    <dgm:pt modelId="{3150D5A4-C004-4758-BC6D-27D8174D4EE5}" type="pres">
      <dgm:prSet presAssocID="{3C4A1041-49CE-43C6-8519-92DDDA671CAA}" presName="hierChild4" presStyleCnt="0"/>
      <dgm:spPr/>
    </dgm:pt>
    <dgm:pt modelId="{A3C59432-0F56-453E-AD49-0B16B421B5A2}" type="pres">
      <dgm:prSet presAssocID="{3C4A1041-49CE-43C6-8519-92DDDA671CAA}" presName="hierChild5" presStyleCnt="0"/>
      <dgm:spPr/>
    </dgm:pt>
    <dgm:pt modelId="{00CA7820-436B-48E4-9228-466DA1794CFA}" type="pres">
      <dgm:prSet presAssocID="{1FACEEE7-9CA1-4385-B85C-560DE94A2C49}" presName="Name37" presStyleLbl="parChTrans1D3" presStyleIdx="9" presStyleCnt="18"/>
      <dgm:spPr/>
    </dgm:pt>
    <dgm:pt modelId="{47A755F2-4D6B-4F9C-86D5-EF148E76016D}" type="pres">
      <dgm:prSet presAssocID="{DF366317-9CDF-4E2F-8380-084FC49AE103}" presName="hierRoot2" presStyleCnt="0">
        <dgm:presLayoutVars>
          <dgm:hierBranch val="init"/>
        </dgm:presLayoutVars>
      </dgm:prSet>
      <dgm:spPr/>
    </dgm:pt>
    <dgm:pt modelId="{1889A58D-AC09-44B3-81E0-E17924EC2935}" type="pres">
      <dgm:prSet presAssocID="{DF366317-9CDF-4E2F-8380-084FC49AE103}" presName="rootComposite" presStyleCnt="0"/>
      <dgm:spPr/>
    </dgm:pt>
    <dgm:pt modelId="{1348BA13-20AD-4069-83BD-3B31EA9A7E4E}" type="pres">
      <dgm:prSet presAssocID="{DF366317-9CDF-4E2F-8380-084FC49AE103}" presName="rootText" presStyleLbl="node3" presStyleIdx="9" presStyleCnt="18">
        <dgm:presLayoutVars>
          <dgm:chPref val="3"/>
        </dgm:presLayoutVars>
      </dgm:prSet>
      <dgm:spPr/>
    </dgm:pt>
    <dgm:pt modelId="{DE20561C-3343-4B30-8314-076070E5225D}" type="pres">
      <dgm:prSet presAssocID="{DF366317-9CDF-4E2F-8380-084FC49AE103}" presName="rootConnector" presStyleLbl="node3" presStyleIdx="9" presStyleCnt="18"/>
      <dgm:spPr/>
    </dgm:pt>
    <dgm:pt modelId="{49350DB6-ABC3-4AA3-A215-18388449B954}" type="pres">
      <dgm:prSet presAssocID="{DF366317-9CDF-4E2F-8380-084FC49AE103}" presName="hierChild4" presStyleCnt="0"/>
      <dgm:spPr/>
    </dgm:pt>
    <dgm:pt modelId="{7DFA933E-2C8A-433E-B8DA-A22E888D669B}" type="pres">
      <dgm:prSet presAssocID="{DF366317-9CDF-4E2F-8380-084FC49AE103}" presName="hierChild5" presStyleCnt="0"/>
      <dgm:spPr/>
    </dgm:pt>
    <dgm:pt modelId="{7CE4AF02-C370-412B-AD82-A349FEB66112}" type="pres">
      <dgm:prSet presAssocID="{5A713561-325D-4A50-8B35-C8E0EF7D7E62}" presName="Name37" presStyleLbl="parChTrans1D3" presStyleIdx="10" presStyleCnt="18"/>
      <dgm:spPr/>
    </dgm:pt>
    <dgm:pt modelId="{631614CF-B2CC-40D2-8422-582F610CA45E}" type="pres">
      <dgm:prSet presAssocID="{A9FFA147-D2CE-4488-BE31-AEF12E2DC193}" presName="hierRoot2" presStyleCnt="0">
        <dgm:presLayoutVars>
          <dgm:hierBranch val="init"/>
        </dgm:presLayoutVars>
      </dgm:prSet>
      <dgm:spPr/>
    </dgm:pt>
    <dgm:pt modelId="{2728F676-72BA-49EA-B170-73DAE55D4945}" type="pres">
      <dgm:prSet presAssocID="{A9FFA147-D2CE-4488-BE31-AEF12E2DC193}" presName="rootComposite" presStyleCnt="0"/>
      <dgm:spPr/>
    </dgm:pt>
    <dgm:pt modelId="{806AA6D7-A68D-4E12-A3B4-FB9D9002A3F0}" type="pres">
      <dgm:prSet presAssocID="{A9FFA147-D2CE-4488-BE31-AEF12E2DC193}" presName="rootText" presStyleLbl="node3" presStyleIdx="10" presStyleCnt="18">
        <dgm:presLayoutVars>
          <dgm:chPref val="3"/>
        </dgm:presLayoutVars>
      </dgm:prSet>
      <dgm:spPr/>
    </dgm:pt>
    <dgm:pt modelId="{403B2353-963B-46FD-A251-7581FCDB7961}" type="pres">
      <dgm:prSet presAssocID="{A9FFA147-D2CE-4488-BE31-AEF12E2DC193}" presName="rootConnector" presStyleLbl="node3" presStyleIdx="10" presStyleCnt="18"/>
      <dgm:spPr/>
    </dgm:pt>
    <dgm:pt modelId="{F6924188-0E50-4F6E-A55F-869B3623CFC5}" type="pres">
      <dgm:prSet presAssocID="{A9FFA147-D2CE-4488-BE31-AEF12E2DC193}" presName="hierChild4" presStyleCnt="0"/>
      <dgm:spPr/>
    </dgm:pt>
    <dgm:pt modelId="{6BDCAE96-1B9A-412F-9AA9-49E3FBF191E0}" type="pres">
      <dgm:prSet presAssocID="{A9FFA147-D2CE-4488-BE31-AEF12E2DC193}" presName="hierChild5" presStyleCnt="0"/>
      <dgm:spPr/>
    </dgm:pt>
    <dgm:pt modelId="{B911B115-D1E2-41D4-B85C-F7EEB96C892D}" type="pres">
      <dgm:prSet presAssocID="{8B99CE24-516C-4A07-A9EA-76215CC49C58}" presName="hierChild5" presStyleCnt="0"/>
      <dgm:spPr/>
    </dgm:pt>
    <dgm:pt modelId="{4E6D1932-84FB-44BF-B261-AEFB99E92FA0}" type="pres">
      <dgm:prSet presAssocID="{69505931-05B8-46EA-8FA6-1797FF7D45E5}" presName="Name37" presStyleLbl="parChTrans1D2" presStyleIdx="3" presStyleCnt="6"/>
      <dgm:spPr/>
    </dgm:pt>
    <dgm:pt modelId="{E74ED988-860B-4C4A-917B-C46A9BF7C8C0}" type="pres">
      <dgm:prSet presAssocID="{8A15DCF0-96A1-4C9C-BDEE-AE44E2019DA0}" presName="hierRoot2" presStyleCnt="0">
        <dgm:presLayoutVars>
          <dgm:hierBranch val="init"/>
        </dgm:presLayoutVars>
      </dgm:prSet>
      <dgm:spPr/>
    </dgm:pt>
    <dgm:pt modelId="{86C7798C-00DD-4A9E-A8BF-60BEB054C2B1}" type="pres">
      <dgm:prSet presAssocID="{8A15DCF0-96A1-4C9C-BDEE-AE44E2019DA0}" presName="rootComposite" presStyleCnt="0"/>
      <dgm:spPr/>
    </dgm:pt>
    <dgm:pt modelId="{560952CA-AC16-4F76-ADA3-70522CBDF154}" type="pres">
      <dgm:prSet presAssocID="{8A15DCF0-96A1-4C9C-BDEE-AE44E2019DA0}" presName="rootText" presStyleLbl="node2" presStyleIdx="3" presStyleCnt="6">
        <dgm:presLayoutVars>
          <dgm:chPref val="3"/>
        </dgm:presLayoutVars>
      </dgm:prSet>
      <dgm:spPr/>
    </dgm:pt>
    <dgm:pt modelId="{053117C3-5AEA-4549-A933-EE0187D712AE}" type="pres">
      <dgm:prSet presAssocID="{8A15DCF0-96A1-4C9C-BDEE-AE44E2019DA0}" presName="rootConnector" presStyleLbl="node2" presStyleIdx="3" presStyleCnt="6"/>
      <dgm:spPr/>
    </dgm:pt>
    <dgm:pt modelId="{DAD36393-0299-4771-98A4-78F0F4242C6B}" type="pres">
      <dgm:prSet presAssocID="{8A15DCF0-96A1-4C9C-BDEE-AE44E2019DA0}" presName="hierChild4" presStyleCnt="0"/>
      <dgm:spPr/>
    </dgm:pt>
    <dgm:pt modelId="{B9E9E187-5294-4163-873B-997B096F3385}" type="pres">
      <dgm:prSet presAssocID="{4238A3C6-1027-49B4-909A-D0998F78C9D8}" presName="Name37" presStyleLbl="parChTrans1D3" presStyleIdx="11" presStyleCnt="18"/>
      <dgm:spPr/>
    </dgm:pt>
    <dgm:pt modelId="{5F3402FE-ACC2-42F2-9487-97ABBDA7DB45}" type="pres">
      <dgm:prSet presAssocID="{E25D1FD7-8B06-4C8F-B5CA-9881A32483BD}" presName="hierRoot2" presStyleCnt="0">
        <dgm:presLayoutVars>
          <dgm:hierBranch val="init"/>
        </dgm:presLayoutVars>
      </dgm:prSet>
      <dgm:spPr/>
    </dgm:pt>
    <dgm:pt modelId="{FB5C1579-7DDA-4006-837E-19AD2BBBAD43}" type="pres">
      <dgm:prSet presAssocID="{E25D1FD7-8B06-4C8F-B5CA-9881A32483BD}" presName="rootComposite" presStyleCnt="0"/>
      <dgm:spPr/>
    </dgm:pt>
    <dgm:pt modelId="{2E92B25F-F565-4B81-8181-3DD9A16B26C0}" type="pres">
      <dgm:prSet presAssocID="{E25D1FD7-8B06-4C8F-B5CA-9881A32483BD}" presName="rootText" presStyleLbl="node3" presStyleIdx="11" presStyleCnt="18">
        <dgm:presLayoutVars>
          <dgm:chPref val="3"/>
        </dgm:presLayoutVars>
      </dgm:prSet>
      <dgm:spPr/>
    </dgm:pt>
    <dgm:pt modelId="{87954CC5-B600-41C4-9854-F0E39BB8A557}" type="pres">
      <dgm:prSet presAssocID="{E25D1FD7-8B06-4C8F-B5CA-9881A32483BD}" presName="rootConnector" presStyleLbl="node3" presStyleIdx="11" presStyleCnt="18"/>
      <dgm:spPr/>
    </dgm:pt>
    <dgm:pt modelId="{AF8FC037-B5D9-4D46-BC50-90288B2AC259}" type="pres">
      <dgm:prSet presAssocID="{E25D1FD7-8B06-4C8F-B5CA-9881A32483BD}" presName="hierChild4" presStyleCnt="0"/>
      <dgm:spPr/>
    </dgm:pt>
    <dgm:pt modelId="{6C0C9D49-B55E-4AB6-892E-D6714291AF29}" type="pres">
      <dgm:prSet presAssocID="{E25D1FD7-8B06-4C8F-B5CA-9881A32483BD}" presName="hierChild5" presStyleCnt="0"/>
      <dgm:spPr/>
    </dgm:pt>
    <dgm:pt modelId="{7934F0BB-981C-4630-9AB2-54BE6078E9A5}" type="pres">
      <dgm:prSet presAssocID="{8A15DCF0-96A1-4C9C-BDEE-AE44E2019DA0}" presName="hierChild5" presStyleCnt="0"/>
      <dgm:spPr/>
    </dgm:pt>
    <dgm:pt modelId="{CD017403-54F6-4628-B896-EA4690A71E1F}" type="pres">
      <dgm:prSet presAssocID="{F08BDA89-ECE8-4CC4-AA68-53A7EED1FCCF}" presName="Name37" presStyleLbl="parChTrans1D2" presStyleIdx="4" presStyleCnt="6"/>
      <dgm:spPr/>
    </dgm:pt>
    <dgm:pt modelId="{504D612D-6146-4124-A309-F0D5244EA178}" type="pres">
      <dgm:prSet presAssocID="{3485B649-71BA-4972-B3CC-869E77A2036B}" presName="hierRoot2" presStyleCnt="0">
        <dgm:presLayoutVars>
          <dgm:hierBranch val="init"/>
        </dgm:presLayoutVars>
      </dgm:prSet>
      <dgm:spPr/>
    </dgm:pt>
    <dgm:pt modelId="{78D223CC-2BB6-4535-AE2D-57D58824FB4F}" type="pres">
      <dgm:prSet presAssocID="{3485B649-71BA-4972-B3CC-869E77A2036B}" presName="rootComposite" presStyleCnt="0"/>
      <dgm:spPr/>
    </dgm:pt>
    <dgm:pt modelId="{F49CF6FD-F453-48D2-BDB5-82B6803E904F}" type="pres">
      <dgm:prSet presAssocID="{3485B649-71BA-4972-B3CC-869E77A2036B}" presName="rootText" presStyleLbl="node2" presStyleIdx="4" presStyleCnt="6">
        <dgm:presLayoutVars>
          <dgm:chPref val="3"/>
        </dgm:presLayoutVars>
      </dgm:prSet>
      <dgm:spPr/>
    </dgm:pt>
    <dgm:pt modelId="{1F2B754D-5B2F-420C-930A-7AF9CEB8EF95}" type="pres">
      <dgm:prSet presAssocID="{3485B649-71BA-4972-B3CC-869E77A2036B}" presName="rootConnector" presStyleLbl="node2" presStyleIdx="4" presStyleCnt="6"/>
      <dgm:spPr/>
    </dgm:pt>
    <dgm:pt modelId="{056D3DED-0280-44AC-8FCF-8A3DC3A1C80A}" type="pres">
      <dgm:prSet presAssocID="{3485B649-71BA-4972-B3CC-869E77A2036B}" presName="hierChild4" presStyleCnt="0"/>
      <dgm:spPr/>
    </dgm:pt>
    <dgm:pt modelId="{CC464CD3-32CB-475B-BB0C-1655A9D340A9}" type="pres">
      <dgm:prSet presAssocID="{4E2C4C87-8E4B-4F63-B8DD-664A64936A27}" presName="Name37" presStyleLbl="parChTrans1D3" presStyleIdx="12" presStyleCnt="18"/>
      <dgm:spPr/>
    </dgm:pt>
    <dgm:pt modelId="{CAB81672-D67D-4E5B-9D46-59A2B6F3595E}" type="pres">
      <dgm:prSet presAssocID="{2AE560AB-8479-4E51-87B0-D6581C03A228}" presName="hierRoot2" presStyleCnt="0">
        <dgm:presLayoutVars>
          <dgm:hierBranch val="init"/>
        </dgm:presLayoutVars>
      </dgm:prSet>
      <dgm:spPr/>
    </dgm:pt>
    <dgm:pt modelId="{D7296D1E-0D1D-4D2B-B718-A88F59659846}" type="pres">
      <dgm:prSet presAssocID="{2AE560AB-8479-4E51-87B0-D6581C03A228}" presName="rootComposite" presStyleCnt="0"/>
      <dgm:spPr/>
    </dgm:pt>
    <dgm:pt modelId="{F5CF017B-386C-412B-BB18-2462692B6328}" type="pres">
      <dgm:prSet presAssocID="{2AE560AB-8479-4E51-87B0-D6581C03A228}" presName="rootText" presStyleLbl="node3" presStyleIdx="12" presStyleCnt="18">
        <dgm:presLayoutVars>
          <dgm:chPref val="3"/>
        </dgm:presLayoutVars>
      </dgm:prSet>
      <dgm:spPr/>
    </dgm:pt>
    <dgm:pt modelId="{BCDA9CF5-4987-4017-AE76-50AACB34690B}" type="pres">
      <dgm:prSet presAssocID="{2AE560AB-8479-4E51-87B0-D6581C03A228}" presName="rootConnector" presStyleLbl="node3" presStyleIdx="12" presStyleCnt="18"/>
      <dgm:spPr/>
    </dgm:pt>
    <dgm:pt modelId="{1D0DC3E3-927F-46B2-AC83-3E5DC1D5CAB4}" type="pres">
      <dgm:prSet presAssocID="{2AE560AB-8479-4E51-87B0-D6581C03A228}" presName="hierChild4" presStyleCnt="0"/>
      <dgm:spPr/>
    </dgm:pt>
    <dgm:pt modelId="{936E109C-4991-425F-88A0-6BBECF6CDD9E}" type="pres">
      <dgm:prSet presAssocID="{2AE560AB-8479-4E51-87B0-D6581C03A228}" presName="hierChild5" presStyleCnt="0"/>
      <dgm:spPr/>
    </dgm:pt>
    <dgm:pt modelId="{7CED16C1-4BB4-4E15-86FA-BA13A31DDDB5}" type="pres">
      <dgm:prSet presAssocID="{EF2A54D6-98BC-474D-B3CE-3CA4550C48C6}" presName="Name37" presStyleLbl="parChTrans1D3" presStyleIdx="13" presStyleCnt="18"/>
      <dgm:spPr/>
    </dgm:pt>
    <dgm:pt modelId="{BF220097-460B-48BC-85F7-E6A9FDD721D1}" type="pres">
      <dgm:prSet presAssocID="{285075E8-CD47-4CC5-8FFE-A8EFFF17DFDF}" presName="hierRoot2" presStyleCnt="0">
        <dgm:presLayoutVars>
          <dgm:hierBranch val="init"/>
        </dgm:presLayoutVars>
      </dgm:prSet>
      <dgm:spPr/>
    </dgm:pt>
    <dgm:pt modelId="{0DA33587-E232-42C6-9D6A-18EFC1E31F80}" type="pres">
      <dgm:prSet presAssocID="{285075E8-CD47-4CC5-8FFE-A8EFFF17DFDF}" presName="rootComposite" presStyleCnt="0"/>
      <dgm:spPr/>
    </dgm:pt>
    <dgm:pt modelId="{1C52D4BA-1CEE-4393-8FD0-BE55FA602D9E}" type="pres">
      <dgm:prSet presAssocID="{285075E8-CD47-4CC5-8FFE-A8EFFF17DFDF}" presName="rootText" presStyleLbl="node3" presStyleIdx="13" presStyleCnt="18">
        <dgm:presLayoutVars>
          <dgm:chPref val="3"/>
        </dgm:presLayoutVars>
      </dgm:prSet>
      <dgm:spPr/>
    </dgm:pt>
    <dgm:pt modelId="{AEBF944A-3323-4438-B284-ACC3A6E02852}" type="pres">
      <dgm:prSet presAssocID="{285075E8-CD47-4CC5-8FFE-A8EFFF17DFDF}" presName="rootConnector" presStyleLbl="node3" presStyleIdx="13" presStyleCnt="18"/>
      <dgm:spPr/>
    </dgm:pt>
    <dgm:pt modelId="{F8DA4CA7-74EA-447E-B875-09F020234B9E}" type="pres">
      <dgm:prSet presAssocID="{285075E8-CD47-4CC5-8FFE-A8EFFF17DFDF}" presName="hierChild4" presStyleCnt="0"/>
      <dgm:spPr/>
    </dgm:pt>
    <dgm:pt modelId="{716E55DA-2926-4996-BAD8-EA9A0012A891}" type="pres">
      <dgm:prSet presAssocID="{285075E8-CD47-4CC5-8FFE-A8EFFF17DFDF}" presName="hierChild5" presStyleCnt="0"/>
      <dgm:spPr/>
    </dgm:pt>
    <dgm:pt modelId="{A5EE257E-A2DB-4CB0-B6E1-932ADC02D125}" type="pres">
      <dgm:prSet presAssocID="{B3F51461-CD5A-48BF-A09A-FF27C5CE59C1}" presName="Name37" presStyleLbl="parChTrans1D3" presStyleIdx="14" presStyleCnt="18"/>
      <dgm:spPr/>
    </dgm:pt>
    <dgm:pt modelId="{F747C85C-D19C-4D8A-83B0-7A27FBDAF9A5}" type="pres">
      <dgm:prSet presAssocID="{BDBFAFEB-7FAC-4533-82B6-96512DBB4852}" presName="hierRoot2" presStyleCnt="0">
        <dgm:presLayoutVars>
          <dgm:hierBranch val="init"/>
        </dgm:presLayoutVars>
      </dgm:prSet>
      <dgm:spPr/>
    </dgm:pt>
    <dgm:pt modelId="{BF28CA96-5483-4882-A8DE-72F7EC239D1D}" type="pres">
      <dgm:prSet presAssocID="{BDBFAFEB-7FAC-4533-82B6-96512DBB4852}" presName="rootComposite" presStyleCnt="0"/>
      <dgm:spPr/>
    </dgm:pt>
    <dgm:pt modelId="{C08BF462-4A8F-4AAB-BC11-04015A7E71BC}" type="pres">
      <dgm:prSet presAssocID="{BDBFAFEB-7FAC-4533-82B6-96512DBB4852}" presName="rootText" presStyleLbl="node3" presStyleIdx="14" presStyleCnt="18">
        <dgm:presLayoutVars>
          <dgm:chPref val="3"/>
        </dgm:presLayoutVars>
      </dgm:prSet>
      <dgm:spPr/>
    </dgm:pt>
    <dgm:pt modelId="{8962087D-3490-4E2A-A6D6-ACF7B38BE3B5}" type="pres">
      <dgm:prSet presAssocID="{BDBFAFEB-7FAC-4533-82B6-96512DBB4852}" presName="rootConnector" presStyleLbl="node3" presStyleIdx="14" presStyleCnt="18"/>
      <dgm:spPr/>
    </dgm:pt>
    <dgm:pt modelId="{4E7BFE4D-9817-40D2-8704-05F85FA81FDA}" type="pres">
      <dgm:prSet presAssocID="{BDBFAFEB-7FAC-4533-82B6-96512DBB4852}" presName="hierChild4" presStyleCnt="0"/>
      <dgm:spPr/>
    </dgm:pt>
    <dgm:pt modelId="{D0DDE1EA-F0F5-4649-B08C-39E2FCCDBF60}" type="pres">
      <dgm:prSet presAssocID="{BDBFAFEB-7FAC-4533-82B6-96512DBB4852}" presName="hierChild5" presStyleCnt="0"/>
      <dgm:spPr/>
    </dgm:pt>
    <dgm:pt modelId="{120D95A1-4983-48A8-BCEA-0144918D9C33}" type="pres">
      <dgm:prSet presAssocID="{496BFA02-F23A-43E7-9D83-409F5441B0FA}" presName="Name37" presStyleLbl="parChTrans1D3" presStyleIdx="15" presStyleCnt="18"/>
      <dgm:spPr/>
    </dgm:pt>
    <dgm:pt modelId="{91498CA3-3222-4E98-997F-F5664241343A}" type="pres">
      <dgm:prSet presAssocID="{1EA8EBCE-67F9-4095-8D44-AD36C756D6D4}" presName="hierRoot2" presStyleCnt="0">
        <dgm:presLayoutVars>
          <dgm:hierBranch val="init"/>
        </dgm:presLayoutVars>
      </dgm:prSet>
      <dgm:spPr/>
    </dgm:pt>
    <dgm:pt modelId="{F6DCC311-BD13-45E9-9193-DCBD2AF68FE9}" type="pres">
      <dgm:prSet presAssocID="{1EA8EBCE-67F9-4095-8D44-AD36C756D6D4}" presName="rootComposite" presStyleCnt="0"/>
      <dgm:spPr/>
    </dgm:pt>
    <dgm:pt modelId="{7A0E834E-5A04-469F-A4D2-F56F4AB54A4C}" type="pres">
      <dgm:prSet presAssocID="{1EA8EBCE-67F9-4095-8D44-AD36C756D6D4}" presName="rootText" presStyleLbl="node3" presStyleIdx="15" presStyleCnt="18">
        <dgm:presLayoutVars>
          <dgm:chPref val="3"/>
        </dgm:presLayoutVars>
      </dgm:prSet>
      <dgm:spPr/>
    </dgm:pt>
    <dgm:pt modelId="{276745F9-7568-469D-98FF-80660EDEE86E}" type="pres">
      <dgm:prSet presAssocID="{1EA8EBCE-67F9-4095-8D44-AD36C756D6D4}" presName="rootConnector" presStyleLbl="node3" presStyleIdx="15" presStyleCnt="18"/>
      <dgm:spPr/>
    </dgm:pt>
    <dgm:pt modelId="{A6F2021E-DCA2-4488-958F-5C18CA21C71D}" type="pres">
      <dgm:prSet presAssocID="{1EA8EBCE-67F9-4095-8D44-AD36C756D6D4}" presName="hierChild4" presStyleCnt="0"/>
      <dgm:spPr/>
    </dgm:pt>
    <dgm:pt modelId="{CD272955-D572-4EC3-BBE0-C6DB41237843}" type="pres">
      <dgm:prSet presAssocID="{1EA8EBCE-67F9-4095-8D44-AD36C756D6D4}" presName="hierChild5" presStyleCnt="0"/>
      <dgm:spPr/>
    </dgm:pt>
    <dgm:pt modelId="{D09C5A5E-1B3D-413B-8178-211C91E5A2D5}" type="pres">
      <dgm:prSet presAssocID="{E98B9B05-60EE-4DAC-A5ED-3F2BEFF03793}" presName="Name37" presStyleLbl="parChTrans1D3" presStyleIdx="16" presStyleCnt="18"/>
      <dgm:spPr/>
    </dgm:pt>
    <dgm:pt modelId="{F54C175E-3D0E-4C89-A7B4-C08B323B1583}" type="pres">
      <dgm:prSet presAssocID="{2290769F-779A-4A2F-BDC1-D9EB3B2675D8}" presName="hierRoot2" presStyleCnt="0">
        <dgm:presLayoutVars>
          <dgm:hierBranch val="init"/>
        </dgm:presLayoutVars>
      </dgm:prSet>
      <dgm:spPr/>
    </dgm:pt>
    <dgm:pt modelId="{50BD75D1-B9A9-43BD-95D4-93496F2B0041}" type="pres">
      <dgm:prSet presAssocID="{2290769F-779A-4A2F-BDC1-D9EB3B2675D8}" presName="rootComposite" presStyleCnt="0"/>
      <dgm:spPr/>
    </dgm:pt>
    <dgm:pt modelId="{D4F52C17-6876-428F-B9CA-7FA1D88B8096}" type="pres">
      <dgm:prSet presAssocID="{2290769F-779A-4A2F-BDC1-D9EB3B2675D8}" presName="rootText" presStyleLbl="node3" presStyleIdx="16" presStyleCnt="18">
        <dgm:presLayoutVars>
          <dgm:chPref val="3"/>
        </dgm:presLayoutVars>
      </dgm:prSet>
      <dgm:spPr/>
    </dgm:pt>
    <dgm:pt modelId="{9775C0F4-9BCC-4EEE-8BF6-2275E82ACAF8}" type="pres">
      <dgm:prSet presAssocID="{2290769F-779A-4A2F-BDC1-D9EB3B2675D8}" presName="rootConnector" presStyleLbl="node3" presStyleIdx="16" presStyleCnt="18"/>
      <dgm:spPr/>
    </dgm:pt>
    <dgm:pt modelId="{C0D0B131-AE13-47C2-A4B3-474B98B17F74}" type="pres">
      <dgm:prSet presAssocID="{2290769F-779A-4A2F-BDC1-D9EB3B2675D8}" presName="hierChild4" presStyleCnt="0"/>
      <dgm:spPr/>
    </dgm:pt>
    <dgm:pt modelId="{096FE174-7357-423D-90BF-EEE09B41D9E6}" type="pres">
      <dgm:prSet presAssocID="{2290769F-779A-4A2F-BDC1-D9EB3B2675D8}" presName="hierChild5" presStyleCnt="0"/>
      <dgm:spPr/>
    </dgm:pt>
    <dgm:pt modelId="{E1ABD312-89D0-410F-9D21-D913D716B76A}" type="pres">
      <dgm:prSet presAssocID="{3485B649-71BA-4972-B3CC-869E77A2036B}" presName="hierChild5" presStyleCnt="0"/>
      <dgm:spPr/>
    </dgm:pt>
    <dgm:pt modelId="{7F9EE0C5-E708-4D34-B4E2-247BE1E657F2}" type="pres">
      <dgm:prSet presAssocID="{53130AC9-B8BE-4AEE-A70B-08E5893FF897}" presName="Name37" presStyleLbl="parChTrans1D2" presStyleIdx="5" presStyleCnt="6"/>
      <dgm:spPr/>
    </dgm:pt>
    <dgm:pt modelId="{71824F83-BDCA-4952-803F-EA03C3E7BBB4}" type="pres">
      <dgm:prSet presAssocID="{B75BCA61-2B74-4D24-A276-B779D0C7D907}" presName="hierRoot2" presStyleCnt="0">
        <dgm:presLayoutVars>
          <dgm:hierBranch val="init"/>
        </dgm:presLayoutVars>
      </dgm:prSet>
      <dgm:spPr/>
    </dgm:pt>
    <dgm:pt modelId="{D1C8EFC1-D063-4922-AA5A-6B934F912835}" type="pres">
      <dgm:prSet presAssocID="{B75BCA61-2B74-4D24-A276-B779D0C7D907}" presName="rootComposite" presStyleCnt="0"/>
      <dgm:spPr/>
    </dgm:pt>
    <dgm:pt modelId="{86F48E92-DF90-4C03-84A2-47A0D424E8D3}" type="pres">
      <dgm:prSet presAssocID="{B75BCA61-2B74-4D24-A276-B779D0C7D907}" presName="rootText" presStyleLbl="node2" presStyleIdx="5" presStyleCnt="6">
        <dgm:presLayoutVars>
          <dgm:chPref val="3"/>
        </dgm:presLayoutVars>
      </dgm:prSet>
      <dgm:spPr/>
    </dgm:pt>
    <dgm:pt modelId="{01D3B7BF-B95D-4E84-96C0-8B7392DD7236}" type="pres">
      <dgm:prSet presAssocID="{B75BCA61-2B74-4D24-A276-B779D0C7D907}" presName="rootConnector" presStyleLbl="node2" presStyleIdx="5" presStyleCnt="6"/>
      <dgm:spPr/>
    </dgm:pt>
    <dgm:pt modelId="{0DA519C8-3436-47E6-A856-201DB27B0702}" type="pres">
      <dgm:prSet presAssocID="{B75BCA61-2B74-4D24-A276-B779D0C7D907}" presName="hierChild4" presStyleCnt="0"/>
      <dgm:spPr/>
    </dgm:pt>
    <dgm:pt modelId="{0D0864A8-66E5-402A-9456-953858CC92F1}" type="pres">
      <dgm:prSet presAssocID="{FBBEFBAE-C340-4FE0-918A-D79E51212DB4}" presName="Name37" presStyleLbl="parChTrans1D3" presStyleIdx="17" presStyleCnt="18"/>
      <dgm:spPr/>
    </dgm:pt>
    <dgm:pt modelId="{1C12A79B-BD11-4657-932C-93139A1822E0}" type="pres">
      <dgm:prSet presAssocID="{CB43BCE9-F604-4F8E-A686-C6DFABCD84B8}" presName="hierRoot2" presStyleCnt="0">
        <dgm:presLayoutVars>
          <dgm:hierBranch val="init"/>
        </dgm:presLayoutVars>
      </dgm:prSet>
      <dgm:spPr/>
    </dgm:pt>
    <dgm:pt modelId="{13E1D4AE-BEDB-4436-B576-9D08879E6817}" type="pres">
      <dgm:prSet presAssocID="{CB43BCE9-F604-4F8E-A686-C6DFABCD84B8}" presName="rootComposite" presStyleCnt="0"/>
      <dgm:spPr/>
    </dgm:pt>
    <dgm:pt modelId="{06B778EC-C984-4C82-B7B0-2CCE5FD43822}" type="pres">
      <dgm:prSet presAssocID="{CB43BCE9-F604-4F8E-A686-C6DFABCD84B8}" presName="rootText" presStyleLbl="node3" presStyleIdx="17" presStyleCnt="18">
        <dgm:presLayoutVars>
          <dgm:chPref val="3"/>
        </dgm:presLayoutVars>
      </dgm:prSet>
      <dgm:spPr/>
    </dgm:pt>
    <dgm:pt modelId="{9C9BB5BC-EC9E-46A0-95BF-4C54FD4C4F57}" type="pres">
      <dgm:prSet presAssocID="{CB43BCE9-F604-4F8E-A686-C6DFABCD84B8}" presName="rootConnector" presStyleLbl="node3" presStyleIdx="17" presStyleCnt="18"/>
      <dgm:spPr/>
    </dgm:pt>
    <dgm:pt modelId="{E1D8E487-CB24-4F39-812E-2168DED83608}" type="pres">
      <dgm:prSet presAssocID="{CB43BCE9-F604-4F8E-A686-C6DFABCD84B8}" presName="hierChild4" presStyleCnt="0"/>
      <dgm:spPr/>
    </dgm:pt>
    <dgm:pt modelId="{E63911F1-443E-4B3D-87F0-DD6F899DA307}" type="pres">
      <dgm:prSet presAssocID="{CB43BCE9-F604-4F8E-A686-C6DFABCD84B8}" presName="hierChild5" presStyleCnt="0"/>
      <dgm:spPr/>
    </dgm:pt>
    <dgm:pt modelId="{16C0924C-7F40-43F0-A32B-DDECF39FD764}" type="pres">
      <dgm:prSet presAssocID="{B75BCA61-2B74-4D24-A276-B779D0C7D907}" presName="hierChild5" presStyleCnt="0"/>
      <dgm:spPr/>
    </dgm:pt>
    <dgm:pt modelId="{980B04C0-96EA-44EA-AA36-62C266BBC37B}" type="pres">
      <dgm:prSet presAssocID="{11A0536C-D489-4EB4-BE30-CFAD95FF22AC}" presName="hierChild3" presStyleCnt="0"/>
      <dgm:spPr/>
    </dgm:pt>
  </dgm:ptLst>
  <dgm:cxnLst>
    <dgm:cxn modelId="{AECA8601-67D5-4233-B4A3-A3D1974DABB4}" type="presOf" srcId="{E25D1FD7-8B06-4C8F-B5CA-9881A32483BD}" destId="{2E92B25F-F565-4B81-8181-3DD9A16B26C0}" srcOrd="0" destOrd="0" presId="urn:microsoft.com/office/officeart/2005/8/layout/orgChart1"/>
    <dgm:cxn modelId="{FBBE4102-91E1-44A2-A0EB-8908CBD024CF}" type="presOf" srcId="{2290769F-779A-4A2F-BDC1-D9EB3B2675D8}" destId="{D4F52C17-6876-428F-B9CA-7FA1D88B8096}" srcOrd="0" destOrd="0" presId="urn:microsoft.com/office/officeart/2005/8/layout/orgChart1"/>
    <dgm:cxn modelId="{8B593F03-66F0-4C5F-AFA3-8BA25C2A3F2C}" type="presOf" srcId="{5A713561-325D-4A50-8B35-C8E0EF7D7E62}" destId="{7CE4AF02-C370-412B-AD82-A349FEB66112}" srcOrd="0" destOrd="0" presId="urn:microsoft.com/office/officeart/2005/8/layout/orgChart1"/>
    <dgm:cxn modelId="{D3736B08-8BD7-4A28-B313-2614CC7864FC}" type="presOf" srcId="{8B99CE24-516C-4A07-A9EA-76215CC49C58}" destId="{5AAFE96A-54BF-4F5B-957B-CB3BF7B1BFC4}" srcOrd="1" destOrd="0" presId="urn:microsoft.com/office/officeart/2005/8/layout/orgChart1"/>
    <dgm:cxn modelId="{9C0B600B-8A6C-4DF2-9DA4-2485C2248E5F}" type="presOf" srcId="{30167CFC-C562-47F9-A142-C79EE2641E36}" destId="{5650E4BC-E969-416A-8B03-369AC821F2C5}" srcOrd="0" destOrd="0" presId="urn:microsoft.com/office/officeart/2005/8/layout/orgChart1"/>
    <dgm:cxn modelId="{C20DA80C-E274-444B-AA9E-72C992109334}" type="presOf" srcId="{3485B649-71BA-4972-B3CC-869E77A2036B}" destId="{F49CF6FD-F453-48D2-BDB5-82B6803E904F}" srcOrd="0" destOrd="0" presId="urn:microsoft.com/office/officeart/2005/8/layout/orgChart1"/>
    <dgm:cxn modelId="{B03BB110-7919-4D34-9970-3F7E0CE84689}" srcId="{8E4E64D2-283B-4C67-BD7E-B1D801E5CB56}" destId="{45A39B18-F522-48F3-99C1-B06948A6FAA2}" srcOrd="2" destOrd="0" parTransId="{E27EC962-822F-4605-945A-E394DA36E71A}" sibTransId="{54AEFEAC-4B6F-4E0A-AAFB-4AB697DD39CF}"/>
    <dgm:cxn modelId="{44CD3B13-CAF6-416A-AE65-2862136C3658}" type="presOf" srcId="{131F4BB7-C3EA-420B-8540-44114D7C8237}" destId="{27A4712C-51C3-4810-B9C4-0AA7691BFC66}" srcOrd="0" destOrd="0" presId="urn:microsoft.com/office/officeart/2005/8/layout/orgChart1"/>
    <dgm:cxn modelId="{5EABBF14-6EED-4D21-95A4-EE8B15138A25}" type="presOf" srcId="{1FACEEE7-9CA1-4385-B85C-560DE94A2C49}" destId="{00CA7820-436B-48E4-9228-466DA1794CFA}" srcOrd="0" destOrd="0" presId="urn:microsoft.com/office/officeart/2005/8/layout/orgChart1"/>
    <dgm:cxn modelId="{CF9E8218-A0A6-407C-BEB2-20156DD2E138}" type="presOf" srcId="{1A16965A-9FEA-438E-8EF7-0C967E429DF2}" destId="{3599EF76-80C8-4E79-BCB3-51DB79F3BDF6}" srcOrd="1" destOrd="0" presId="urn:microsoft.com/office/officeart/2005/8/layout/orgChart1"/>
    <dgm:cxn modelId="{15B5321A-1649-48C4-B9F8-09728373707B}" type="presOf" srcId="{BA2E7B81-A9A9-4EA7-A8E3-BF47594D73EF}" destId="{B2A8113E-C927-4874-A190-FB1B3B6F8CDB}" srcOrd="0" destOrd="0" presId="urn:microsoft.com/office/officeart/2005/8/layout/orgChart1"/>
    <dgm:cxn modelId="{EE2AE51D-F5D9-4B19-A2E1-AD1BBBC8D03C}" type="presOf" srcId="{285075E8-CD47-4CC5-8FFE-A8EFFF17DFDF}" destId="{AEBF944A-3323-4438-B284-ACC3A6E02852}" srcOrd="1" destOrd="0" presId="urn:microsoft.com/office/officeart/2005/8/layout/orgChart1"/>
    <dgm:cxn modelId="{D9CBFE20-9CB9-417C-948E-181167D5FB45}" srcId="{8A15DCF0-96A1-4C9C-BDEE-AE44E2019DA0}" destId="{E25D1FD7-8B06-4C8F-B5CA-9881A32483BD}" srcOrd="0" destOrd="0" parTransId="{4238A3C6-1027-49B4-909A-D0998F78C9D8}" sibTransId="{9214C34E-2B25-4A86-BDFB-2F651903B78D}"/>
    <dgm:cxn modelId="{AD620121-4B9A-477D-85A6-DB8CA6E1AFA7}" srcId="{8E4E64D2-283B-4C67-BD7E-B1D801E5CB56}" destId="{2E37336B-48B8-4D4C-9144-1EE1CF4A6673}" srcOrd="0" destOrd="0" parTransId="{30167CFC-C562-47F9-A142-C79EE2641E36}" sibTransId="{B06920D5-AA84-4458-BED8-5C4599549948}"/>
    <dgm:cxn modelId="{DE122022-6B97-4A06-A00A-65FE69F49FE9}" type="presOf" srcId="{EF2A54D6-98BC-474D-B3CE-3CA4550C48C6}" destId="{7CED16C1-4BB4-4E15-86FA-BA13A31DDDB5}" srcOrd="0" destOrd="0" presId="urn:microsoft.com/office/officeart/2005/8/layout/orgChart1"/>
    <dgm:cxn modelId="{073D2F2A-2C12-4F0B-9CF3-A032BE12E313}" type="presOf" srcId="{2AE560AB-8479-4E51-87B0-D6581C03A228}" destId="{BCDA9CF5-4987-4017-AE76-50AACB34690B}" srcOrd="1" destOrd="0" presId="urn:microsoft.com/office/officeart/2005/8/layout/orgChart1"/>
    <dgm:cxn modelId="{3E58E92B-A463-4BFA-BC55-733BF112B0BB}" type="presOf" srcId="{652ED4AC-EB7C-4175-AF4B-5B50B3C46D7F}" destId="{9589D04E-B17C-41B8-BA50-BD0BEF11109E}" srcOrd="0" destOrd="0" presId="urn:microsoft.com/office/officeart/2005/8/layout/orgChart1"/>
    <dgm:cxn modelId="{50E7F92B-8F36-4718-B0F7-C6B3882EC3E2}" srcId="{11A0536C-D489-4EB4-BE30-CFAD95FF22AC}" destId="{3485B649-71BA-4972-B3CC-869E77A2036B}" srcOrd="4" destOrd="0" parTransId="{F08BDA89-ECE8-4CC4-AA68-53A7EED1FCCF}" sibTransId="{9F083AF8-B669-4194-8A0C-DB23E2C4DD37}"/>
    <dgm:cxn modelId="{CDF2432C-DDC1-4C5A-B45D-ABC8FD6543CE}" type="presOf" srcId="{3C4A1041-49CE-43C6-8519-92DDDA671CAA}" destId="{E8657148-F82F-4C75-9629-546847D7EA78}" srcOrd="1" destOrd="0" presId="urn:microsoft.com/office/officeart/2005/8/layout/orgChart1"/>
    <dgm:cxn modelId="{BDCCD32C-BCA8-4DC8-8559-F6F80D00DABA}" srcId="{8B99CE24-516C-4A07-A9EA-76215CC49C58}" destId="{A9FFA147-D2CE-4488-BE31-AEF12E2DC193}" srcOrd="4" destOrd="0" parTransId="{5A713561-325D-4A50-8B35-C8E0EF7D7E62}" sibTransId="{25681F01-0353-49BB-8F0E-D91CBB93F676}"/>
    <dgm:cxn modelId="{F524F82E-39D0-4DD9-9C2D-69197B9E4DE3}" type="presOf" srcId="{B9302995-7C4B-4508-8EFD-3869051B6FD5}" destId="{5146298E-903F-4D9A-8937-8F45A22B5FA6}" srcOrd="0" destOrd="0" presId="urn:microsoft.com/office/officeart/2005/8/layout/orgChart1"/>
    <dgm:cxn modelId="{D3986830-3113-48E9-AA3F-1418294F5890}" type="presOf" srcId="{1A16965A-9FEA-438E-8EF7-0C967E429DF2}" destId="{30C72BF5-8D46-4A4A-B5DA-8D8A4E8E9F23}" srcOrd="0" destOrd="0" presId="urn:microsoft.com/office/officeart/2005/8/layout/orgChart1"/>
    <dgm:cxn modelId="{B5B76432-5DE4-4A12-BBDE-3E13E5BE93C3}" type="presOf" srcId="{1331A80D-1CF9-4405-AD27-17F363D99408}" destId="{8B427D1C-462C-4138-AAF6-CE0332587A60}" srcOrd="0" destOrd="0" presId="urn:microsoft.com/office/officeart/2005/8/layout/orgChart1"/>
    <dgm:cxn modelId="{D7A92C36-1C45-44FA-910E-70A61420A7FF}" type="presOf" srcId="{E98B9B05-60EE-4DAC-A5ED-3F2BEFF03793}" destId="{D09C5A5E-1B3D-413B-8178-211C91E5A2D5}" srcOrd="0" destOrd="0" presId="urn:microsoft.com/office/officeart/2005/8/layout/orgChart1"/>
    <dgm:cxn modelId="{8AEC9A39-3D54-496A-A28D-80010335EB45}" type="presOf" srcId="{8E4E64D2-283B-4C67-BD7E-B1D801E5CB56}" destId="{1C260606-E673-4A8C-A513-6491F8F4E5D8}" srcOrd="1" destOrd="0" presId="urn:microsoft.com/office/officeart/2005/8/layout/orgChart1"/>
    <dgm:cxn modelId="{07B5883F-B6FF-43B7-A583-99CF245FBB44}" type="presOf" srcId="{FBBEFBAE-C340-4FE0-918A-D79E51212DB4}" destId="{0D0864A8-66E5-402A-9456-953858CC92F1}" srcOrd="0" destOrd="0" presId="urn:microsoft.com/office/officeart/2005/8/layout/orgChart1"/>
    <dgm:cxn modelId="{EDC6495B-3E88-4E06-819F-309E05DC43AA}" type="presOf" srcId="{45A39B18-F522-48F3-99C1-B06948A6FAA2}" destId="{423E9504-B94B-4D8D-8DCB-B610589D2233}" srcOrd="0" destOrd="0" presId="urn:microsoft.com/office/officeart/2005/8/layout/orgChart1"/>
    <dgm:cxn modelId="{2A4ADE5C-0377-4E51-8CC0-C5597CC60888}" type="presOf" srcId="{BAC717B6-7F2B-404E-B699-7775DBEFA65D}" destId="{BEDFE37E-2792-4D49-8CAF-24D34B7A23FF}" srcOrd="1" destOrd="0" presId="urn:microsoft.com/office/officeart/2005/8/layout/orgChart1"/>
    <dgm:cxn modelId="{26D2D45E-3B65-4F6B-AB1D-AEDA80AC3A27}" type="presOf" srcId="{69505931-05B8-46EA-8FA6-1797FF7D45E5}" destId="{4E6D1932-84FB-44BF-B261-AEFB99E92FA0}" srcOrd="0" destOrd="0" presId="urn:microsoft.com/office/officeart/2005/8/layout/orgChart1"/>
    <dgm:cxn modelId="{C9DE5A5F-0269-4B54-92D4-D678DCB018EC}" type="presOf" srcId="{BAC717B6-7F2B-404E-B699-7775DBEFA65D}" destId="{FD4D6957-7C4E-4CD3-9E76-B268F5E1E8B8}" srcOrd="0" destOrd="0" presId="urn:microsoft.com/office/officeart/2005/8/layout/orgChart1"/>
    <dgm:cxn modelId="{22EE2A42-960C-48FE-8C3E-0CE8232FD271}" type="presOf" srcId="{8E4E64D2-283B-4C67-BD7E-B1D801E5CB56}" destId="{9E350667-4F9E-4884-B883-152674F7BA49}" srcOrd="0" destOrd="0" presId="urn:microsoft.com/office/officeart/2005/8/layout/orgChart1"/>
    <dgm:cxn modelId="{E05DA663-A333-4C25-9F80-A6EE9D7B44A9}" srcId="{4EE8BCFC-387C-48AA-8906-BB4B7BFE6568}" destId="{379A42AF-CDA5-4475-9687-6C659E5B6BF5}" srcOrd="0" destOrd="0" parTransId="{F32361FE-D523-4FB6-8C37-4218230C28D4}" sibTransId="{CAC12202-1130-4C87-9C64-666088FB7DE4}"/>
    <dgm:cxn modelId="{9C98DA63-6514-4D83-A68E-E5634FF35B25}" type="presOf" srcId="{CB43BCE9-F604-4F8E-A686-C6DFABCD84B8}" destId="{9C9BB5BC-EC9E-46A0-95BF-4C54FD4C4F57}" srcOrd="1" destOrd="0" presId="urn:microsoft.com/office/officeart/2005/8/layout/orgChart1"/>
    <dgm:cxn modelId="{CC755944-8383-41EF-AA42-061E135A6F5A}" type="presOf" srcId="{119A771F-BBE9-4CFC-9E7C-6BEBD46CC991}" destId="{EC2EBF0A-7C65-43A5-842D-1531D4BD48B2}" srcOrd="0" destOrd="0" presId="urn:microsoft.com/office/officeart/2005/8/layout/orgChart1"/>
    <dgm:cxn modelId="{B6F83166-925E-48F8-987E-682C171F2C87}" type="presOf" srcId="{3485B649-71BA-4972-B3CC-869E77A2036B}" destId="{1F2B754D-5B2F-420C-930A-7AF9CEB8EF95}" srcOrd="1" destOrd="0" presId="urn:microsoft.com/office/officeart/2005/8/layout/orgChart1"/>
    <dgm:cxn modelId="{5B536F47-4E8D-48B8-ADAA-953893747327}" type="presOf" srcId="{8B99CE24-516C-4A07-A9EA-76215CC49C58}" destId="{4A55D769-7A1A-4E9B-AB16-D42E6FE06F92}" srcOrd="0" destOrd="0" presId="urn:microsoft.com/office/officeart/2005/8/layout/orgChart1"/>
    <dgm:cxn modelId="{23A20668-6FF2-4F22-AB22-FF3BCE5014B8}" type="presOf" srcId="{B9302995-7C4B-4508-8EFD-3869051B6FD5}" destId="{7222A626-EFC9-4C67-85A2-E267DAC8798F}" srcOrd="1" destOrd="0" presId="urn:microsoft.com/office/officeart/2005/8/layout/orgChart1"/>
    <dgm:cxn modelId="{CD957B68-0747-4989-A485-9015B4982698}" type="presOf" srcId="{4238A3C6-1027-49B4-909A-D0998F78C9D8}" destId="{B9E9E187-5294-4163-873B-997B096F3385}" srcOrd="0" destOrd="0" presId="urn:microsoft.com/office/officeart/2005/8/layout/orgChart1"/>
    <dgm:cxn modelId="{D17DAB48-BC51-4097-9A25-5261B278F4CA}" type="presOf" srcId="{11A0536C-D489-4EB4-BE30-CFAD95FF22AC}" destId="{949058A1-0A3D-4FA6-BD45-A756669B6912}" srcOrd="1" destOrd="0" presId="urn:microsoft.com/office/officeart/2005/8/layout/orgChart1"/>
    <dgm:cxn modelId="{D5EED548-5722-4B79-AA35-E47B6A5C754D}" type="presOf" srcId="{B69BD007-90F4-4E98-9643-67F1E6A7D722}" destId="{68F5C1C7-9C2A-416A-B431-30A10CA1827D}" srcOrd="0" destOrd="0" presId="urn:microsoft.com/office/officeart/2005/8/layout/orgChart1"/>
    <dgm:cxn modelId="{269FF968-073C-47B8-B474-DE994790A00C}" type="presOf" srcId="{4EE8BCFC-387C-48AA-8906-BB4B7BFE6568}" destId="{ED54A97B-49DE-4BF0-AD17-6948751EDA04}" srcOrd="0" destOrd="0" presId="urn:microsoft.com/office/officeart/2005/8/layout/orgChart1"/>
    <dgm:cxn modelId="{D55F7E6B-C32E-4AEA-9FC9-30B5C1C4852C}" srcId="{4EE8BCFC-387C-48AA-8906-BB4B7BFE6568}" destId="{1A16965A-9FEA-438E-8EF7-0C967E429DF2}" srcOrd="1" destOrd="0" parTransId="{652ED4AC-EB7C-4175-AF4B-5B50B3C46D7F}" sibTransId="{C76E78D2-B8A1-4C29-AA4C-08305DA3BBC8}"/>
    <dgm:cxn modelId="{017BBD4B-08E9-4DF5-A729-E72F53104B3E}" srcId="{3485B649-71BA-4972-B3CC-869E77A2036B}" destId="{2290769F-779A-4A2F-BDC1-D9EB3B2675D8}" srcOrd="4" destOrd="0" parTransId="{E98B9B05-60EE-4DAC-A5ED-3F2BEFF03793}" sibTransId="{5E5561D1-7599-4975-93AD-256E5CF0E86A}"/>
    <dgm:cxn modelId="{F7D3BF4C-C467-4C2C-976C-F1BEBE39A07A}" srcId="{11A0536C-D489-4EB4-BE30-CFAD95FF22AC}" destId="{4EE8BCFC-387C-48AA-8906-BB4B7BFE6568}" srcOrd="0" destOrd="0" parTransId="{1331A80D-1CF9-4405-AD27-17F363D99408}" sibTransId="{878D1F68-2B6D-4BFC-805A-5EBC99275EEA}"/>
    <dgm:cxn modelId="{4C0FDF6D-F2E2-46D5-B708-B1BB8DE92D64}" type="presOf" srcId="{F08BDA89-ECE8-4CC4-AA68-53A7EED1FCCF}" destId="{CD017403-54F6-4628-B896-EA4690A71E1F}" srcOrd="0" destOrd="0" presId="urn:microsoft.com/office/officeart/2005/8/layout/orgChart1"/>
    <dgm:cxn modelId="{4AA3976E-2906-401F-9872-1CE1C6CF00F5}" type="presOf" srcId="{15B2AD5A-FEEA-42BB-B23D-51C8122BFADC}" destId="{B80D9C97-58ED-4661-87A8-D8A39BFBDA30}" srcOrd="0" destOrd="0" presId="urn:microsoft.com/office/officeart/2005/8/layout/orgChart1"/>
    <dgm:cxn modelId="{BB28C94F-E597-4058-8BFD-C39FF0CA1CBA}" srcId="{4EE8BCFC-387C-48AA-8906-BB4B7BFE6568}" destId="{A78D68CC-328D-443A-877F-B0E6B046DD8B}" srcOrd="2" destOrd="0" parTransId="{88B4FA2E-2B0F-48CD-80C6-6E8313442C41}" sibTransId="{7056A7EF-A2EA-431E-8A0B-1F7F3E0E7D28}"/>
    <dgm:cxn modelId="{B316A250-A5DD-4AAC-90C7-B723CB7D6A99}" srcId="{8B99CE24-516C-4A07-A9EA-76215CC49C58}" destId="{3C4A1041-49CE-43C6-8519-92DDDA671CAA}" srcOrd="2" destOrd="0" parTransId="{BA2E7B81-A9A9-4EA7-A8E3-BF47594D73EF}" sibTransId="{471E15AA-5F03-4BA6-9FB2-571F2E39E77D}"/>
    <dgm:cxn modelId="{AA925072-BCE1-46C5-B116-2E868E769009}" type="presOf" srcId="{379A42AF-CDA5-4475-9687-6C659E5B6BF5}" destId="{E0A245D3-32BF-4292-ADCA-C54E86ACD815}" srcOrd="0" destOrd="0" presId="urn:microsoft.com/office/officeart/2005/8/layout/orgChart1"/>
    <dgm:cxn modelId="{74F9EC74-7CB4-4A39-860B-B99D0F8CC9C6}" type="presOf" srcId="{53130AC9-B8BE-4AEE-A70B-08E5893FF897}" destId="{7F9EE0C5-E708-4D34-B4E2-247BE1E657F2}" srcOrd="0" destOrd="0" presId="urn:microsoft.com/office/officeart/2005/8/layout/orgChart1"/>
    <dgm:cxn modelId="{DDC91F58-3A4B-48F8-A0CC-3C1F7B4384D0}" srcId="{11A0536C-D489-4EB4-BE30-CFAD95FF22AC}" destId="{8E4E64D2-283B-4C67-BD7E-B1D801E5CB56}" srcOrd="1" destOrd="0" parTransId="{350ABFD0-B236-4A25-B19D-880FBE6BD5D5}" sibTransId="{E55E0B47-A337-4C6E-8AD3-579DF8D9456E}"/>
    <dgm:cxn modelId="{9DFA7278-6AB6-4970-95E7-38712B70C800}" type="presOf" srcId="{BDBFAFEB-7FAC-4533-82B6-96512DBB4852}" destId="{C08BF462-4A8F-4AAB-BC11-04015A7E71BC}" srcOrd="0" destOrd="0" presId="urn:microsoft.com/office/officeart/2005/8/layout/orgChart1"/>
    <dgm:cxn modelId="{A12C8B7D-C9FB-4832-8E94-EF72FA770A83}" srcId="{3485B649-71BA-4972-B3CC-869E77A2036B}" destId="{BDBFAFEB-7FAC-4533-82B6-96512DBB4852}" srcOrd="2" destOrd="0" parTransId="{B3F51461-CD5A-48BF-A09A-FF27C5CE59C1}" sibTransId="{BBC41C9D-0573-4000-A4CC-CBB3EFBE74EE}"/>
    <dgm:cxn modelId="{57313D81-74F6-4377-84EA-2A5199D71785}" type="presOf" srcId="{2290769F-779A-4A2F-BDC1-D9EB3B2675D8}" destId="{9775C0F4-9BCC-4EEE-8BF6-2275E82ACAF8}" srcOrd="1" destOrd="0" presId="urn:microsoft.com/office/officeart/2005/8/layout/orgChart1"/>
    <dgm:cxn modelId="{A1E27186-6C28-4C9C-B63A-F799ECE8319A}" srcId="{8B99CE24-516C-4A07-A9EA-76215CC49C58}" destId="{DF366317-9CDF-4E2F-8380-084FC49AE103}" srcOrd="3" destOrd="0" parTransId="{1FACEEE7-9CA1-4385-B85C-560DE94A2C49}" sibTransId="{E914C36C-C8F8-4D9E-B4F2-E1E9863A461D}"/>
    <dgm:cxn modelId="{BFCEBB86-81A1-4C36-9638-084188AC8CCA}" type="presOf" srcId="{8A15DCF0-96A1-4C9C-BDEE-AE44E2019DA0}" destId="{053117C3-5AEA-4549-A933-EE0187D712AE}" srcOrd="1" destOrd="0" presId="urn:microsoft.com/office/officeart/2005/8/layout/orgChart1"/>
    <dgm:cxn modelId="{DC14238B-4086-4CF5-8D5C-505319D066FA}" srcId="{B8ACFF62-52CC-4848-B79E-D5E12B262F4F}" destId="{11A0536C-D489-4EB4-BE30-CFAD95FF22AC}" srcOrd="0" destOrd="0" parTransId="{A9D4FA2C-DEE3-4C8D-8687-3A3A5341F046}" sibTransId="{EBB652AB-99B3-4B0D-9292-73EE5B4CDCA8}"/>
    <dgm:cxn modelId="{9660498F-82AA-4FC0-8F7D-A8087A732374}" type="presOf" srcId="{2E37336B-48B8-4D4C-9144-1EE1CF4A6673}" destId="{D881FE69-1BE2-493E-AEA8-086814A4FFD6}" srcOrd="1" destOrd="0" presId="urn:microsoft.com/office/officeart/2005/8/layout/orgChart1"/>
    <dgm:cxn modelId="{25633793-8B90-4FDE-8E2E-266807F65DD6}" srcId="{11A0536C-D489-4EB4-BE30-CFAD95FF22AC}" destId="{8B99CE24-516C-4A07-A9EA-76215CC49C58}" srcOrd="2" destOrd="0" parTransId="{119A771F-BBE9-4CFC-9E7C-6BEBD46CC991}" sibTransId="{4CBC64F4-26D6-48B3-9C9C-6C2E481696B1}"/>
    <dgm:cxn modelId="{3DB47093-6608-438C-9ED3-0CB4BA4F1DA3}" type="presOf" srcId="{BDBFAFEB-7FAC-4533-82B6-96512DBB4852}" destId="{8962087D-3490-4E2A-A6D6-ACF7B38BE3B5}" srcOrd="1" destOrd="0" presId="urn:microsoft.com/office/officeart/2005/8/layout/orgChart1"/>
    <dgm:cxn modelId="{600D5893-4F1A-422E-8A08-93B9A706E32A}" type="presOf" srcId="{B3F51461-CD5A-48BF-A09A-FF27C5CE59C1}" destId="{A5EE257E-A2DB-4CB0-B6E1-932ADC02D125}" srcOrd="0" destOrd="0" presId="urn:microsoft.com/office/officeart/2005/8/layout/orgChart1"/>
    <dgm:cxn modelId="{E6B92496-5778-400D-8B10-E8D94B6A959E}" type="presOf" srcId="{DF366317-9CDF-4E2F-8380-084FC49AE103}" destId="{1348BA13-20AD-4069-83BD-3B31EA9A7E4E}" srcOrd="0" destOrd="0" presId="urn:microsoft.com/office/officeart/2005/8/layout/orgChart1"/>
    <dgm:cxn modelId="{A55FF799-F400-460E-9221-50BC8C07F4C0}" type="presOf" srcId="{E25D1FD7-8B06-4C8F-B5CA-9881A32483BD}" destId="{87954CC5-B600-41C4-9854-F0E39BB8A557}" srcOrd="1" destOrd="0" presId="urn:microsoft.com/office/officeart/2005/8/layout/orgChart1"/>
    <dgm:cxn modelId="{0B61809A-0372-4C85-B809-C0B00B94D3AE}" srcId="{3485B649-71BA-4972-B3CC-869E77A2036B}" destId="{2AE560AB-8479-4E51-87B0-D6581C03A228}" srcOrd="0" destOrd="0" parTransId="{4E2C4C87-8E4B-4F63-B8DD-664A64936A27}" sibTransId="{448687F6-2FBD-4C85-8878-5C74C5BB1942}"/>
    <dgm:cxn modelId="{B883439B-964C-40C5-A6BE-31C2B3D85819}" type="presOf" srcId="{CB43BCE9-F604-4F8E-A686-C6DFABCD84B8}" destId="{06B778EC-C984-4C82-B7B0-2CCE5FD43822}" srcOrd="0" destOrd="0" presId="urn:microsoft.com/office/officeart/2005/8/layout/orgChart1"/>
    <dgm:cxn modelId="{F5B4A9A1-BED6-4311-8FEA-D3650950D722}" type="presOf" srcId="{4EE8BCFC-387C-48AA-8906-BB4B7BFE6568}" destId="{2E6F7085-FF59-437A-9546-44BA349FDE8A}" srcOrd="1" destOrd="0" presId="urn:microsoft.com/office/officeart/2005/8/layout/orgChart1"/>
    <dgm:cxn modelId="{3005AAA1-B664-4CA7-B681-EDD83FB960AD}" srcId="{B75BCA61-2B74-4D24-A276-B779D0C7D907}" destId="{CB43BCE9-F604-4F8E-A686-C6DFABCD84B8}" srcOrd="0" destOrd="0" parTransId="{FBBEFBAE-C340-4FE0-918A-D79E51212DB4}" sibTransId="{BB057BC0-0538-4B80-A910-2CB79B4521B3}"/>
    <dgm:cxn modelId="{6E0E22A4-53D3-4581-873C-38BDAC30D124}" type="presOf" srcId="{350ABFD0-B236-4A25-B19D-880FBE6BD5D5}" destId="{5E85DDDF-3C6F-45C5-85B0-13D09F6A5191}" srcOrd="0" destOrd="0" presId="urn:microsoft.com/office/officeart/2005/8/layout/orgChart1"/>
    <dgm:cxn modelId="{9438E6A4-03EB-4378-A760-503724B2141F}" srcId="{8E4E64D2-283B-4C67-BD7E-B1D801E5CB56}" destId="{B69BD007-90F4-4E98-9643-67F1E6A7D722}" srcOrd="1" destOrd="0" parTransId="{FA18B6CA-C099-412F-AF46-572E9133B680}" sibTransId="{3FF6E543-3CB1-4C80-9330-739B3F836DE5}"/>
    <dgm:cxn modelId="{E3CE46A6-E343-4AFB-9CE0-D662F8FC6556}" type="presOf" srcId="{1EA8EBCE-67F9-4095-8D44-AD36C756D6D4}" destId="{276745F9-7568-469D-98FF-80660EDEE86E}" srcOrd="1" destOrd="0" presId="urn:microsoft.com/office/officeart/2005/8/layout/orgChart1"/>
    <dgm:cxn modelId="{848EEFA7-88BF-42EE-9855-B540C90BAE05}" type="presOf" srcId="{B8ACFF62-52CC-4848-B79E-D5E12B262F4F}" destId="{20510EE5-68E5-4141-8201-6F1A77121E9D}" srcOrd="0" destOrd="0" presId="urn:microsoft.com/office/officeart/2005/8/layout/orgChart1"/>
    <dgm:cxn modelId="{729B99A8-DCA1-4ABC-940A-70AB4D1C02BE}" type="presOf" srcId="{A78D68CC-328D-443A-877F-B0E6B046DD8B}" destId="{29850F03-6803-4E49-B257-9EDC84BCAF4C}" srcOrd="0" destOrd="0" presId="urn:microsoft.com/office/officeart/2005/8/layout/orgChart1"/>
    <dgm:cxn modelId="{9AE6F0AA-53C2-46D7-97E0-212243C4AF6E}" srcId="{8B99CE24-516C-4A07-A9EA-76215CC49C58}" destId="{BAC717B6-7F2B-404E-B699-7775DBEFA65D}" srcOrd="0" destOrd="0" parTransId="{131F4BB7-C3EA-420B-8540-44114D7C8237}" sibTransId="{139C063B-3990-42DA-BBEC-E7D88310EC36}"/>
    <dgm:cxn modelId="{58B1E6AF-6E41-40EB-8642-1263932F0D04}" type="presOf" srcId="{F32361FE-D523-4FB6-8C37-4218230C28D4}" destId="{38446DEB-81C8-4D7A-9949-E78200F4690C}" srcOrd="0" destOrd="0" presId="urn:microsoft.com/office/officeart/2005/8/layout/orgChart1"/>
    <dgm:cxn modelId="{2EDCA7B0-8C6E-4E0B-B842-15BDB360B124}" type="presOf" srcId="{11A0536C-D489-4EB4-BE30-CFAD95FF22AC}" destId="{6E0B10D0-65F1-4441-9952-B9D3DC3F190C}" srcOrd="0" destOrd="0" presId="urn:microsoft.com/office/officeart/2005/8/layout/orgChart1"/>
    <dgm:cxn modelId="{EA24F6B0-8397-40C0-9A11-BFED8C1D5177}" srcId="{3485B649-71BA-4972-B3CC-869E77A2036B}" destId="{1EA8EBCE-67F9-4095-8D44-AD36C756D6D4}" srcOrd="3" destOrd="0" parTransId="{496BFA02-F23A-43E7-9D83-409F5441B0FA}" sibTransId="{0FE02F30-6C2C-4D16-81AE-0E915D2DBE54}"/>
    <dgm:cxn modelId="{902904BA-B65A-416E-AAA7-ABE709B906DD}" type="presOf" srcId="{285075E8-CD47-4CC5-8FFE-A8EFFF17DFDF}" destId="{1C52D4BA-1CEE-4393-8FD0-BE55FA602D9E}" srcOrd="0" destOrd="0" presId="urn:microsoft.com/office/officeart/2005/8/layout/orgChart1"/>
    <dgm:cxn modelId="{C1A405BF-2DEB-4633-B3CA-6D48D9073D79}" srcId="{8B99CE24-516C-4A07-A9EA-76215CC49C58}" destId="{B9302995-7C4B-4508-8EFD-3869051B6FD5}" srcOrd="1" destOrd="0" parTransId="{15B2AD5A-FEEA-42BB-B23D-51C8122BFADC}" sibTransId="{17C56613-4905-41E6-B484-B769AC5030F3}"/>
    <dgm:cxn modelId="{B2906FC0-292B-44E3-8899-C127292E9CE3}" type="presOf" srcId="{A9FFA147-D2CE-4488-BE31-AEF12E2DC193}" destId="{403B2353-963B-46FD-A251-7581FCDB7961}" srcOrd="1" destOrd="0" presId="urn:microsoft.com/office/officeart/2005/8/layout/orgChart1"/>
    <dgm:cxn modelId="{452FFFC0-12A1-4197-80A2-0A3EAEF4F4BF}" type="presOf" srcId="{8A15DCF0-96A1-4C9C-BDEE-AE44E2019DA0}" destId="{560952CA-AC16-4F76-ADA3-70522CBDF154}" srcOrd="0" destOrd="0" presId="urn:microsoft.com/office/officeart/2005/8/layout/orgChart1"/>
    <dgm:cxn modelId="{E5F5FAC2-94BC-4E99-BF3A-04972B949218}" type="presOf" srcId="{2AE560AB-8479-4E51-87B0-D6581C03A228}" destId="{F5CF017B-386C-412B-BB18-2462692B6328}" srcOrd="0" destOrd="0" presId="urn:microsoft.com/office/officeart/2005/8/layout/orgChart1"/>
    <dgm:cxn modelId="{1CBB03C3-7571-461E-B94E-02843E046819}" type="presOf" srcId="{DF366317-9CDF-4E2F-8380-084FC49AE103}" destId="{DE20561C-3343-4B30-8314-076070E5225D}" srcOrd="1" destOrd="0" presId="urn:microsoft.com/office/officeart/2005/8/layout/orgChart1"/>
    <dgm:cxn modelId="{F1C54AC4-E1C5-4D8A-A133-72A7758E261E}" srcId="{3485B649-71BA-4972-B3CC-869E77A2036B}" destId="{285075E8-CD47-4CC5-8FFE-A8EFFF17DFDF}" srcOrd="1" destOrd="0" parTransId="{EF2A54D6-98BC-474D-B3CE-3CA4550C48C6}" sibTransId="{5F6920A2-E54B-4DCA-BDF9-5FBA564FBAC8}"/>
    <dgm:cxn modelId="{81491ECA-9A62-4ECA-83BB-A26FB4BD9F95}" type="presOf" srcId="{B75BCA61-2B74-4D24-A276-B779D0C7D907}" destId="{86F48E92-DF90-4C03-84A2-47A0D424E8D3}" srcOrd="0" destOrd="0" presId="urn:microsoft.com/office/officeart/2005/8/layout/orgChart1"/>
    <dgm:cxn modelId="{F4D279CC-6C6D-4737-A2C3-B6BF8FBC83BD}" srcId="{11A0536C-D489-4EB4-BE30-CFAD95FF22AC}" destId="{8A15DCF0-96A1-4C9C-BDEE-AE44E2019DA0}" srcOrd="3" destOrd="0" parTransId="{69505931-05B8-46EA-8FA6-1797FF7D45E5}" sibTransId="{72E96EB8-B732-47DD-B899-9FF65F94A6E1}"/>
    <dgm:cxn modelId="{ED5076CD-BBC1-483D-A4BC-8008A0B6BBE6}" srcId="{11A0536C-D489-4EB4-BE30-CFAD95FF22AC}" destId="{B75BCA61-2B74-4D24-A276-B779D0C7D907}" srcOrd="5" destOrd="0" parTransId="{53130AC9-B8BE-4AEE-A70B-08E5893FF897}" sibTransId="{6654B600-D203-41F9-BD00-51C3BD1B1731}"/>
    <dgm:cxn modelId="{6DF94ECE-4E4D-465F-A164-0F6E9F9D2752}" type="presOf" srcId="{A9FFA147-D2CE-4488-BE31-AEF12E2DC193}" destId="{806AA6D7-A68D-4E12-A3B4-FB9D9002A3F0}" srcOrd="0" destOrd="0" presId="urn:microsoft.com/office/officeart/2005/8/layout/orgChart1"/>
    <dgm:cxn modelId="{6365ADD1-A211-4CB3-BA01-8F1B06624A6B}" type="presOf" srcId="{1EA8EBCE-67F9-4095-8D44-AD36C756D6D4}" destId="{7A0E834E-5A04-469F-A4D2-F56F4AB54A4C}" srcOrd="0" destOrd="0" presId="urn:microsoft.com/office/officeart/2005/8/layout/orgChart1"/>
    <dgm:cxn modelId="{A5C481D3-AF46-4812-942F-D4858B0D51F7}" type="presOf" srcId="{B75BCA61-2B74-4D24-A276-B779D0C7D907}" destId="{01D3B7BF-B95D-4E84-96C0-8B7392DD7236}" srcOrd="1" destOrd="0" presId="urn:microsoft.com/office/officeart/2005/8/layout/orgChart1"/>
    <dgm:cxn modelId="{1C5B56D6-9CCC-4146-A14C-8BE61B1C7433}" type="presOf" srcId="{E27EC962-822F-4605-945A-E394DA36E71A}" destId="{36FD3E5E-AD8D-4786-9FFB-29EEE74E9AA5}" srcOrd="0" destOrd="0" presId="urn:microsoft.com/office/officeart/2005/8/layout/orgChart1"/>
    <dgm:cxn modelId="{1DEDD5D7-2B87-472D-9AEE-4B3FA8A6A17F}" type="presOf" srcId="{B69BD007-90F4-4E98-9643-67F1E6A7D722}" destId="{E369F56F-AF8A-4B84-8AC2-09DFFDCBA280}" srcOrd="1" destOrd="0" presId="urn:microsoft.com/office/officeart/2005/8/layout/orgChart1"/>
    <dgm:cxn modelId="{1EF872E2-A77C-435B-A0EC-2EA1209ED220}" type="presOf" srcId="{496BFA02-F23A-43E7-9D83-409F5441B0FA}" destId="{120D95A1-4983-48A8-BCEA-0144918D9C33}" srcOrd="0" destOrd="0" presId="urn:microsoft.com/office/officeart/2005/8/layout/orgChart1"/>
    <dgm:cxn modelId="{C027DAE4-D99F-49EB-9B34-2FDD3AD9A6D2}" type="presOf" srcId="{379A42AF-CDA5-4475-9687-6C659E5B6BF5}" destId="{BB9F5BFF-A127-4DEC-8E15-810C590FB031}" srcOrd="1" destOrd="0" presId="urn:microsoft.com/office/officeart/2005/8/layout/orgChart1"/>
    <dgm:cxn modelId="{353062E7-BD84-49E6-AF1D-0EB73A2F6E48}" type="presOf" srcId="{A78D68CC-328D-443A-877F-B0E6B046DD8B}" destId="{438C479E-2EE9-4457-830F-DF21855E7162}" srcOrd="1" destOrd="0" presId="urn:microsoft.com/office/officeart/2005/8/layout/orgChart1"/>
    <dgm:cxn modelId="{3E0423E9-5A4A-4B58-B425-39C6D66199B2}" type="presOf" srcId="{88B4FA2E-2B0F-48CD-80C6-6E8313442C41}" destId="{1A7D5D3A-B402-4A3B-9633-552773F48B32}" srcOrd="0" destOrd="0" presId="urn:microsoft.com/office/officeart/2005/8/layout/orgChart1"/>
    <dgm:cxn modelId="{BB1FB6EE-46F6-4FF4-B98D-BB1516F0A00F}" type="presOf" srcId="{3C4A1041-49CE-43C6-8519-92DDDA671CAA}" destId="{32400061-F4F6-4AC5-83A2-C8415BCE02B3}" srcOrd="0" destOrd="0" presId="urn:microsoft.com/office/officeart/2005/8/layout/orgChart1"/>
    <dgm:cxn modelId="{2FEB77F0-43E1-4091-BD79-B9B186874B6F}" type="presOf" srcId="{FA18B6CA-C099-412F-AF46-572E9133B680}" destId="{39CC461E-F2FC-4737-B97C-829EB2121AA5}" srcOrd="0" destOrd="0" presId="urn:microsoft.com/office/officeart/2005/8/layout/orgChart1"/>
    <dgm:cxn modelId="{808658F2-24B8-4C1E-A917-E5AECBF2071B}" type="presOf" srcId="{45A39B18-F522-48F3-99C1-B06948A6FAA2}" destId="{33ABAEA7-45CC-4621-BE8E-C7E5F447B2A4}" srcOrd="1" destOrd="0" presId="urn:microsoft.com/office/officeart/2005/8/layout/orgChart1"/>
    <dgm:cxn modelId="{07ADE0FA-7F70-4D5C-824A-5A3864C97FEE}" type="presOf" srcId="{2E37336B-48B8-4D4C-9144-1EE1CF4A6673}" destId="{D384B541-12CD-4611-B062-8634B8DE8182}" srcOrd="0" destOrd="0" presId="urn:microsoft.com/office/officeart/2005/8/layout/orgChart1"/>
    <dgm:cxn modelId="{A7AF00FD-131F-432E-A8ED-350015724358}" type="presOf" srcId="{4E2C4C87-8E4B-4F63-B8DD-664A64936A27}" destId="{CC464CD3-32CB-475B-BB0C-1655A9D340A9}" srcOrd="0" destOrd="0" presId="urn:microsoft.com/office/officeart/2005/8/layout/orgChart1"/>
    <dgm:cxn modelId="{79F93245-287E-4990-B8BF-5862FDA72339}" type="presParOf" srcId="{20510EE5-68E5-4141-8201-6F1A77121E9D}" destId="{D1746648-9A22-403A-87B5-E8C91DC07798}" srcOrd="0" destOrd="0" presId="urn:microsoft.com/office/officeart/2005/8/layout/orgChart1"/>
    <dgm:cxn modelId="{F11FA7BB-5463-4F37-8730-9CBBAC3C9399}" type="presParOf" srcId="{D1746648-9A22-403A-87B5-E8C91DC07798}" destId="{79AD8C0F-0A38-4550-9DFA-7A6B2D0097B4}" srcOrd="0" destOrd="0" presId="urn:microsoft.com/office/officeart/2005/8/layout/orgChart1"/>
    <dgm:cxn modelId="{A1AA6A66-F31C-4304-BF04-BE3FFE31B9B1}" type="presParOf" srcId="{79AD8C0F-0A38-4550-9DFA-7A6B2D0097B4}" destId="{6E0B10D0-65F1-4441-9952-B9D3DC3F190C}" srcOrd="0" destOrd="0" presId="urn:microsoft.com/office/officeart/2005/8/layout/orgChart1"/>
    <dgm:cxn modelId="{D0A2255A-CBA0-4C36-A5A5-ADCAFC549BF8}" type="presParOf" srcId="{79AD8C0F-0A38-4550-9DFA-7A6B2D0097B4}" destId="{949058A1-0A3D-4FA6-BD45-A756669B6912}" srcOrd="1" destOrd="0" presId="urn:microsoft.com/office/officeart/2005/8/layout/orgChart1"/>
    <dgm:cxn modelId="{23C05CAD-BDD2-4AB0-A93E-4B25C3F319DB}" type="presParOf" srcId="{D1746648-9A22-403A-87B5-E8C91DC07798}" destId="{789CA394-9C4A-4B3C-AFF4-8D34C71EB14F}" srcOrd="1" destOrd="0" presId="urn:microsoft.com/office/officeart/2005/8/layout/orgChart1"/>
    <dgm:cxn modelId="{2718BC35-E978-4DDB-8974-D2F9238153C5}" type="presParOf" srcId="{789CA394-9C4A-4B3C-AFF4-8D34C71EB14F}" destId="{8B427D1C-462C-4138-AAF6-CE0332587A60}" srcOrd="0" destOrd="0" presId="urn:microsoft.com/office/officeart/2005/8/layout/orgChart1"/>
    <dgm:cxn modelId="{59277879-6732-47E0-8AD3-D064017D1886}" type="presParOf" srcId="{789CA394-9C4A-4B3C-AFF4-8D34C71EB14F}" destId="{2AC7E2F2-E74C-4239-9D5F-80A15A7B30F8}" srcOrd="1" destOrd="0" presId="urn:microsoft.com/office/officeart/2005/8/layout/orgChart1"/>
    <dgm:cxn modelId="{FBBEDBBF-3BF0-4F02-8F6C-7F5686FB1E04}" type="presParOf" srcId="{2AC7E2F2-E74C-4239-9D5F-80A15A7B30F8}" destId="{B5761C7E-04D5-4220-9B8B-0FB5DF3BB177}" srcOrd="0" destOrd="0" presId="urn:microsoft.com/office/officeart/2005/8/layout/orgChart1"/>
    <dgm:cxn modelId="{AE501398-25C4-454A-9BAD-16E64EC66F52}" type="presParOf" srcId="{B5761C7E-04D5-4220-9B8B-0FB5DF3BB177}" destId="{ED54A97B-49DE-4BF0-AD17-6948751EDA04}" srcOrd="0" destOrd="0" presId="urn:microsoft.com/office/officeart/2005/8/layout/orgChart1"/>
    <dgm:cxn modelId="{01526569-D30E-4EBC-BE89-2590C4C85CE4}" type="presParOf" srcId="{B5761C7E-04D5-4220-9B8B-0FB5DF3BB177}" destId="{2E6F7085-FF59-437A-9546-44BA349FDE8A}" srcOrd="1" destOrd="0" presId="urn:microsoft.com/office/officeart/2005/8/layout/orgChart1"/>
    <dgm:cxn modelId="{CEBBF86C-298E-42AE-9DBF-B60FAA8C0E7D}" type="presParOf" srcId="{2AC7E2F2-E74C-4239-9D5F-80A15A7B30F8}" destId="{8D5EB182-FF6B-490F-9E4E-BAA0AAE477E0}" srcOrd="1" destOrd="0" presId="urn:microsoft.com/office/officeart/2005/8/layout/orgChart1"/>
    <dgm:cxn modelId="{BC3DA35E-3D47-4018-97B1-F2A40010848B}" type="presParOf" srcId="{8D5EB182-FF6B-490F-9E4E-BAA0AAE477E0}" destId="{38446DEB-81C8-4D7A-9949-E78200F4690C}" srcOrd="0" destOrd="0" presId="urn:microsoft.com/office/officeart/2005/8/layout/orgChart1"/>
    <dgm:cxn modelId="{01A54F4B-38F2-49B6-82DE-CACA2F460F8A}" type="presParOf" srcId="{8D5EB182-FF6B-490F-9E4E-BAA0AAE477E0}" destId="{0996E6DB-876D-4947-9263-DC26D2DD898C}" srcOrd="1" destOrd="0" presId="urn:microsoft.com/office/officeart/2005/8/layout/orgChart1"/>
    <dgm:cxn modelId="{63C907E6-14CC-485E-88C2-340A93E0CE4D}" type="presParOf" srcId="{0996E6DB-876D-4947-9263-DC26D2DD898C}" destId="{59FC8E01-FF9C-41ED-A588-C19343D66BCE}" srcOrd="0" destOrd="0" presId="urn:microsoft.com/office/officeart/2005/8/layout/orgChart1"/>
    <dgm:cxn modelId="{F863F7A6-4639-488C-90BB-24DDAB7A6CA6}" type="presParOf" srcId="{59FC8E01-FF9C-41ED-A588-C19343D66BCE}" destId="{E0A245D3-32BF-4292-ADCA-C54E86ACD815}" srcOrd="0" destOrd="0" presId="urn:microsoft.com/office/officeart/2005/8/layout/orgChart1"/>
    <dgm:cxn modelId="{6FCB6D7A-4160-4AB2-BC31-B61048AAF965}" type="presParOf" srcId="{59FC8E01-FF9C-41ED-A588-C19343D66BCE}" destId="{BB9F5BFF-A127-4DEC-8E15-810C590FB031}" srcOrd="1" destOrd="0" presId="urn:microsoft.com/office/officeart/2005/8/layout/orgChart1"/>
    <dgm:cxn modelId="{CEBE8BAB-27EC-4054-A920-EE79B68C5BE9}" type="presParOf" srcId="{0996E6DB-876D-4947-9263-DC26D2DD898C}" destId="{556C8BDA-0A3B-4C25-AF06-BAAA943F07FB}" srcOrd="1" destOrd="0" presId="urn:microsoft.com/office/officeart/2005/8/layout/orgChart1"/>
    <dgm:cxn modelId="{6CDE2C60-97BC-455D-89C0-FE0D5A942742}" type="presParOf" srcId="{0996E6DB-876D-4947-9263-DC26D2DD898C}" destId="{FFCAB6EF-5276-4AA8-A126-81AC0EA034ED}" srcOrd="2" destOrd="0" presId="urn:microsoft.com/office/officeart/2005/8/layout/orgChart1"/>
    <dgm:cxn modelId="{7478CD3C-5521-47A1-B185-72158415B104}" type="presParOf" srcId="{8D5EB182-FF6B-490F-9E4E-BAA0AAE477E0}" destId="{9589D04E-B17C-41B8-BA50-BD0BEF11109E}" srcOrd="2" destOrd="0" presId="urn:microsoft.com/office/officeart/2005/8/layout/orgChart1"/>
    <dgm:cxn modelId="{1980BFAE-B326-4FD3-A6A5-8C8EAA738B2F}" type="presParOf" srcId="{8D5EB182-FF6B-490F-9E4E-BAA0AAE477E0}" destId="{39E9E922-0E05-4EED-9FB8-51EB062B793D}" srcOrd="3" destOrd="0" presId="urn:microsoft.com/office/officeart/2005/8/layout/orgChart1"/>
    <dgm:cxn modelId="{AFA33616-BDF9-48E5-B8DA-D9F6463BB6B2}" type="presParOf" srcId="{39E9E922-0E05-4EED-9FB8-51EB062B793D}" destId="{23657E52-C9B0-4FA5-B273-30C659237CF4}" srcOrd="0" destOrd="0" presId="urn:microsoft.com/office/officeart/2005/8/layout/orgChart1"/>
    <dgm:cxn modelId="{68BB808D-05D2-4BD3-8860-5CCE17375E44}" type="presParOf" srcId="{23657E52-C9B0-4FA5-B273-30C659237CF4}" destId="{30C72BF5-8D46-4A4A-B5DA-8D8A4E8E9F23}" srcOrd="0" destOrd="0" presId="urn:microsoft.com/office/officeart/2005/8/layout/orgChart1"/>
    <dgm:cxn modelId="{7E5EC1B1-7229-43D5-A83D-1171474DB635}" type="presParOf" srcId="{23657E52-C9B0-4FA5-B273-30C659237CF4}" destId="{3599EF76-80C8-4E79-BCB3-51DB79F3BDF6}" srcOrd="1" destOrd="0" presId="urn:microsoft.com/office/officeart/2005/8/layout/orgChart1"/>
    <dgm:cxn modelId="{243CD5DE-FF98-44ED-B7FB-406E4C59A93C}" type="presParOf" srcId="{39E9E922-0E05-4EED-9FB8-51EB062B793D}" destId="{82742A63-E97C-4335-AF6C-48C86ACDEB43}" srcOrd="1" destOrd="0" presId="urn:microsoft.com/office/officeart/2005/8/layout/orgChart1"/>
    <dgm:cxn modelId="{436CCE4D-28AC-4D7D-A018-0432CD85B1A5}" type="presParOf" srcId="{39E9E922-0E05-4EED-9FB8-51EB062B793D}" destId="{EA7422EA-00D3-4DE0-B3D4-B95E655BAEC8}" srcOrd="2" destOrd="0" presId="urn:microsoft.com/office/officeart/2005/8/layout/orgChart1"/>
    <dgm:cxn modelId="{CA53C405-5550-4B5A-9EC7-7FEA1ED36533}" type="presParOf" srcId="{8D5EB182-FF6B-490F-9E4E-BAA0AAE477E0}" destId="{1A7D5D3A-B402-4A3B-9633-552773F48B32}" srcOrd="4" destOrd="0" presId="urn:microsoft.com/office/officeart/2005/8/layout/orgChart1"/>
    <dgm:cxn modelId="{BFF67AF9-9733-4DFC-94B1-FD3E47AB9FFB}" type="presParOf" srcId="{8D5EB182-FF6B-490F-9E4E-BAA0AAE477E0}" destId="{0477A070-49F9-4C02-B39E-D3E340F7DF66}" srcOrd="5" destOrd="0" presId="urn:microsoft.com/office/officeart/2005/8/layout/orgChart1"/>
    <dgm:cxn modelId="{86BC89B7-5993-4D85-A679-42280D7EDB7A}" type="presParOf" srcId="{0477A070-49F9-4C02-B39E-D3E340F7DF66}" destId="{3B161403-9833-492D-A657-8FDAD1172224}" srcOrd="0" destOrd="0" presId="urn:microsoft.com/office/officeart/2005/8/layout/orgChart1"/>
    <dgm:cxn modelId="{5C756CD0-0D68-445E-8919-F7385F4C117D}" type="presParOf" srcId="{3B161403-9833-492D-A657-8FDAD1172224}" destId="{29850F03-6803-4E49-B257-9EDC84BCAF4C}" srcOrd="0" destOrd="0" presId="urn:microsoft.com/office/officeart/2005/8/layout/orgChart1"/>
    <dgm:cxn modelId="{2ABAA590-5E0B-4363-9268-1B7E1266A9A8}" type="presParOf" srcId="{3B161403-9833-492D-A657-8FDAD1172224}" destId="{438C479E-2EE9-4457-830F-DF21855E7162}" srcOrd="1" destOrd="0" presId="urn:microsoft.com/office/officeart/2005/8/layout/orgChart1"/>
    <dgm:cxn modelId="{6A205142-4163-4A0C-86BE-1B6202A43FD5}" type="presParOf" srcId="{0477A070-49F9-4C02-B39E-D3E340F7DF66}" destId="{CF56B47E-B453-4002-AEF4-05D167CA5A42}" srcOrd="1" destOrd="0" presId="urn:microsoft.com/office/officeart/2005/8/layout/orgChart1"/>
    <dgm:cxn modelId="{3250212C-1085-4D33-BA89-980B5942D563}" type="presParOf" srcId="{0477A070-49F9-4C02-B39E-D3E340F7DF66}" destId="{D191019D-E45A-4685-A44E-B17B48F44D4D}" srcOrd="2" destOrd="0" presId="urn:microsoft.com/office/officeart/2005/8/layout/orgChart1"/>
    <dgm:cxn modelId="{B2978ADF-DCEC-4497-BE33-95E614DBE20B}" type="presParOf" srcId="{2AC7E2F2-E74C-4239-9D5F-80A15A7B30F8}" destId="{F248EA22-5DEC-4ABE-9A8D-C720DD4DAF58}" srcOrd="2" destOrd="0" presId="urn:microsoft.com/office/officeart/2005/8/layout/orgChart1"/>
    <dgm:cxn modelId="{C2E0648B-809C-4329-9B94-9AFDB74D9E59}" type="presParOf" srcId="{789CA394-9C4A-4B3C-AFF4-8D34C71EB14F}" destId="{5E85DDDF-3C6F-45C5-85B0-13D09F6A5191}" srcOrd="2" destOrd="0" presId="urn:microsoft.com/office/officeart/2005/8/layout/orgChart1"/>
    <dgm:cxn modelId="{9DEAE18E-BB28-4C21-8CD9-662A40C5F702}" type="presParOf" srcId="{789CA394-9C4A-4B3C-AFF4-8D34C71EB14F}" destId="{CD0D76B5-12FE-4808-9D1A-FCB921425428}" srcOrd="3" destOrd="0" presId="urn:microsoft.com/office/officeart/2005/8/layout/orgChart1"/>
    <dgm:cxn modelId="{CF7DB779-D27E-42FE-8520-D821707CFDD3}" type="presParOf" srcId="{CD0D76B5-12FE-4808-9D1A-FCB921425428}" destId="{F32F1DEA-0A74-46CE-A1F0-C3A9E5FE07F3}" srcOrd="0" destOrd="0" presId="urn:microsoft.com/office/officeart/2005/8/layout/orgChart1"/>
    <dgm:cxn modelId="{85FF92C5-2009-4BDC-AB92-53D30E870250}" type="presParOf" srcId="{F32F1DEA-0A74-46CE-A1F0-C3A9E5FE07F3}" destId="{9E350667-4F9E-4884-B883-152674F7BA49}" srcOrd="0" destOrd="0" presId="urn:microsoft.com/office/officeart/2005/8/layout/orgChart1"/>
    <dgm:cxn modelId="{AC5CE265-2894-4F75-9F10-3A011105ECC3}" type="presParOf" srcId="{F32F1DEA-0A74-46CE-A1F0-C3A9E5FE07F3}" destId="{1C260606-E673-4A8C-A513-6491F8F4E5D8}" srcOrd="1" destOrd="0" presId="urn:microsoft.com/office/officeart/2005/8/layout/orgChart1"/>
    <dgm:cxn modelId="{25E3BEB3-6AFC-4D68-9586-A15CB323FA53}" type="presParOf" srcId="{CD0D76B5-12FE-4808-9D1A-FCB921425428}" destId="{389C9125-D7FB-4373-AB7A-CF82CA9BD381}" srcOrd="1" destOrd="0" presId="urn:microsoft.com/office/officeart/2005/8/layout/orgChart1"/>
    <dgm:cxn modelId="{44499E2D-1C43-4271-909F-E54B2D7E2DA2}" type="presParOf" srcId="{389C9125-D7FB-4373-AB7A-CF82CA9BD381}" destId="{5650E4BC-E969-416A-8B03-369AC821F2C5}" srcOrd="0" destOrd="0" presId="urn:microsoft.com/office/officeart/2005/8/layout/orgChart1"/>
    <dgm:cxn modelId="{F5F46089-8637-4323-AF8F-C67CE37F8349}" type="presParOf" srcId="{389C9125-D7FB-4373-AB7A-CF82CA9BD381}" destId="{8A5BFBFC-E5D4-4F0C-B749-2C9D5B249E33}" srcOrd="1" destOrd="0" presId="urn:microsoft.com/office/officeart/2005/8/layout/orgChart1"/>
    <dgm:cxn modelId="{1B81D486-84FF-43EA-AAA8-AC1A01F59C3C}" type="presParOf" srcId="{8A5BFBFC-E5D4-4F0C-B749-2C9D5B249E33}" destId="{0EAB983E-3C7D-4527-BE8C-FCBC32F42BDC}" srcOrd="0" destOrd="0" presId="urn:microsoft.com/office/officeart/2005/8/layout/orgChart1"/>
    <dgm:cxn modelId="{53B32090-93F6-4E7A-9DED-3861FB8EDC44}" type="presParOf" srcId="{0EAB983E-3C7D-4527-BE8C-FCBC32F42BDC}" destId="{D384B541-12CD-4611-B062-8634B8DE8182}" srcOrd="0" destOrd="0" presId="urn:microsoft.com/office/officeart/2005/8/layout/orgChart1"/>
    <dgm:cxn modelId="{49DD525A-63FF-4D66-B04F-6782906D7B79}" type="presParOf" srcId="{0EAB983E-3C7D-4527-BE8C-FCBC32F42BDC}" destId="{D881FE69-1BE2-493E-AEA8-086814A4FFD6}" srcOrd="1" destOrd="0" presId="urn:microsoft.com/office/officeart/2005/8/layout/orgChart1"/>
    <dgm:cxn modelId="{C8411C38-7D14-497D-85FE-934ED08DC0C8}" type="presParOf" srcId="{8A5BFBFC-E5D4-4F0C-B749-2C9D5B249E33}" destId="{7157336F-4547-4B76-800B-B2289CC9D9E9}" srcOrd="1" destOrd="0" presId="urn:microsoft.com/office/officeart/2005/8/layout/orgChart1"/>
    <dgm:cxn modelId="{4F09FFE4-12C4-4091-9073-9B7E50CC106A}" type="presParOf" srcId="{8A5BFBFC-E5D4-4F0C-B749-2C9D5B249E33}" destId="{5FABA94E-AFDE-49AB-9FFD-D88A6C673053}" srcOrd="2" destOrd="0" presId="urn:microsoft.com/office/officeart/2005/8/layout/orgChart1"/>
    <dgm:cxn modelId="{EB82CBB5-3D38-4114-89D5-5DC72D0BE19D}" type="presParOf" srcId="{389C9125-D7FB-4373-AB7A-CF82CA9BD381}" destId="{39CC461E-F2FC-4737-B97C-829EB2121AA5}" srcOrd="2" destOrd="0" presId="urn:microsoft.com/office/officeart/2005/8/layout/orgChart1"/>
    <dgm:cxn modelId="{3995B111-C741-45ED-A956-F8654417FD44}" type="presParOf" srcId="{389C9125-D7FB-4373-AB7A-CF82CA9BD381}" destId="{7730321D-5EED-47B9-88B1-161F77E92FC3}" srcOrd="3" destOrd="0" presId="urn:microsoft.com/office/officeart/2005/8/layout/orgChart1"/>
    <dgm:cxn modelId="{E2837B1A-9851-4E8C-BB31-6135CAE4FD2C}" type="presParOf" srcId="{7730321D-5EED-47B9-88B1-161F77E92FC3}" destId="{FB430CF2-BA31-4A60-A03E-DDCBF7140032}" srcOrd="0" destOrd="0" presId="urn:microsoft.com/office/officeart/2005/8/layout/orgChart1"/>
    <dgm:cxn modelId="{261653FD-2299-4460-85C0-161C430F205C}" type="presParOf" srcId="{FB430CF2-BA31-4A60-A03E-DDCBF7140032}" destId="{68F5C1C7-9C2A-416A-B431-30A10CA1827D}" srcOrd="0" destOrd="0" presId="urn:microsoft.com/office/officeart/2005/8/layout/orgChart1"/>
    <dgm:cxn modelId="{0D73C8A9-B798-406D-B01F-BDA78BF49954}" type="presParOf" srcId="{FB430CF2-BA31-4A60-A03E-DDCBF7140032}" destId="{E369F56F-AF8A-4B84-8AC2-09DFFDCBA280}" srcOrd="1" destOrd="0" presId="urn:microsoft.com/office/officeart/2005/8/layout/orgChart1"/>
    <dgm:cxn modelId="{4F8807E8-F305-4D17-ADE4-1A2FC16CE6E3}" type="presParOf" srcId="{7730321D-5EED-47B9-88B1-161F77E92FC3}" destId="{EACD4298-064E-4370-9CAD-15E19E20FECF}" srcOrd="1" destOrd="0" presId="urn:microsoft.com/office/officeart/2005/8/layout/orgChart1"/>
    <dgm:cxn modelId="{C08AE1DE-C05C-4813-AB52-EA96203C0146}" type="presParOf" srcId="{7730321D-5EED-47B9-88B1-161F77E92FC3}" destId="{DC9B35F4-1121-4F03-9EBC-A08A6CE9B602}" srcOrd="2" destOrd="0" presId="urn:microsoft.com/office/officeart/2005/8/layout/orgChart1"/>
    <dgm:cxn modelId="{3836B694-4B3C-4855-87B7-D86F8FFA899B}" type="presParOf" srcId="{389C9125-D7FB-4373-AB7A-CF82CA9BD381}" destId="{36FD3E5E-AD8D-4786-9FFB-29EEE74E9AA5}" srcOrd="4" destOrd="0" presId="urn:microsoft.com/office/officeart/2005/8/layout/orgChart1"/>
    <dgm:cxn modelId="{4560CC2D-B1AA-48E9-9714-589E819A15B0}" type="presParOf" srcId="{389C9125-D7FB-4373-AB7A-CF82CA9BD381}" destId="{94067680-71E7-489C-AADC-C8188F02E17C}" srcOrd="5" destOrd="0" presId="urn:microsoft.com/office/officeart/2005/8/layout/orgChart1"/>
    <dgm:cxn modelId="{59F651A6-AA11-4352-A8BB-831A26BF4546}" type="presParOf" srcId="{94067680-71E7-489C-AADC-C8188F02E17C}" destId="{853B897B-5B28-4135-962B-E7BB9462A095}" srcOrd="0" destOrd="0" presId="urn:microsoft.com/office/officeart/2005/8/layout/orgChart1"/>
    <dgm:cxn modelId="{3041EBB5-8033-4026-B852-7E8B9C4A8936}" type="presParOf" srcId="{853B897B-5B28-4135-962B-E7BB9462A095}" destId="{423E9504-B94B-4D8D-8DCB-B610589D2233}" srcOrd="0" destOrd="0" presId="urn:microsoft.com/office/officeart/2005/8/layout/orgChart1"/>
    <dgm:cxn modelId="{CC97060A-3645-4F6B-8C83-01511805A735}" type="presParOf" srcId="{853B897B-5B28-4135-962B-E7BB9462A095}" destId="{33ABAEA7-45CC-4621-BE8E-C7E5F447B2A4}" srcOrd="1" destOrd="0" presId="urn:microsoft.com/office/officeart/2005/8/layout/orgChart1"/>
    <dgm:cxn modelId="{AA6542D3-6674-4587-837A-58B16372FB0C}" type="presParOf" srcId="{94067680-71E7-489C-AADC-C8188F02E17C}" destId="{6C468ED3-F9FE-4BC1-97CB-06EEE702926A}" srcOrd="1" destOrd="0" presId="urn:microsoft.com/office/officeart/2005/8/layout/orgChart1"/>
    <dgm:cxn modelId="{7E2C6632-3F6E-4D95-B3FF-86F1ECA2F088}" type="presParOf" srcId="{94067680-71E7-489C-AADC-C8188F02E17C}" destId="{DE02B35F-2131-47BE-AA51-B03ECED04D2E}" srcOrd="2" destOrd="0" presId="urn:microsoft.com/office/officeart/2005/8/layout/orgChart1"/>
    <dgm:cxn modelId="{5C63484D-0DD5-44C8-85B1-21869A2D0FE3}" type="presParOf" srcId="{CD0D76B5-12FE-4808-9D1A-FCB921425428}" destId="{E5232109-A9E0-4BFE-B386-16FAA7760F2C}" srcOrd="2" destOrd="0" presId="urn:microsoft.com/office/officeart/2005/8/layout/orgChart1"/>
    <dgm:cxn modelId="{829D57FB-2EEB-429B-B2B2-76A10E489950}" type="presParOf" srcId="{789CA394-9C4A-4B3C-AFF4-8D34C71EB14F}" destId="{EC2EBF0A-7C65-43A5-842D-1531D4BD48B2}" srcOrd="4" destOrd="0" presId="urn:microsoft.com/office/officeart/2005/8/layout/orgChart1"/>
    <dgm:cxn modelId="{F716F90A-0C34-4FA8-8ECE-0B0FD385AEE6}" type="presParOf" srcId="{789CA394-9C4A-4B3C-AFF4-8D34C71EB14F}" destId="{1BA29DBA-EBC3-4828-BCAF-CA67F7DBD7EA}" srcOrd="5" destOrd="0" presId="urn:microsoft.com/office/officeart/2005/8/layout/orgChart1"/>
    <dgm:cxn modelId="{93F48290-BC66-422C-AB6B-51D5F101AA6A}" type="presParOf" srcId="{1BA29DBA-EBC3-4828-BCAF-CA67F7DBD7EA}" destId="{76B568DD-D9B7-4B78-B654-F69AA9F3B61B}" srcOrd="0" destOrd="0" presId="urn:microsoft.com/office/officeart/2005/8/layout/orgChart1"/>
    <dgm:cxn modelId="{8D74BFC8-9415-4AB7-85D3-AD4E0E50250C}" type="presParOf" srcId="{76B568DD-D9B7-4B78-B654-F69AA9F3B61B}" destId="{4A55D769-7A1A-4E9B-AB16-D42E6FE06F92}" srcOrd="0" destOrd="0" presId="urn:microsoft.com/office/officeart/2005/8/layout/orgChart1"/>
    <dgm:cxn modelId="{38C9B624-FA5F-4881-A63C-17BE38458B14}" type="presParOf" srcId="{76B568DD-D9B7-4B78-B654-F69AA9F3B61B}" destId="{5AAFE96A-54BF-4F5B-957B-CB3BF7B1BFC4}" srcOrd="1" destOrd="0" presId="urn:microsoft.com/office/officeart/2005/8/layout/orgChart1"/>
    <dgm:cxn modelId="{D67E3BC3-4A0F-40B8-9CF9-04C6710E1CC8}" type="presParOf" srcId="{1BA29DBA-EBC3-4828-BCAF-CA67F7DBD7EA}" destId="{6DC77206-4D2F-4162-8AFE-2061772979B0}" srcOrd="1" destOrd="0" presId="urn:microsoft.com/office/officeart/2005/8/layout/orgChart1"/>
    <dgm:cxn modelId="{A5F3DF67-9B71-4840-B9B9-4E91A315EB5A}" type="presParOf" srcId="{6DC77206-4D2F-4162-8AFE-2061772979B0}" destId="{27A4712C-51C3-4810-B9C4-0AA7691BFC66}" srcOrd="0" destOrd="0" presId="urn:microsoft.com/office/officeart/2005/8/layout/orgChart1"/>
    <dgm:cxn modelId="{E6E337B0-5227-4F12-A8B9-64420041EE6B}" type="presParOf" srcId="{6DC77206-4D2F-4162-8AFE-2061772979B0}" destId="{23731166-D9BD-4BB9-B1E9-B5747520DC72}" srcOrd="1" destOrd="0" presId="urn:microsoft.com/office/officeart/2005/8/layout/orgChart1"/>
    <dgm:cxn modelId="{470E961F-5FC7-47B2-9E02-605DD8CC2013}" type="presParOf" srcId="{23731166-D9BD-4BB9-B1E9-B5747520DC72}" destId="{5160A24F-C65F-41A2-AEE9-35B5FB6FAB28}" srcOrd="0" destOrd="0" presId="urn:microsoft.com/office/officeart/2005/8/layout/orgChart1"/>
    <dgm:cxn modelId="{12F64233-D871-4E84-BEBA-592EE3D4447B}" type="presParOf" srcId="{5160A24F-C65F-41A2-AEE9-35B5FB6FAB28}" destId="{FD4D6957-7C4E-4CD3-9E76-B268F5E1E8B8}" srcOrd="0" destOrd="0" presId="urn:microsoft.com/office/officeart/2005/8/layout/orgChart1"/>
    <dgm:cxn modelId="{82E64848-1404-41CB-9790-1F3F4E21F9F2}" type="presParOf" srcId="{5160A24F-C65F-41A2-AEE9-35B5FB6FAB28}" destId="{BEDFE37E-2792-4D49-8CAF-24D34B7A23FF}" srcOrd="1" destOrd="0" presId="urn:microsoft.com/office/officeart/2005/8/layout/orgChart1"/>
    <dgm:cxn modelId="{8739A99D-F9F8-415B-92EE-3B48584B04A2}" type="presParOf" srcId="{23731166-D9BD-4BB9-B1E9-B5747520DC72}" destId="{B33D972D-6ECA-4BD3-B093-CE250D283401}" srcOrd="1" destOrd="0" presId="urn:microsoft.com/office/officeart/2005/8/layout/orgChart1"/>
    <dgm:cxn modelId="{A1F4618F-BE87-4FCB-AA9B-B8BFEC4860D9}" type="presParOf" srcId="{23731166-D9BD-4BB9-B1E9-B5747520DC72}" destId="{14D8A872-95CD-479B-A9B6-FEAD6380E816}" srcOrd="2" destOrd="0" presId="urn:microsoft.com/office/officeart/2005/8/layout/orgChart1"/>
    <dgm:cxn modelId="{B720FAFC-FACE-4375-B09E-948B1D768476}" type="presParOf" srcId="{6DC77206-4D2F-4162-8AFE-2061772979B0}" destId="{B80D9C97-58ED-4661-87A8-D8A39BFBDA30}" srcOrd="2" destOrd="0" presId="urn:microsoft.com/office/officeart/2005/8/layout/orgChart1"/>
    <dgm:cxn modelId="{B8A02FAD-AEA4-4CAE-833C-38C07DDA8547}" type="presParOf" srcId="{6DC77206-4D2F-4162-8AFE-2061772979B0}" destId="{E8204494-17C4-40EF-964E-8B7945FDB4D0}" srcOrd="3" destOrd="0" presId="urn:microsoft.com/office/officeart/2005/8/layout/orgChart1"/>
    <dgm:cxn modelId="{EA023D0B-BBA8-4C26-8295-1848DA7484C0}" type="presParOf" srcId="{E8204494-17C4-40EF-964E-8B7945FDB4D0}" destId="{C1227CF9-5C53-4802-BAB6-8790B7FEC2CC}" srcOrd="0" destOrd="0" presId="urn:microsoft.com/office/officeart/2005/8/layout/orgChart1"/>
    <dgm:cxn modelId="{9B083FFC-ACC8-4CE1-9094-430F24079207}" type="presParOf" srcId="{C1227CF9-5C53-4802-BAB6-8790B7FEC2CC}" destId="{5146298E-903F-4D9A-8937-8F45A22B5FA6}" srcOrd="0" destOrd="0" presId="urn:microsoft.com/office/officeart/2005/8/layout/orgChart1"/>
    <dgm:cxn modelId="{13DEF1C9-98C2-4E07-9734-451CE5DC9C00}" type="presParOf" srcId="{C1227CF9-5C53-4802-BAB6-8790B7FEC2CC}" destId="{7222A626-EFC9-4C67-85A2-E267DAC8798F}" srcOrd="1" destOrd="0" presId="urn:microsoft.com/office/officeart/2005/8/layout/orgChart1"/>
    <dgm:cxn modelId="{C05A2047-62F7-41D0-A887-FB7DA805F302}" type="presParOf" srcId="{E8204494-17C4-40EF-964E-8B7945FDB4D0}" destId="{A9375757-1A62-4245-88BE-E36221D2DCF4}" srcOrd="1" destOrd="0" presId="urn:microsoft.com/office/officeart/2005/8/layout/orgChart1"/>
    <dgm:cxn modelId="{9D3663D8-EDB4-43F7-9308-08CF9D63AB88}" type="presParOf" srcId="{E8204494-17C4-40EF-964E-8B7945FDB4D0}" destId="{C505DC02-CA21-43ED-AAE9-5280DA4BF803}" srcOrd="2" destOrd="0" presId="urn:microsoft.com/office/officeart/2005/8/layout/orgChart1"/>
    <dgm:cxn modelId="{396F2658-5DCF-4608-AB6B-5928D7F7ACB1}" type="presParOf" srcId="{6DC77206-4D2F-4162-8AFE-2061772979B0}" destId="{B2A8113E-C927-4874-A190-FB1B3B6F8CDB}" srcOrd="4" destOrd="0" presId="urn:microsoft.com/office/officeart/2005/8/layout/orgChart1"/>
    <dgm:cxn modelId="{69A38147-91D0-46FF-BB31-F993DAF9F016}" type="presParOf" srcId="{6DC77206-4D2F-4162-8AFE-2061772979B0}" destId="{5B89FAF5-03A4-43B8-BFD6-AA2ACEAC2519}" srcOrd="5" destOrd="0" presId="urn:microsoft.com/office/officeart/2005/8/layout/orgChart1"/>
    <dgm:cxn modelId="{E8DD80CD-99F8-403D-BB67-B1461F66E983}" type="presParOf" srcId="{5B89FAF5-03A4-43B8-BFD6-AA2ACEAC2519}" destId="{D329CB22-C53A-4A66-B2E8-6293B3653A8C}" srcOrd="0" destOrd="0" presId="urn:microsoft.com/office/officeart/2005/8/layout/orgChart1"/>
    <dgm:cxn modelId="{55FB940F-996C-4C46-9207-E202DC43A68F}" type="presParOf" srcId="{D329CB22-C53A-4A66-B2E8-6293B3653A8C}" destId="{32400061-F4F6-4AC5-83A2-C8415BCE02B3}" srcOrd="0" destOrd="0" presId="urn:microsoft.com/office/officeart/2005/8/layout/orgChart1"/>
    <dgm:cxn modelId="{716CF96E-A2CF-4EF3-9B1F-0334C939757C}" type="presParOf" srcId="{D329CB22-C53A-4A66-B2E8-6293B3653A8C}" destId="{E8657148-F82F-4C75-9629-546847D7EA78}" srcOrd="1" destOrd="0" presId="urn:microsoft.com/office/officeart/2005/8/layout/orgChart1"/>
    <dgm:cxn modelId="{FA30B316-DF72-4C96-BC99-41904F852D3B}" type="presParOf" srcId="{5B89FAF5-03A4-43B8-BFD6-AA2ACEAC2519}" destId="{3150D5A4-C004-4758-BC6D-27D8174D4EE5}" srcOrd="1" destOrd="0" presId="urn:microsoft.com/office/officeart/2005/8/layout/orgChart1"/>
    <dgm:cxn modelId="{B8766F3E-27BE-46DC-B741-10C47B626322}" type="presParOf" srcId="{5B89FAF5-03A4-43B8-BFD6-AA2ACEAC2519}" destId="{A3C59432-0F56-453E-AD49-0B16B421B5A2}" srcOrd="2" destOrd="0" presId="urn:microsoft.com/office/officeart/2005/8/layout/orgChart1"/>
    <dgm:cxn modelId="{77D4AB7E-52CA-4825-94FC-C7E0E76C6AE8}" type="presParOf" srcId="{6DC77206-4D2F-4162-8AFE-2061772979B0}" destId="{00CA7820-436B-48E4-9228-466DA1794CFA}" srcOrd="6" destOrd="0" presId="urn:microsoft.com/office/officeart/2005/8/layout/orgChart1"/>
    <dgm:cxn modelId="{D87F4B60-AC3B-4FB4-9DA6-572890ED8315}" type="presParOf" srcId="{6DC77206-4D2F-4162-8AFE-2061772979B0}" destId="{47A755F2-4D6B-4F9C-86D5-EF148E76016D}" srcOrd="7" destOrd="0" presId="urn:microsoft.com/office/officeart/2005/8/layout/orgChart1"/>
    <dgm:cxn modelId="{6DD808CF-F6EE-4A67-98A6-797FAFD7768D}" type="presParOf" srcId="{47A755F2-4D6B-4F9C-86D5-EF148E76016D}" destId="{1889A58D-AC09-44B3-81E0-E17924EC2935}" srcOrd="0" destOrd="0" presId="urn:microsoft.com/office/officeart/2005/8/layout/orgChart1"/>
    <dgm:cxn modelId="{3B4D5A33-F2B7-49A9-8F66-C9D45DAE7EC5}" type="presParOf" srcId="{1889A58D-AC09-44B3-81E0-E17924EC2935}" destId="{1348BA13-20AD-4069-83BD-3B31EA9A7E4E}" srcOrd="0" destOrd="0" presId="urn:microsoft.com/office/officeart/2005/8/layout/orgChart1"/>
    <dgm:cxn modelId="{D3CA7285-7DE9-4DBB-9069-F0FF97BFED29}" type="presParOf" srcId="{1889A58D-AC09-44B3-81E0-E17924EC2935}" destId="{DE20561C-3343-4B30-8314-076070E5225D}" srcOrd="1" destOrd="0" presId="urn:microsoft.com/office/officeart/2005/8/layout/orgChart1"/>
    <dgm:cxn modelId="{0667EF1C-6326-4BEC-8C10-01EF60236CE5}" type="presParOf" srcId="{47A755F2-4D6B-4F9C-86D5-EF148E76016D}" destId="{49350DB6-ABC3-4AA3-A215-18388449B954}" srcOrd="1" destOrd="0" presId="urn:microsoft.com/office/officeart/2005/8/layout/orgChart1"/>
    <dgm:cxn modelId="{DF82053E-1399-4BEA-A985-6293E578AA07}" type="presParOf" srcId="{47A755F2-4D6B-4F9C-86D5-EF148E76016D}" destId="{7DFA933E-2C8A-433E-B8DA-A22E888D669B}" srcOrd="2" destOrd="0" presId="urn:microsoft.com/office/officeart/2005/8/layout/orgChart1"/>
    <dgm:cxn modelId="{F4128DA3-84EA-4FAF-A5BE-03D6CA76DE55}" type="presParOf" srcId="{6DC77206-4D2F-4162-8AFE-2061772979B0}" destId="{7CE4AF02-C370-412B-AD82-A349FEB66112}" srcOrd="8" destOrd="0" presId="urn:microsoft.com/office/officeart/2005/8/layout/orgChart1"/>
    <dgm:cxn modelId="{124AF640-33AC-46C6-85D8-7A4AFB969189}" type="presParOf" srcId="{6DC77206-4D2F-4162-8AFE-2061772979B0}" destId="{631614CF-B2CC-40D2-8422-582F610CA45E}" srcOrd="9" destOrd="0" presId="urn:microsoft.com/office/officeart/2005/8/layout/orgChart1"/>
    <dgm:cxn modelId="{B993E584-0FA2-4098-9458-C2B54C7EA3B1}" type="presParOf" srcId="{631614CF-B2CC-40D2-8422-582F610CA45E}" destId="{2728F676-72BA-49EA-B170-73DAE55D4945}" srcOrd="0" destOrd="0" presId="urn:microsoft.com/office/officeart/2005/8/layout/orgChart1"/>
    <dgm:cxn modelId="{67FB7315-4446-4A27-AA3C-574B0A4F48DB}" type="presParOf" srcId="{2728F676-72BA-49EA-B170-73DAE55D4945}" destId="{806AA6D7-A68D-4E12-A3B4-FB9D9002A3F0}" srcOrd="0" destOrd="0" presId="urn:microsoft.com/office/officeart/2005/8/layout/orgChart1"/>
    <dgm:cxn modelId="{63A5E636-4C96-4A88-B404-91BCCDDEA9B1}" type="presParOf" srcId="{2728F676-72BA-49EA-B170-73DAE55D4945}" destId="{403B2353-963B-46FD-A251-7581FCDB7961}" srcOrd="1" destOrd="0" presId="urn:microsoft.com/office/officeart/2005/8/layout/orgChart1"/>
    <dgm:cxn modelId="{1262EEA0-1EE2-4179-AF60-09E17A32C839}" type="presParOf" srcId="{631614CF-B2CC-40D2-8422-582F610CA45E}" destId="{F6924188-0E50-4F6E-A55F-869B3623CFC5}" srcOrd="1" destOrd="0" presId="urn:microsoft.com/office/officeart/2005/8/layout/orgChart1"/>
    <dgm:cxn modelId="{BE6953F6-35F0-4A7A-A6C4-28F20595425A}" type="presParOf" srcId="{631614CF-B2CC-40D2-8422-582F610CA45E}" destId="{6BDCAE96-1B9A-412F-9AA9-49E3FBF191E0}" srcOrd="2" destOrd="0" presId="urn:microsoft.com/office/officeart/2005/8/layout/orgChart1"/>
    <dgm:cxn modelId="{47A4B5A7-01CD-4C1E-AB1D-82F6E369D622}" type="presParOf" srcId="{1BA29DBA-EBC3-4828-BCAF-CA67F7DBD7EA}" destId="{B911B115-D1E2-41D4-B85C-F7EEB96C892D}" srcOrd="2" destOrd="0" presId="urn:microsoft.com/office/officeart/2005/8/layout/orgChart1"/>
    <dgm:cxn modelId="{F81577E1-9598-498A-B199-70A02A28DAA6}" type="presParOf" srcId="{789CA394-9C4A-4B3C-AFF4-8D34C71EB14F}" destId="{4E6D1932-84FB-44BF-B261-AEFB99E92FA0}" srcOrd="6" destOrd="0" presId="urn:microsoft.com/office/officeart/2005/8/layout/orgChart1"/>
    <dgm:cxn modelId="{6AB33BB1-19FE-453A-B25C-32C11AE0703A}" type="presParOf" srcId="{789CA394-9C4A-4B3C-AFF4-8D34C71EB14F}" destId="{E74ED988-860B-4C4A-917B-C46A9BF7C8C0}" srcOrd="7" destOrd="0" presId="urn:microsoft.com/office/officeart/2005/8/layout/orgChart1"/>
    <dgm:cxn modelId="{FE58B1E5-2D11-435D-BF1D-6ADB124E5A3C}" type="presParOf" srcId="{E74ED988-860B-4C4A-917B-C46A9BF7C8C0}" destId="{86C7798C-00DD-4A9E-A8BF-60BEB054C2B1}" srcOrd="0" destOrd="0" presId="urn:microsoft.com/office/officeart/2005/8/layout/orgChart1"/>
    <dgm:cxn modelId="{14A2BB3C-6EE6-42C6-B72C-A713D1E887C7}" type="presParOf" srcId="{86C7798C-00DD-4A9E-A8BF-60BEB054C2B1}" destId="{560952CA-AC16-4F76-ADA3-70522CBDF154}" srcOrd="0" destOrd="0" presId="urn:microsoft.com/office/officeart/2005/8/layout/orgChart1"/>
    <dgm:cxn modelId="{BDCD76BB-E848-412B-BD48-6FB7A6E44659}" type="presParOf" srcId="{86C7798C-00DD-4A9E-A8BF-60BEB054C2B1}" destId="{053117C3-5AEA-4549-A933-EE0187D712AE}" srcOrd="1" destOrd="0" presId="urn:microsoft.com/office/officeart/2005/8/layout/orgChart1"/>
    <dgm:cxn modelId="{8FA0EBCD-F526-4902-8939-181E914C8381}" type="presParOf" srcId="{E74ED988-860B-4C4A-917B-C46A9BF7C8C0}" destId="{DAD36393-0299-4771-98A4-78F0F4242C6B}" srcOrd="1" destOrd="0" presId="urn:microsoft.com/office/officeart/2005/8/layout/orgChart1"/>
    <dgm:cxn modelId="{69701E48-CCED-44FD-A120-03E81A1143DC}" type="presParOf" srcId="{DAD36393-0299-4771-98A4-78F0F4242C6B}" destId="{B9E9E187-5294-4163-873B-997B096F3385}" srcOrd="0" destOrd="0" presId="urn:microsoft.com/office/officeart/2005/8/layout/orgChart1"/>
    <dgm:cxn modelId="{2E6D6F22-34F7-4363-A0F9-D8E4FE2CE883}" type="presParOf" srcId="{DAD36393-0299-4771-98A4-78F0F4242C6B}" destId="{5F3402FE-ACC2-42F2-9487-97ABBDA7DB45}" srcOrd="1" destOrd="0" presId="urn:microsoft.com/office/officeart/2005/8/layout/orgChart1"/>
    <dgm:cxn modelId="{92C8BABF-4DBE-4DD9-B1D1-D4243668F7A9}" type="presParOf" srcId="{5F3402FE-ACC2-42F2-9487-97ABBDA7DB45}" destId="{FB5C1579-7DDA-4006-837E-19AD2BBBAD43}" srcOrd="0" destOrd="0" presId="urn:microsoft.com/office/officeart/2005/8/layout/orgChart1"/>
    <dgm:cxn modelId="{D7CC6AE2-3102-444D-A527-37884D43A211}" type="presParOf" srcId="{FB5C1579-7DDA-4006-837E-19AD2BBBAD43}" destId="{2E92B25F-F565-4B81-8181-3DD9A16B26C0}" srcOrd="0" destOrd="0" presId="urn:microsoft.com/office/officeart/2005/8/layout/orgChart1"/>
    <dgm:cxn modelId="{3518B733-CCA3-403B-A431-EDF194FBD45A}" type="presParOf" srcId="{FB5C1579-7DDA-4006-837E-19AD2BBBAD43}" destId="{87954CC5-B600-41C4-9854-F0E39BB8A557}" srcOrd="1" destOrd="0" presId="urn:microsoft.com/office/officeart/2005/8/layout/orgChart1"/>
    <dgm:cxn modelId="{C8851BB2-8401-49D0-9A4B-F80051EB745F}" type="presParOf" srcId="{5F3402FE-ACC2-42F2-9487-97ABBDA7DB45}" destId="{AF8FC037-B5D9-4D46-BC50-90288B2AC259}" srcOrd="1" destOrd="0" presId="urn:microsoft.com/office/officeart/2005/8/layout/orgChart1"/>
    <dgm:cxn modelId="{0A7F9394-B063-4CDF-9602-BC6A85DE8F0A}" type="presParOf" srcId="{5F3402FE-ACC2-42F2-9487-97ABBDA7DB45}" destId="{6C0C9D49-B55E-4AB6-892E-D6714291AF29}" srcOrd="2" destOrd="0" presId="urn:microsoft.com/office/officeart/2005/8/layout/orgChart1"/>
    <dgm:cxn modelId="{E7E0FAC7-BA67-42DE-8D90-BF7E076C2C7C}" type="presParOf" srcId="{E74ED988-860B-4C4A-917B-C46A9BF7C8C0}" destId="{7934F0BB-981C-4630-9AB2-54BE6078E9A5}" srcOrd="2" destOrd="0" presId="urn:microsoft.com/office/officeart/2005/8/layout/orgChart1"/>
    <dgm:cxn modelId="{0E7FD55D-B185-4BFC-961A-CC6D97EF96DE}" type="presParOf" srcId="{789CA394-9C4A-4B3C-AFF4-8D34C71EB14F}" destId="{CD017403-54F6-4628-B896-EA4690A71E1F}" srcOrd="8" destOrd="0" presId="urn:microsoft.com/office/officeart/2005/8/layout/orgChart1"/>
    <dgm:cxn modelId="{9B87E6F2-A7A4-4534-A021-28C3E659029B}" type="presParOf" srcId="{789CA394-9C4A-4B3C-AFF4-8D34C71EB14F}" destId="{504D612D-6146-4124-A309-F0D5244EA178}" srcOrd="9" destOrd="0" presId="urn:microsoft.com/office/officeart/2005/8/layout/orgChart1"/>
    <dgm:cxn modelId="{EC83EF05-4313-4828-A0DC-A89667035FA7}" type="presParOf" srcId="{504D612D-6146-4124-A309-F0D5244EA178}" destId="{78D223CC-2BB6-4535-AE2D-57D58824FB4F}" srcOrd="0" destOrd="0" presId="urn:microsoft.com/office/officeart/2005/8/layout/orgChart1"/>
    <dgm:cxn modelId="{222606DA-45DE-4C1C-A843-720AA78F1AB3}" type="presParOf" srcId="{78D223CC-2BB6-4535-AE2D-57D58824FB4F}" destId="{F49CF6FD-F453-48D2-BDB5-82B6803E904F}" srcOrd="0" destOrd="0" presId="urn:microsoft.com/office/officeart/2005/8/layout/orgChart1"/>
    <dgm:cxn modelId="{25BF905B-0802-4345-AC06-2BFEFF5F7624}" type="presParOf" srcId="{78D223CC-2BB6-4535-AE2D-57D58824FB4F}" destId="{1F2B754D-5B2F-420C-930A-7AF9CEB8EF95}" srcOrd="1" destOrd="0" presId="urn:microsoft.com/office/officeart/2005/8/layout/orgChart1"/>
    <dgm:cxn modelId="{BF204082-35A6-4E42-AECF-7EAC2A3C1DE9}" type="presParOf" srcId="{504D612D-6146-4124-A309-F0D5244EA178}" destId="{056D3DED-0280-44AC-8FCF-8A3DC3A1C80A}" srcOrd="1" destOrd="0" presId="urn:microsoft.com/office/officeart/2005/8/layout/orgChart1"/>
    <dgm:cxn modelId="{B289E92E-E7C6-4DAE-A4D6-F36DF80197BF}" type="presParOf" srcId="{056D3DED-0280-44AC-8FCF-8A3DC3A1C80A}" destId="{CC464CD3-32CB-475B-BB0C-1655A9D340A9}" srcOrd="0" destOrd="0" presId="urn:microsoft.com/office/officeart/2005/8/layout/orgChart1"/>
    <dgm:cxn modelId="{EF242AAE-A6CF-4072-B594-4129C6DE0D96}" type="presParOf" srcId="{056D3DED-0280-44AC-8FCF-8A3DC3A1C80A}" destId="{CAB81672-D67D-4E5B-9D46-59A2B6F3595E}" srcOrd="1" destOrd="0" presId="urn:microsoft.com/office/officeart/2005/8/layout/orgChart1"/>
    <dgm:cxn modelId="{BEF32EF1-B28A-4771-996C-D53839D4F2A6}" type="presParOf" srcId="{CAB81672-D67D-4E5B-9D46-59A2B6F3595E}" destId="{D7296D1E-0D1D-4D2B-B718-A88F59659846}" srcOrd="0" destOrd="0" presId="urn:microsoft.com/office/officeart/2005/8/layout/orgChart1"/>
    <dgm:cxn modelId="{E1928860-B82A-4111-818A-12FD24F8E912}" type="presParOf" srcId="{D7296D1E-0D1D-4D2B-B718-A88F59659846}" destId="{F5CF017B-386C-412B-BB18-2462692B6328}" srcOrd="0" destOrd="0" presId="urn:microsoft.com/office/officeart/2005/8/layout/orgChart1"/>
    <dgm:cxn modelId="{FEA9D045-1DCB-403C-85DF-16F686892392}" type="presParOf" srcId="{D7296D1E-0D1D-4D2B-B718-A88F59659846}" destId="{BCDA9CF5-4987-4017-AE76-50AACB34690B}" srcOrd="1" destOrd="0" presId="urn:microsoft.com/office/officeart/2005/8/layout/orgChart1"/>
    <dgm:cxn modelId="{23A7B63D-285B-433C-AE07-54E259F93827}" type="presParOf" srcId="{CAB81672-D67D-4E5B-9D46-59A2B6F3595E}" destId="{1D0DC3E3-927F-46B2-AC83-3E5DC1D5CAB4}" srcOrd="1" destOrd="0" presId="urn:microsoft.com/office/officeart/2005/8/layout/orgChart1"/>
    <dgm:cxn modelId="{0D532403-DC56-47D2-B4A2-6986EC08ECFB}" type="presParOf" srcId="{CAB81672-D67D-4E5B-9D46-59A2B6F3595E}" destId="{936E109C-4991-425F-88A0-6BBECF6CDD9E}" srcOrd="2" destOrd="0" presId="urn:microsoft.com/office/officeart/2005/8/layout/orgChart1"/>
    <dgm:cxn modelId="{DF87D28B-FE28-42F7-AF26-ABA75E1EF126}" type="presParOf" srcId="{056D3DED-0280-44AC-8FCF-8A3DC3A1C80A}" destId="{7CED16C1-4BB4-4E15-86FA-BA13A31DDDB5}" srcOrd="2" destOrd="0" presId="urn:microsoft.com/office/officeart/2005/8/layout/orgChart1"/>
    <dgm:cxn modelId="{F503C321-156B-45A4-B305-39FAD72EB94F}" type="presParOf" srcId="{056D3DED-0280-44AC-8FCF-8A3DC3A1C80A}" destId="{BF220097-460B-48BC-85F7-E6A9FDD721D1}" srcOrd="3" destOrd="0" presId="urn:microsoft.com/office/officeart/2005/8/layout/orgChart1"/>
    <dgm:cxn modelId="{812BEE18-33A9-4B0D-87CD-A9B18DB56943}" type="presParOf" srcId="{BF220097-460B-48BC-85F7-E6A9FDD721D1}" destId="{0DA33587-E232-42C6-9D6A-18EFC1E31F80}" srcOrd="0" destOrd="0" presId="urn:microsoft.com/office/officeart/2005/8/layout/orgChart1"/>
    <dgm:cxn modelId="{2664C38D-0A42-479A-8504-6CCC3AC5EDD3}" type="presParOf" srcId="{0DA33587-E232-42C6-9D6A-18EFC1E31F80}" destId="{1C52D4BA-1CEE-4393-8FD0-BE55FA602D9E}" srcOrd="0" destOrd="0" presId="urn:microsoft.com/office/officeart/2005/8/layout/orgChart1"/>
    <dgm:cxn modelId="{EA55DBC7-4351-4C91-A2E3-643EB6C2EB55}" type="presParOf" srcId="{0DA33587-E232-42C6-9D6A-18EFC1E31F80}" destId="{AEBF944A-3323-4438-B284-ACC3A6E02852}" srcOrd="1" destOrd="0" presId="urn:microsoft.com/office/officeart/2005/8/layout/orgChart1"/>
    <dgm:cxn modelId="{897B7EE9-8175-44A8-AB51-A888AA853782}" type="presParOf" srcId="{BF220097-460B-48BC-85F7-E6A9FDD721D1}" destId="{F8DA4CA7-74EA-447E-B875-09F020234B9E}" srcOrd="1" destOrd="0" presId="urn:microsoft.com/office/officeart/2005/8/layout/orgChart1"/>
    <dgm:cxn modelId="{7A0B02A8-F658-412F-A532-B46C07CA3A4F}" type="presParOf" srcId="{BF220097-460B-48BC-85F7-E6A9FDD721D1}" destId="{716E55DA-2926-4996-BAD8-EA9A0012A891}" srcOrd="2" destOrd="0" presId="urn:microsoft.com/office/officeart/2005/8/layout/orgChart1"/>
    <dgm:cxn modelId="{0EC19067-25BC-441D-8A92-D1191DFB29AA}" type="presParOf" srcId="{056D3DED-0280-44AC-8FCF-8A3DC3A1C80A}" destId="{A5EE257E-A2DB-4CB0-B6E1-932ADC02D125}" srcOrd="4" destOrd="0" presId="urn:microsoft.com/office/officeart/2005/8/layout/orgChart1"/>
    <dgm:cxn modelId="{9FAD100A-BF81-41D1-BBA3-20016C85C778}" type="presParOf" srcId="{056D3DED-0280-44AC-8FCF-8A3DC3A1C80A}" destId="{F747C85C-D19C-4D8A-83B0-7A27FBDAF9A5}" srcOrd="5" destOrd="0" presId="urn:microsoft.com/office/officeart/2005/8/layout/orgChart1"/>
    <dgm:cxn modelId="{4EAA15CC-34B7-4707-9DFA-4C0FA9859682}" type="presParOf" srcId="{F747C85C-D19C-4D8A-83B0-7A27FBDAF9A5}" destId="{BF28CA96-5483-4882-A8DE-72F7EC239D1D}" srcOrd="0" destOrd="0" presId="urn:microsoft.com/office/officeart/2005/8/layout/orgChart1"/>
    <dgm:cxn modelId="{613E3F81-79E8-4345-A03E-922F27BE92D6}" type="presParOf" srcId="{BF28CA96-5483-4882-A8DE-72F7EC239D1D}" destId="{C08BF462-4A8F-4AAB-BC11-04015A7E71BC}" srcOrd="0" destOrd="0" presId="urn:microsoft.com/office/officeart/2005/8/layout/orgChart1"/>
    <dgm:cxn modelId="{06212482-477D-4C5C-BC5C-7312CFD1C3D9}" type="presParOf" srcId="{BF28CA96-5483-4882-A8DE-72F7EC239D1D}" destId="{8962087D-3490-4E2A-A6D6-ACF7B38BE3B5}" srcOrd="1" destOrd="0" presId="urn:microsoft.com/office/officeart/2005/8/layout/orgChart1"/>
    <dgm:cxn modelId="{7D0E40E4-1182-4252-9FC3-87BE0CAAC35D}" type="presParOf" srcId="{F747C85C-D19C-4D8A-83B0-7A27FBDAF9A5}" destId="{4E7BFE4D-9817-40D2-8704-05F85FA81FDA}" srcOrd="1" destOrd="0" presId="urn:microsoft.com/office/officeart/2005/8/layout/orgChart1"/>
    <dgm:cxn modelId="{980D375D-646C-4CF9-A18C-8889F86A02A3}" type="presParOf" srcId="{F747C85C-D19C-4D8A-83B0-7A27FBDAF9A5}" destId="{D0DDE1EA-F0F5-4649-B08C-39E2FCCDBF60}" srcOrd="2" destOrd="0" presId="urn:microsoft.com/office/officeart/2005/8/layout/orgChart1"/>
    <dgm:cxn modelId="{340A5624-5BA5-460F-8F22-EA365DE04C75}" type="presParOf" srcId="{056D3DED-0280-44AC-8FCF-8A3DC3A1C80A}" destId="{120D95A1-4983-48A8-BCEA-0144918D9C33}" srcOrd="6" destOrd="0" presId="urn:microsoft.com/office/officeart/2005/8/layout/orgChart1"/>
    <dgm:cxn modelId="{25643E4B-24FC-4A45-8DC6-4D17C0E5CBD6}" type="presParOf" srcId="{056D3DED-0280-44AC-8FCF-8A3DC3A1C80A}" destId="{91498CA3-3222-4E98-997F-F5664241343A}" srcOrd="7" destOrd="0" presId="urn:microsoft.com/office/officeart/2005/8/layout/orgChart1"/>
    <dgm:cxn modelId="{D9672C2B-0A41-4DCF-87D2-5505411E557A}" type="presParOf" srcId="{91498CA3-3222-4E98-997F-F5664241343A}" destId="{F6DCC311-BD13-45E9-9193-DCBD2AF68FE9}" srcOrd="0" destOrd="0" presId="urn:microsoft.com/office/officeart/2005/8/layout/orgChart1"/>
    <dgm:cxn modelId="{C729DF71-6C5A-4E84-9739-32F587BC1D9F}" type="presParOf" srcId="{F6DCC311-BD13-45E9-9193-DCBD2AF68FE9}" destId="{7A0E834E-5A04-469F-A4D2-F56F4AB54A4C}" srcOrd="0" destOrd="0" presId="urn:microsoft.com/office/officeart/2005/8/layout/orgChart1"/>
    <dgm:cxn modelId="{46D36C7D-1DEE-4CE8-B2FD-4C0BC2A52D11}" type="presParOf" srcId="{F6DCC311-BD13-45E9-9193-DCBD2AF68FE9}" destId="{276745F9-7568-469D-98FF-80660EDEE86E}" srcOrd="1" destOrd="0" presId="urn:microsoft.com/office/officeart/2005/8/layout/orgChart1"/>
    <dgm:cxn modelId="{387BF786-C458-48F6-8B0D-CDAB465D20DF}" type="presParOf" srcId="{91498CA3-3222-4E98-997F-F5664241343A}" destId="{A6F2021E-DCA2-4488-958F-5C18CA21C71D}" srcOrd="1" destOrd="0" presId="urn:microsoft.com/office/officeart/2005/8/layout/orgChart1"/>
    <dgm:cxn modelId="{CDDE00F6-2EC5-49C3-9854-BB84F1C73F13}" type="presParOf" srcId="{91498CA3-3222-4E98-997F-F5664241343A}" destId="{CD272955-D572-4EC3-BBE0-C6DB41237843}" srcOrd="2" destOrd="0" presId="urn:microsoft.com/office/officeart/2005/8/layout/orgChart1"/>
    <dgm:cxn modelId="{CFF6EA45-2702-4E38-8F2F-8E61F2A0E401}" type="presParOf" srcId="{056D3DED-0280-44AC-8FCF-8A3DC3A1C80A}" destId="{D09C5A5E-1B3D-413B-8178-211C91E5A2D5}" srcOrd="8" destOrd="0" presId="urn:microsoft.com/office/officeart/2005/8/layout/orgChart1"/>
    <dgm:cxn modelId="{522ED4C1-A8C1-4BCE-9A96-013F2BC64475}" type="presParOf" srcId="{056D3DED-0280-44AC-8FCF-8A3DC3A1C80A}" destId="{F54C175E-3D0E-4C89-A7B4-C08B323B1583}" srcOrd="9" destOrd="0" presId="urn:microsoft.com/office/officeart/2005/8/layout/orgChart1"/>
    <dgm:cxn modelId="{546B956B-27E9-4704-82D6-1A1BD2EBB34D}" type="presParOf" srcId="{F54C175E-3D0E-4C89-A7B4-C08B323B1583}" destId="{50BD75D1-B9A9-43BD-95D4-93496F2B0041}" srcOrd="0" destOrd="0" presId="urn:microsoft.com/office/officeart/2005/8/layout/orgChart1"/>
    <dgm:cxn modelId="{62258A80-228B-44DB-B8BD-4D572F07AAE2}" type="presParOf" srcId="{50BD75D1-B9A9-43BD-95D4-93496F2B0041}" destId="{D4F52C17-6876-428F-B9CA-7FA1D88B8096}" srcOrd="0" destOrd="0" presId="urn:microsoft.com/office/officeart/2005/8/layout/orgChart1"/>
    <dgm:cxn modelId="{96E8FBF6-FCB6-4AAC-BE55-A7D28A198358}" type="presParOf" srcId="{50BD75D1-B9A9-43BD-95D4-93496F2B0041}" destId="{9775C0F4-9BCC-4EEE-8BF6-2275E82ACAF8}" srcOrd="1" destOrd="0" presId="urn:microsoft.com/office/officeart/2005/8/layout/orgChart1"/>
    <dgm:cxn modelId="{238FFFE7-ECFE-4209-860A-C3A27377E565}" type="presParOf" srcId="{F54C175E-3D0E-4C89-A7B4-C08B323B1583}" destId="{C0D0B131-AE13-47C2-A4B3-474B98B17F74}" srcOrd="1" destOrd="0" presId="urn:microsoft.com/office/officeart/2005/8/layout/orgChart1"/>
    <dgm:cxn modelId="{7692C4B5-40DB-4520-895C-4B55D1274D39}" type="presParOf" srcId="{F54C175E-3D0E-4C89-A7B4-C08B323B1583}" destId="{096FE174-7357-423D-90BF-EEE09B41D9E6}" srcOrd="2" destOrd="0" presId="urn:microsoft.com/office/officeart/2005/8/layout/orgChart1"/>
    <dgm:cxn modelId="{00795A8D-B39E-4BFF-8AE6-EA93211E3BA1}" type="presParOf" srcId="{504D612D-6146-4124-A309-F0D5244EA178}" destId="{E1ABD312-89D0-410F-9D21-D913D716B76A}" srcOrd="2" destOrd="0" presId="urn:microsoft.com/office/officeart/2005/8/layout/orgChart1"/>
    <dgm:cxn modelId="{BEBF0640-52FE-4B74-BED8-A1457FE5F599}" type="presParOf" srcId="{789CA394-9C4A-4B3C-AFF4-8D34C71EB14F}" destId="{7F9EE0C5-E708-4D34-B4E2-247BE1E657F2}" srcOrd="10" destOrd="0" presId="urn:microsoft.com/office/officeart/2005/8/layout/orgChart1"/>
    <dgm:cxn modelId="{5F3CC5DF-0219-4F9D-A9F4-B123B5028DFB}" type="presParOf" srcId="{789CA394-9C4A-4B3C-AFF4-8D34C71EB14F}" destId="{71824F83-BDCA-4952-803F-EA03C3E7BBB4}" srcOrd="11" destOrd="0" presId="urn:microsoft.com/office/officeart/2005/8/layout/orgChart1"/>
    <dgm:cxn modelId="{0D02D15C-4267-4F87-AE3D-95A750BE8529}" type="presParOf" srcId="{71824F83-BDCA-4952-803F-EA03C3E7BBB4}" destId="{D1C8EFC1-D063-4922-AA5A-6B934F912835}" srcOrd="0" destOrd="0" presId="urn:microsoft.com/office/officeart/2005/8/layout/orgChart1"/>
    <dgm:cxn modelId="{4FA721C2-105B-40FB-9FE3-A564090A4A87}" type="presParOf" srcId="{D1C8EFC1-D063-4922-AA5A-6B934F912835}" destId="{86F48E92-DF90-4C03-84A2-47A0D424E8D3}" srcOrd="0" destOrd="0" presId="urn:microsoft.com/office/officeart/2005/8/layout/orgChart1"/>
    <dgm:cxn modelId="{3E4376C6-FE19-4D63-A498-719102D287BC}" type="presParOf" srcId="{D1C8EFC1-D063-4922-AA5A-6B934F912835}" destId="{01D3B7BF-B95D-4E84-96C0-8B7392DD7236}" srcOrd="1" destOrd="0" presId="urn:microsoft.com/office/officeart/2005/8/layout/orgChart1"/>
    <dgm:cxn modelId="{9A68DD40-1B4B-4BF1-887E-143AD492F587}" type="presParOf" srcId="{71824F83-BDCA-4952-803F-EA03C3E7BBB4}" destId="{0DA519C8-3436-47E6-A856-201DB27B0702}" srcOrd="1" destOrd="0" presId="urn:microsoft.com/office/officeart/2005/8/layout/orgChart1"/>
    <dgm:cxn modelId="{2BBE8069-0E5D-4FFC-9913-B6E2F26F3739}" type="presParOf" srcId="{0DA519C8-3436-47E6-A856-201DB27B0702}" destId="{0D0864A8-66E5-402A-9456-953858CC92F1}" srcOrd="0" destOrd="0" presId="urn:microsoft.com/office/officeart/2005/8/layout/orgChart1"/>
    <dgm:cxn modelId="{D0FF1A71-B746-4673-B2D2-9FDB4B2835BD}" type="presParOf" srcId="{0DA519C8-3436-47E6-A856-201DB27B0702}" destId="{1C12A79B-BD11-4657-932C-93139A1822E0}" srcOrd="1" destOrd="0" presId="urn:microsoft.com/office/officeart/2005/8/layout/orgChart1"/>
    <dgm:cxn modelId="{0AB25806-9F40-44C4-8729-02CCD2D93B63}" type="presParOf" srcId="{1C12A79B-BD11-4657-932C-93139A1822E0}" destId="{13E1D4AE-BEDB-4436-B576-9D08879E6817}" srcOrd="0" destOrd="0" presId="urn:microsoft.com/office/officeart/2005/8/layout/orgChart1"/>
    <dgm:cxn modelId="{BF032425-15BE-4859-9651-2FA4E89BF49E}" type="presParOf" srcId="{13E1D4AE-BEDB-4436-B576-9D08879E6817}" destId="{06B778EC-C984-4C82-B7B0-2CCE5FD43822}" srcOrd="0" destOrd="0" presId="urn:microsoft.com/office/officeart/2005/8/layout/orgChart1"/>
    <dgm:cxn modelId="{2F658D07-E9D5-4002-8D0B-772DF878123D}" type="presParOf" srcId="{13E1D4AE-BEDB-4436-B576-9D08879E6817}" destId="{9C9BB5BC-EC9E-46A0-95BF-4C54FD4C4F57}" srcOrd="1" destOrd="0" presId="urn:microsoft.com/office/officeart/2005/8/layout/orgChart1"/>
    <dgm:cxn modelId="{82682908-0526-464D-8B02-26BDDC4A7262}" type="presParOf" srcId="{1C12A79B-BD11-4657-932C-93139A1822E0}" destId="{E1D8E487-CB24-4F39-812E-2168DED83608}" srcOrd="1" destOrd="0" presId="urn:microsoft.com/office/officeart/2005/8/layout/orgChart1"/>
    <dgm:cxn modelId="{68D38EC0-C49B-4903-BFDD-958F2C75608D}" type="presParOf" srcId="{1C12A79B-BD11-4657-932C-93139A1822E0}" destId="{E63911F1-443E-4B3D-87F0-DD6F899DA307}" srcOrd="2" destOrd="0" presId="urn:microsoft.com/office/officeart/2005/8/layout/orgChart1"/>
    <dgm:cxn modelId="{29E20AD3-84F0-4FCF-8271-36D24F503B4A}" type="presParOf" srcId="{71824F83-BDCA-4952-803F-EA03C3E7BBB4}" destId="{16C0924C-7F40-43F0-A32B-DDECF39FD764}" srcOrd="2" destOrd="0" presId="urn:microsoft.com/office/officeart/2005/8/layout/orgChart1"/>
    <dgm:cxn modelId="{098AF6D2-2062-4125-BAF0-7CE2104AE67A}" type="presParOf" srcId="{D1746648-9A22-403A-87B5-E8C91DC07798}" destId="{980B04C0-96EA-44EA-AA36-62C266BBC37B}" srcOrd="2" destOrd="0" presId="urn:microsoft.com/office/officeart/2005/8/layout/orgChart1"/>
  </dgm:cxnLst>
  <dgm:bg>
    <a:noFill/>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D0864A8-66E5-402A-9456-953858CC92F1}">
      <dsp:nvSpPr>
        <dsp:cNvPr id="0" name=""/>
        <dsp:cNvSpPr/>
      </dsp:nvSpPr>
      <dsp:spPr>
        <a:xfrm>
          <a:off x="8295364" y="1445997"/>
          <a:ext cx="178824" cy="548396"/>
        </a:xfrm>
        <a:custGeom>
          <a:avLst/>
          <a:gdLst/>
          <a:ahLst/>
          <a:cxnLst/>
          <a:rect l="0" t="0" r="0" b="0"/>
          <a:pathLst>
            <a:path>
              <a:moveTo>
                <a:pt x="0" y="0"/>
              </a:moveTo>
              <a:lnTo>
                <a:pt x="0" y="548396"/>
              </a:lnTo>
              <a:lnTo>
                <a:pt x="178824" y="548396"/>
              </a:lnTo>
            </a:path>
          </a:pathLst>
        </a:custGeom>
        <a:noFill/>
        <a:ln w="25400" cap="flat" cmpd="sng" algn="ctr">
          <a:solidFill>
            <a:schemeClr val="accent5">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7F9EE0C5-E708-4D34-B4E2-247BE1E657F2}">
      <dsp:nvSpPr>
        <dsp:cNvPr id="0" name=""/>
        <dsp:cNvSpPr/>
      </dsp:nvSpPr>
      <dsp:spPr>
        <a:xfrm>
          <a:off x="5165929" y="599560"/>
          <a:ext cx="3606300" cy="250354"/>
        </a:xfrm>
        <a:custGeom>
          <a:avLst/>
          <a:gdLst/>
          <a:ahLst/>
          <a:cxnLst/>
          <a:rect l="0" t="0" r="0" b="0"/>
          <a:pathLst>
            <a:path>
              <a:moveTo>
                <a:pt x="0" y="0"/>
              </a:moveTo>
              <a:lnTo>
                <a:pt x="0" y="125177"/>
              </a:lnTo>
              <a:lnTo>
                <a:pt x="3606300" y="125177"/>
              </a:lnTo>
              <a:lnTo>
                <a:pt x="3606300" y="250354"/>
              </a:lnTo>
            </a:path>
          </a:pathLst>
        </a:custGeom>
        <a:noFill/>
        <a:ln w="25400" cap="flat" cmpd="sng" algn="ctr">
          <a:solidFill>
            <a:schemeClr val="accent4">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D09C5A5E-1B3D-413B-8178-211C91E5A2D5}">
      <dsp:nvSpPr>
        <dsp:cNvPr id="0" name=""/>
        <dsp:cNvSpPr/>
      </dsp:nvSpPr>
      <dsp:spPr>
        <a:xfrm>
          <a:off x="6852843" y="1445997"/>
          <a:ext cx="178824" cy="3934146"/>
        </a:xfrm>
        <a:custGeom>
          <a:avLst/>
          <a:gdLst/>
          <a:ahLst/>
          <a:cxnLst/>
          <a:rect l="0" t="0" r="0" b="0"/>
          <a:pathLst>
            <a:path>
              <a:moveTo>
                <a:pt x="0" y="0"/>
              </a:moveTo>
              <a:lnTo>
                <a:pt x="0" y="3934146"/>
              </a:lnTo>
              <a:lnTo>
                <a:pt x="178824" y="3934146"/>
              </a:lnTo>
            </a:path>
          </a:pathLst>
        </a:custGeom>
        <a:noFill/>
        <a:ln w="25400" cap="flat" cmpd="sng" algn="ctr">
          <a:solidFill>
            <a:schemeClr val="accent5">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120D95A1-4983-48A8-BCEA-0144918D9C33}">
      <dsp:nvSpPr>
        <dsp:cNvPr id="0" name=""/>
        <dsp:cNvSpPr/>
      </dsp:nvSpPr>
      <dsp:spPr>
        <a:xfrm>
          <a:off x="6852843" y="1445997"/>
          <a:ext cx="178824" cy="3087708"/>
        </a:xfrm>
        <a:custGeom>
          <a:avLst/>
          <a:gdLst/>
          <a:ahLst/>
          <a:cxnLst/>
          <a:rect l="0" t="0" r="0" b="0"/>
          <a:pathLst>
            <a:path>
              <a:moveTo>
                <a:pt x="0" y="0"/>
              </a:moveTo>
              <a:lnTo>
                <a:pt x="0" y="3087708"/>
              </a:lnTo>
              <a:lnTo>
                <a:pt x="178824" y="3087708"/>
              </a:lnTo>
            </a:path>
          </a:pathLst>
        </a:custGeom>
        <a:noFill/>
        <a:ln w="25400" cap="flat" cmpd="sng" algn="ctr">
          <a:solidFill>
            <a:schemeClr val="accent5">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A5EE257E-A2DB-4CB0-B6E1-932ADC02D125}">
      <dsp:nvSpPr>
        <dsp:cNvPr id="0" name=""/>
        <dsp:cNvSpPr/>
      </dsp:nvSpPr>
      <dsp:spPr>
        <a:xfrm>
          <a:off x="6852843" y="1445997"/>
          <a:ext cx="178824" cy="2241271"/>
        </a:xfrm>
        <a:custGeom>
          <a:avLst/>
          <a:gdLst/>
          <a:ahLst/>
          <a:cxnLst/>
          <a:rect l="0" t="0" r="0" b="0"/>
          <a:pathLst>
            <a:path>
              <a:moveTo>
                <a:pt x="0" y="0"/>
              </a:moveTo>
              <a:lnTo>
                <a:pt x="0" y="2241271"/>
              </a:lnTo>
              <a:lnTo>
                <a:pt x="178824" y="2241271"/>
              </a:lnTo>
            </a:path>
          </a:pathLst>
        </a:custGeom>
        <a:noFill/>
        <a:ln w="25400" cap="flat" cmpd="sng" algn="ctr">
          <a:solidFill>
            <a:schemeClr val="accent5">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7CED16C1-4BB4-4E15-86FA-BA13A31DDDB5}">
      <dsp:nvSpPr>
        <dsp:cNvPr id="0" name=""/>
        <dsp:cNvSpPr/>
      </dsp:nvSpPr>
      <dsp:spPr>
        <a:xfrm>
          <a:off x="6852843" y="1445997"/>
          <a:ext cx="178824" cy="1394833"/>
        </a:xfrm>
        <a:custGeom>
          <a:avLst/>
          <a:gdLst/>
          <a:ahLst/>
          <a:cxnLst/>
          <a:rect l="0" t="0" r="0" b="0"/>
          <a:pathLst>
            <a:path>
              <a:moveTo>
                <a:pt x="0" y="0"/>
              </a:moveTo>
              <a:lnTo>
                <a:pt x="0" y="1394833"/>
              </a:lnTo>
              <a:lnTo>
                <a:pt x="178824" y="1394833"/>
              </a:lnTo>
            </a:path>
          </a:pathLst>
        </a:custGeom>
        <a:noFill/>
        <a:ln w="25400" cap="flat" cmpd="sng" algn="ctr">
          <a:solidFill>
            <a:schemeClr val="accent5">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C464CD3-32CB-475B-BB0C-1655A9D340A9}">
      <dsp:nvSpPr>
        <dsp:cNvPr id="0" name=""/>
        <dsp:cNvSpPr/>
      </dsp:nvSpPr>
      <dsp:spPr>
        <a:xfrm>
          <a:off x="6852843" y="1445997"/>
          <a:ext cx="178824" cy="548396"/>
        </a:xfrm>
        <a:custGeom>
          <a:avLst/>
          <a:gdLst/>
          <a:ahLst/>
          <a:cxnLst/>
          <a:rect l="0" t="0" r="0" b="0"/>
          <a:pathLst>
            <a:path>
              <a:moveTo>
                <a:pt x="0" y="0"/>
              </a:moveTo>
              <a:lnTo>
                <a:pt x="0" y="548396"/>
              </a:lnTo>
              <a:lnTo>
                <a:pt x="178824" y="548396"/>
              </a:lnTo>
            </a:path>
          </a:pathLst>
        </a:custGeom>
        <a:noFill/>
        <a:ln w="25400" cap="flat" cmpd="sng" algn="ctr">
          <a:solidFill>
            <a:schemeClr val="accent5">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D017403-54F6-4628-B896-EA4690A71E1F}">
      <dsp:nvSpPr>
        <dsp:cNvPr id="0" name=""/>
        <dsp:cNvSpPr/>
      </dsp:nvSpPr>
      <dsp:spPr>
        <a:xfrm>
          <a:off x="5165929" y="599560"/>
          <a:ext cx="2163780" cy="250354"/>
        </a:xfrm>
        <a:custGeom>
          <a:avLst/>
          <a:gdLst/>
          <a:ahLst/>
          <a:cxnLst/>
          <a:rect l="0" t="0" r="0" b="0"/>
          <a:pathLst>
            <a:path>
              <a:moveTo>
                <a:pt x="0" y="0"/>
              </a:moveTo>
              <a:lnTo>
                <a:pt x="0" y="125177"/>
              </a:lnTo>
              <a:lnTo>
                <a:pt x="2163780" y="125177"/>
              </a:lnTo>
              <a:lnTo>
                <a:pt x="2163780" y="250354"/>
              </a:lnTo>
            </a:path>
          </a:pathLst>
        </a:custGeom>
        <a:noFill/>
        <a:ln w="25400" cap="flat" cmpd="sng" algn="ctr">
          <a:solidFill>
            <a:schemeClr val="accent4">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B9E9E187-5294-4163-873B-997B096F3385}">
      <dsp:nvSpPr>
        <dsp:cNvPr id="0" name=""/>
        <dsp:cNvSpPr/>
      </dsp:nvSpPr>
      <dsp:spPr>
        <a:xfrm>
          <a:off x="5410323" y="1445997"/>
          <a:ext cx="178824" cy="548396"/>
        </a:xfrm>
        <a:custGeom>
          <a:avLst/>
          <a:gdLst/>
          <a:ahLst/>
          <a:cxnLst/>
          <a:rect l="0" t="0" r="0" b="0"/>
          <a:pathLst>
            <a:path>
              <a:moveTo>
                <a:pt x="0" y="0"/>
              </a:moveTo>
              <a:lnTo>
                <a:pt x="0" y="548396"/>
              </a:lnTo>
              <a:lnTo>
                <a:pt x="178824" y="548396"/>
              </a:lnTo>
            </a:path>
          </a:pathLst>
        </a:custGeom>
        <a:noFill/>
        <a:ln w="25400" cap="flat" cmpd="sng" algn="ctr">
          <a:solidFill>
            <a:schemeClr val="accent5">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E6D1932-84FB-44BF-B261-AEFB99E92FA0}">
      <dsp:nvSpPr>
        <dsp:cNvPr id="0" name=""/>
        <dsp:cNvSpPr/>
      </dsp:nvSpPr>
      <dsp:spPr>
        <a:xfrm>
          <a:off x="5165929" y="599560"/>
          <a:ext cx="721260" cy="250354"/>
        </a:xfrm>
        <a:custGeom>
          <a:avLst/>
          <a:gdLst/>
          <a:ahLst/>
          <a:cxnLst/>
          <a:rect l="0" t="0" r="0" b="0"/>
          <a:pathLst>
            <a:path>
              <a:moveTo>
                <a:pt x="0" y="0"/>
              </a:moveTo>
              <a:lnTo>
                <a:pt x="0" y="125177"/>
              </a:lnTo>
              <a:lnTo>
                <a:pt x="721260" y="125177"/>
              </a:lnTo>
              <a:lnTo>
                <a:pt x="721260" y="250354"/>
              </a:lnTo>
            </a:path>
          </a:pathLst>
        </a:custGeom>
        <a:noFill/>
        <a:ln w="25400" cap="flat" cmpd="sng" algn="ctr">
          <a:solidFill>
            <a:schemeClr val="accent4">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7CE4AF02-C370-412B-AD82-A349FEB66112}">
      <dsp:nvSpPr>
        <dsp:cNvPr id="0" name=""/>
        <dsp:cNvSpPr/>
      </dsp:nvSpPr>
      <dsp:spPr>
        <a:xfrm>
          <a:off x="3967802" y="1445997"/>
          <a:ext cx="178824" cy="3934146"/>
        </a:xfrm>
        <a:custGeom>
          <a:avLst/>
          <a:gdLst/>
          <a:ahLst/>
          <a:cxnLst/>
          <a:rect l="0" t="0" r="0" b="0"/>
          <a:pathLst>
            <a:path>
              <a:moveTo>
                <a:pt x="0" y="0"/>
              </a:moveTo>
              <a:lnTo>
                <a:pt x="0" y="3934146"/>
              </a:lnTo>
              <a:lnTo>
                <a:pt x="178824" y="3934146"/>
              </a:lnTo>
            </a:path>
          </a:pathLst>
        </a:custGeom>
        <a:noFill/>
        <a:ln w="25400" cap="flat" cmpd="sng" algn="ctr">
          <a:solidFill>
            <a:schemeClr val="accent5">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00CA7820-436B-48E4-9228-466DA1794CFA}">
      <dsp:nvSpPr>
        <dsp:cNvPr id="0" name=""/>
        <dsp:cNvSpPr/>
      </dsp:nvSpPr>
      <dsp:spPr>
        <a:xfrm>
          <a:off x="3967802" y="1445997"/>
          <a:ext cx="178824" cy="3087708"/>
        </a:xfrm>
        <a:custGeom>
          <a:avLst/>
          <a:gdLst/>
          <a:ahLst/>
          <a:cxnLst/>
          <a:rect l="0" t="0" r="0" b="0"/>
          <a:pathLst>
            <a:path>
              <a:moveTo>
                <a:pt x="0" y="0"/>
              </a:moveTo>
              <a:lnTo>
                <a:pt x="0" y="3087708"/>
              </a:lnTo>
              <a:lnTo>
                <a:pt x="178824" y="3087708"/>
              </a:lnTo>
            </a:path>
          </a:pathLst>
        </a:custGeom>
        <a:noFill/>
        <a:ln w="25400" cap="flat" cmpd="sng" algn="ctr">
          <a:solidFill>
            <a:schemeClr val="accent5">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B2A8113E-C927-4874-A190-FB1B3B6F8CDB}">
      <dsp:nvSpPr>
        <dsp:cNvPr id="0" name=""/>
        <dsp:cNvSpPr/>
      </dsp:nvSpPr>
      <dsp:spPr>
        <a:xfrm>
          <a:off x="3967802" y="1445997"/>
          <a:ext cx="178824" cy="2241271"/>
        </a:xfrm>
        <a:custGeom>
          <a:avLst/>
          <a:gdLst/>
          <a:ahLst/>
          <a:cxnLst/>
          <a:rect l="0" t="0" r="0" b="0"/>
          <a:pathLst>
            <a:path>
              <a:moveTo>
                <a:pt x="0" y="0"/>
              </a:moveTo>
              <a:lnTo>
                <a:pt x="0" y="2241271"/>
              </a:lnTo>
              <a:lnTo>
                <a:pt x="178824" y="2241271"/>
              </a:lnTo>
            </a:path>
          </a:pathLst>
        </a:custGeom>
        <a:noFill/>
        <a:ln w="25400" cap="flat" cmpd="sng" algn="ctr">
          <a:solidFill>
            <a:schemeClr val="accent5">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B80D9C97-58ED-4661-87A8-D8A39BFBDA30}">
      <dsp:nvSpPr>
        <dsp:cNvPr id="0" name=""/>
        <dsp:cNvSpPr/>
      </dsp:nvSpPr>
      <dsp:spPr>
        <a:xfrm>
          <a:off x="3967802" y="1445997"/>
          <a:ext cx="178824" cy="1394833"/>
        </a:xfrm>
        <a:custGeom>
          <a:avLst/>
          <a:gdLst/>
          <a:ahLst/>
          <a:cxnLst/>
          <a:rect l="0" t="0" r="0" b="0"/>
          <a:pathLst>
            <a:path>
              <a:moveTo>
                <a:pt x="0" y="0"/>
              </a:moveTo>
              <a:lnTo>
                <a:pt x="0" y="1394833"/>
              </a:lnTo>
              <a:lnTo>
                <a:pt x="178824" y="1394833"/>
              </a:lnTo>
            </a:path>
          </a:pathLst>
        </a:custGeom>
        <a:noFill/>
        <a:ln w="25400" cap="flat" cmpd="sng" algn="ctr">
          <a:solidFill>
            <a:schemeClr val="accent5">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27A4712C-51C3-4810-B9C4-0AA7691BFC66}">
      <dsp:nvSpPr>
        <dsp:cNvPr id="0" name=""/>
        <dsp:cNvSpPr/>
      </dsp:nvSpPr>
      <dsp:spPr>
        <a:xfrm>
          <a:off x="3967802" y="1445997"/>
          <a:ext cx="178824" cy="548396"/>
        </a:xfrm>
        <a:custGeom>
          <a:avLst/>
          <a:gdLst/>
          <a:ahLst/>
          <a:cxnLst/>
          <a:rect l="0" t="0" r="0" b="0"/>
          <a:pathLst>
            <a:path>
              <a:moveTo>
                <a:pt x="0" y="0"/>
              </a:moveTo>
              <a:lnTo>
                <a:pt x="0" y="548396"/>
              </a:lnTo>
              <a:lnTo>
                <a:pt x="178824" y="548396"/>
              </a:lnTo>
            </a:path>
          </a:pathLst>
        </a:custGeom>
        <a:noFill/>
        <a:ln w="25400" cap="flat" cmpd="sng" algn="ctr">
          <a:solidFill>
            <a:schemeClr val="accent5">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EC2EBF0A-7C65-43A5-842D-1531D4BD48B2}">
      <dsp:nvSpPr>
        <dsp:cNvPr id="0" name=""/>
        <dsp:cNvSpPr/>
      </dsp:nvSpPr>
      <dsp:spPr>
        <a:xfrm>
          <a:off x="4444669" y="599560"/>
          <a:ext cx="721260" cy="250354"/>
        </a:xfrm>
        <a:custGeom>
          <a:avLst/>
          <a:gdLst/>
          <a:ahLst/>
          <a:cxnLst/>
          <a:rect l="0" t="0" r="0" b="0"/>
          <a:pathLst>
            <a:path>
              <a:moveTo>
                <a:pt x="721260" y="0"/>
              </a:moveTo>
              <a:lnTo>
                <a:pt x="721260" y="125177"/>
              </a:lnTo>
              <a:lnTo>
                <a:pt x="0" y="125177"/>
              </a:lnTo>
              <a:lnTo>
                <a:pt x="0" y="250354"/>
              </a:lnTo>
            </a:path>
          </a:pathLst>
        </a:custGeom>
        <a:noFill/>
        <a:ln w="25400" cap="flat" cmpd="sng" algn="ctr">
          <a:solidFill>
            <a:schemeClr val="accent4">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36FD3E5E-AD8D-4786-9FFB-29EEE74E9AA5}">
      <dsp:nvSpPr>
        <dsp:cNvPr id="0" name=""/>
        <dsp:cNvSpPr/>
      </dsp:nvSpPr>
      <dsp:spPr>
        <a:xfrm>
          <a:off x="2525282" y="1445997"/>
          <a:ext cx="178824" cy="2241271"/>
        </a:xfrm>
        <a:custGeom>
          <a:avLst/>
          <a:gdLst/>
          <a:ahLst/>
          <a:cxnLst/>
          <a:rect l="0" t="0" r="0" b="0"/>
          <a:pathLst>
            <a:path>
              <a:moveTo>
                <a:pt x="0" y="0"/>
              </a:moveTo>
              <a:lnTo>
                <a:pt x="0" y="2241271"/>
              </a:lnTo>
              <a:lnTo>
                <a:pt x="178824" y="2241271"/>
              </a:lnTo>
            </a:path>
          </a:pathLst>
        </a:custGeom>
        <a:noFill/>
        <a:ln w="25400" cap="flat" cmpd="sng" algn="ctr">
          <a:solidFill>
            <a:schemeClr val="accent5">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39CC461E-F2FC-4737-B97C-829EB2121AA5}">
      <dsp:nvSpPr>
        <dsp:cNvPr id="0" name=""/>
        <dsp:cNvSpPr/>
      </dsp:nvSpPr>
      <dsp:spPr>
        <a:xfrm>
          <a:off x="2525282" y="1445997"/>
          <a:ext cx="178824" cy="1394833"/>
        </a:xfrm>
        <a:custGeom>
          <a:avLst/>
          <a:gdLst/>
          <a:ahLst/>
          <a:cxnLst/>
          <a:rect l="0" t="0" r="0" b="0"/>
          <a:pathLst>
            <a:path>
              <a:moveTo>
                <a:pt x="0" y="0"/>
              </a:moveTo>
              <a:lnTo>
                <a:pt x="0" y="1394833"/>
              </a:lnTo>
              <a:lnTo>
                <a:pt x="178824" y="1394833"/>
              </a:lnTo>
            </a:path>
          </a:pathLst>
        </a:custGeom>
        <a:noFill/>
        <a:ln w="25400" cap="flat" cmpd="sng" algn="ctr">
          <a:solidFill>
            <a:schemeClr val="accent5">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650E4BC-E969-416A-8B03-369AC821F2C5}">
      <dsp:nvSpPr>
        <dsp:cNvPr id="0" name=""/>
        <dsp:cNvSpPr/>
      </dsp:nvSpPr>
      <dsp:spPr>
        <a:xfrm>
          <a:off x="2525282" y="1445997"/>
          <a:ext cx="178824" cy="548396"/>
        </a:xfrm>
        <a:custGeom>
          <a:avLst/>
          <a:gdLst/>
          <a:ahLst/>
          <a:cxnLst/>
          <a:rect l="0" t="0" r="0" b="0"/>
          <a:pathLst>
            <a:path>
              <a:moveTo>
                <a:pt x="0" y="0"/>
              </a:moveTo>
              <a:lnTo>
                <a:pt x="0" y="548396"/>
              </a:lnTo>
              <a:lnTo>
                <a:pt x="178824" y="548396"/>
              </a:lnTo>
            </a:path>
          </a:pathLst>
        </a:custGeom>
        <a:noFill/>
        <a:ln w="25400" cap="flat" cmpd="sng" algn="ctr">
          <a:solidFill>
            <a:schemeClr val="accent5">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E85DDDF-3C6F-45C5-85B0-13D09F6A5191}">
      <dsp:nvSpPr>
        <dsp:cNvPr id="0" name=""/>
        <dsp:cNvSpPr/>
      </dsp:nvSpPr>
      <dsp:spPr>
        <a:xfrm>
          <a:off x="3002148" y="599560"/>
          <a:ext cx="2163780" cy="250354"/>
        </a:xfrm>
        <a:custGeom>
          <a:avLst/>
          <a:gdLst/>
          <a:ahLst/>
          <a:cxnLst/>
          <a:rect l="0" t="0" r="0" b="0"/>
          <a:pathLst>
            <a:path>
              <a:moveTo>
                <a:pt x="2163780" y="0"/>
              </a:moveTo>
              <a:lnTo>
                <a:pt x="2163780" y="125177"/>
              </a:lnTo>
              <a:lnTo>
                <a:pt x="0" y="125177"/>
              </a:lnTo>
              <a:lnTo>
                <a:pt x="0" y="250354"/>
              </a:lnTo>
            </a:path>
          </a:pathLst>
        </a:custGeom>
        <a:noFill/>
        <a:ln w="25400" cap="flat" cmpd="sng" algn="ctr">
          <a:solidFill>
            <a:schemeClr val="accent4">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1A7D5D3A-B402-4A3B-9633-552773F48B32}">
      <dsp:nvSpPr>
        <dsp:cNvPr id="0" name=""/>
        <dsp:cNvSpPr/>
      </dsp:nvSpPr>
      <dsp:spPr>
        <a:xfrm>
          <a:off x="1082762" y="1445997"/>
          <a:ext cx="178824" cy="2241271"/>
        </a:xfrm>
        <a:custGeom>
          <a:avLst/>
          <a:gdLst/>
          <a:ahLst/>
          <a:cxnLst/>
          <a:rect l="0" t="0" r="0" b="0"/>
          <a:pathLst>
            <a:path>
              <a:moveTo>
                <a:pt x="0" y="0"/>
              </a:moveTo>
              <a:lnTo>
                <a:pt x="0" y="2241271"/>
              </a:lnTo>
              <a:lnTo>
                <a:pt x="178824" y="2241271"/>
              </a:lnTo>
            </a:path>
          </a:pathLst>
        </a:custGeom>
        <a:noFill/>
        <a:ln w="25400" cap="flat" cmpd="sng" algn="ctr">
          <a:solidFill>
            <a:schemeClr val="accent5">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9589D04E-B17C-41B8-BA50-BD0BEF11109E}">
      <dsp:nvSpPr>
        <dsp:cNvPr id="0" name=""/>
        <dsp:cNvSpPr/>
      </dsp:nvSpPr>
      <dsp:spPr>
        <a:xfrm>
          <a:off x="1082762" y="1445997"/>
          <a:ext cx="178824" cy="1394833"/>
        </a:xfrm>
        <a:custGeom>
          <a:avLst/>
          <a:gdLst/>
          <a:ahLst/>
          <a:cxnLst/>
          <a:rect l="0" t="0" r="0" b="0"/>
          <a:pathLst>
            <a:path>
              <a:moveTo>
                <a:pt x="0" y="0"/>
              </a:moveTo>
              <a:lnTo>
                <a:pt x="0" y="1394833"/>
              </a:lnTo>
              <a:lnTo>
                <a:pt x="178824" y="1394833"/>
              </a:lnTo>
            </a:path>
          </a:pathLst>
        </a:custGeom>
        <a:noFill/>
        <a:ln w="25400" cap="flat" cmpd="sng" algn="ctr">
          <a:solidFill>
            <a:schemeClr val="accent5">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38446DEB-81C8-4D7A-9949-E78200F4690C}">
      <dsp:nvSpPr>
        <dsp:cNvPr id="0" name=""/>
        <dsp:cNvSpPr/>
      </dsp:nvSpPr>
      <dsp:spPr>
        <a:xfrm>
          <a:off x="1082762" y="1445997"/>
          <a:ext cx="178824" cy="548396"/>
        </a:xfrm>
        <a:custGeom>
          <a:avLst/>
          <a:gdLst/>
          <a:ahLst/>
          <a:cxnLst/>
          <a:rect l="0" t="0" r="0" b="0"/>
          <a:pathLst>
            <a:path>
              <a:moveTo>
                <a:pt x="0" y="0"/>
              </a:moveTo>
              <a:lnTo>
                <a:pt x="0" y="548396"/>
              </a:lnTo>
              <a:lnTo>
                <a:pt x="178824" y="548396"/>
              </a:lnTo>
            </a:path>
          </a:pathLst>
        </a:custGeom>
        <a:noFill/>
        <a:ln w="25400" cap="flat" cmpd="sng" algn="ctr">
          <a:solidFill>
            <a:schemeClr val="accent5">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8B427D1C-462C-4138-AAF6-CE0332587A60}">
      <dsp:nvSpPr>
        <dsp:cNvPr id="0" name=""/>
        <dsp:cNvSpPr/>
      </dsp:nvSpPr>
      <dsp:spPr>
        <a:xfrm>
          <a:off x="1559628" y="599560"/>
          <a:ext cx="3606300" cy="250354"/>
        </a:xfrm>
        <a:custGeom>
          <a:avLst/>
          <a:gdLst/>
          <a:ahLst/>
          <a:cxnLst/>
          <a:rect l="0" t="0" r="0" b="0"/>
          <a:pathLst>
            <a:path>
              <a:moveTo>
                <a:pt x="3606300" y="0"/>
              </a:moveTo>
              <a:lnTo>
                <a:pt x="3606300" y="125177"/>
              </a:lnTo>
              <a:lnTo>
                <a:pt x="0" y="125177"/>
              </a:lnTo>
              <a:lnTo>
                <a:pt x="0" y="250354"/>
              </a:lnTo>
            </a:path>
          </a:pathLst>
        </a:custGeom>
        <a:noFill/>
        <a:ln w="25400" cap="flat" cmpd="sng" algn="ctr">
          <a:solidFill>
            <a:schemeClr val="accent4">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6E0B10D0-65F1-4441-9952-B9D3DC3F190C}">
      <dsp:nvSpPr>
        <dsp:cNvPr id="0" name=""/>
        <dsp:cNvSpPr/>
      </dsp:nvSpPr>
      <dsp:spPr>
        <a:xfrm>
          <a:off x="1568855" y="3477"/>
          <a:ext cx="7194147" cy="596082"/>
        </a:xfrm>
        <a:prstGeom prst="rect">
          <a:avLst/>
        </a:prstGeom>
        <a:gradFill rotWithShape="0">
          <a:gsLst>
            <a:gs pos="0">
              <a:schemeClr val="accent2">
                <a:hueOff val="0"/>
                <a:satOff val="0"/>
                <a:lumOff val="0"/>
                <a:alphaOff val="0"/>
                <a:shade val="51000"/>
                <a:satMod val="130000"/>
              </a:schemeClr>
            </a:gs>
            <a:gs pos="80000">
              <a:schemeClr val="accent2">
                <a:hueOff val="0"/>
                <a:satOff val="0"/>
                <a:lumOff val="0"/>
                <a:alphaOff val="0"/>
                <a:shade val="93000"/>
                <a:satMod val="130000"/>
              </a:schemeClr>
            </a:gs>
            <a:gs pos="100000">
              <a:schemeClr val="accent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17780" tIns="17780" rIns="17780" bIns="17780" numCol="1" spcCol="1270" anchor="ctr" anchorCtr="0">
          <a:noAutofit/>
        </a:bodyPr>
        <a:lstStyle/>
        <a:p>
          <a:pPr marL="0" lvl="0" indent="0" algn="ctr" defTabSz="1244600">
            <a:lnSpc>
              <a:spcPct val="90000"/>
            </a:lnSpc>
            <a:spcBef>
              <a:spcPct val="0"/>
            </a:spcBef>
            <a:spcAft>
              <a:spcPct val="35000"/>
            </a:spcAft>
            <a:buNone/>
          </a:pPr>
          <a:r>
            <a:rPr lang="en-GB" sz="2800" kern="1200"/>
            <a:t>School Financial Planning Toolkit</a:t>
          </a:r>
        </a:p>
      </dsp:txBody>
      <dsp:txXfrm>
        <a:off x="1568855" y="3477"/>
        <a:ext cx="7194147" cy="596082"/>
      </dsp:txXfrm>
    </dsp:sp>
    <dsp:sp modelId="{ED54A97B-49DE-4BF0-AD17-6948751EDA04}">
      <dsp:nvSpPr>
        <dsp:cNvPr id="0" name=""/>
        <dsp:cNvSpPr/>
      </dsp:nvSpPr>
      <dsp:spPr>
        <a:xfrm>
          <a:off x="963545" y="849914"/>
          <a:ext cx="1192165" cy="596082"/>
        </a:xfrm>
        <a:prstGeom prst="rect">
          <a:avLst/>
        </a:prstGeom>
        <a:gradFill rotWithShape="0">
          <a:gsLst>
            <a:gs pos="0">
              <a:schemeClr val="accent4">
                <a:hueOff val="0"/>
                <a:satOff val="0"/>
                <a:lumOff val="0"/>
                <a:alphaOff val="0"/>
                <a:shade val="51000"/>
                <a:satMod val="130000"/>
              </a:schemeClr>
            </a:gs>
            <a:gs pos="80000">
              <a:schemeClr val="accent4">
                <a:hueOff val="0"/>
                <a:satOff val="0"/>
                <a:lumOff val="0"/>
                <a:alphaOff val="0"/>
                <a:shade val="93000"/>
                <a:satMod val="130000"/>
              </a:schemeClr>
            </a:gs>
            <a:gs pos="100000">
              <a:schemeClr val="accent4">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8255" tIns="8255" rIns="8255" bIns="8255" numCol="1" spcCol="1270" anchor="ctr" anchorCtr="0">
          <a:noAutofit/>
        </a:bodyPr>
        <a:lstStyle/>
        <a:p>
          <a:pPr marL="0" lvl="0" indent="0" algn="ctr" defTabSz="577850">
            <a:lnSpc>
              <a:spcPct val="90000"/>
            </a:lnSpc>
            <a:spcBef>
              <a:spcPct val="0"/>
            </a:spcBef>
            <a:spcAft>
              <a:spcPct val="35000"/>
            </a:spcAft>
            <a:buNone/>
          </a:pPr>
          <a:r>
            <a:rPr lang="en-GB" sz="1300" kern="1200"/>
            <a:t>1 Year Budget Plan</a:t>
          </a:r>
        </a:p>
      </dsp:txBody>
      <dsp:txXfrm>
        <a:off x="963545" y="849914"/>
        <a:ext cx="1192165" cy="596082"/>
      </dsp:txXfrm>
    </dsp:sp>
    <dsp:sp modelId="{E0A245D3-32BF-4292-ADCA-C54E86ACD815}">
      <dsp:nvSpPr>
        <dsp:cNvPr id="0" name=""/>
        <dsp:cNvSpPr/>
      </dsp:nvSpPr>
      <dsp:spPr>
        <a:xfrm>
          <a:off x="1261586" y="1696352"/>
          <a:ext cx="1192165" cy="596082"/>
        </a:xfrm>
        <a:prstGeom prst="rect">
          <a:avLst/>
        </a:prstGeom>
        <a:gradFill rotWithShape="0">
          <a:gsLst>
            <a:gs pos="0">
              <a:schemeClr val="accent5">
                <a:hueOff val="0"/>
                <a:satOff val="0"/>
                <a:lumOff val="0"/>
                <a:alphaOff val="0"/>
                <a:shade val="51000"/>
                <a:satMod val="130000"/>
              </a:schemeClr>
            </a:gs>
            <a:gs pos="80000">
              <a:schemeClr val="accent5">
                <a:hueOff val="0"/>
                <a:satOff val="0"/>
                <a:lumOff val="0"/>
                <a:alphaOff val="0"/>
                <a:shade val="93000"/>
                <a:satMod val="130000"/>
              </a:schemeClr>
            </a:gs>
            <a:gs pos="100000">
              <a:schemeClr val="accent5">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8255" tIns="8255" rIns="8255" bIns="8255" numCol="1" spcCol="1270" anchor="ctr" anchorCtr="0">
          <a:noAutofit/>
        </a:bodyPr>
        <a:lstStyle/>
        <a:p>
          <a:pPr marL="0" lvl="0" indent="0" algn="ctr" defTabSz="577850">
            <a:lnSpc>
              <a:spcPct val="90000"/>
            </a:lnSpc>
            <a:spcBef>
              <a:spcPct val="0"/>
            </a:spcBef>
            <a:spcAft>
              <a:spcPct val="35000"/>
            </a:spcAft>
            <a:buNone/>
          </a:pPr>
          <a:r>
            <a:rPr lang="en-GB" sz="1300" kern="1200"/>
            <a:t>1 Year Budget Plan</a:t>
          </a:r>
        </a:p>
      </dsp:txBody>
      <dsp:txXfrm>
        <a:off x="1261586" y="1696352"/>
        <a:ext cx="1192165" cy="596082"/>
      </dsp:txXfrm>
    </dsp:sp>
    <dsp:sp modelId="{30C72BF5-8D46-4A4A-B5DA-8D8A4E8E9F23}">
      <dsp:nvSpPr>
        <dsp:cNvPr id="0" name=""/>
        <dsp:cNvSpPr/>
      </dsp:nvSpPr>
      <dsp:spPr>
        <a:xfrm>
          <a:off x="1261586" y="2542790"/>
          <a:ext cx="1192165" cy="596082"/>
        </a:xfrm>
        <a:prstGeom prst="rect">
          <a:avLst/>
        </a:prstGeom>
        <a:gradFill rotWithShape="0">
          <a:gsLst>
            <a:gs pos="0">
              <a:schemeClr val="accent5">
                <a:hueOff val="0"/>
                <a:satOff val="0"/>
                <a:lumOff val="0"/>
                <a:alphaOff val="0"/>
                <a:shade val="51000"/>
                <a:satMod val="130000"/>
              </a:schemeClr>
            </a:gs>
            <a:gs pos="80000">
              <a:schemeClr val="accent5">
                <a:hueOff val="0"/>
                <a:satOff val="0"/>
                <a:lumOff val="0"/>
                <a:alphaOff val="0"/>
                <a:shade val="93000"/>
                <a:satMod val="130000"/>
              </a:schemeClr>
            </a:gs>
            <a:gs pos="100000">
              <a:schemeClr val="accent5">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8255" tIns="8255" rIns="8255" bIns="8255" numCol="1" spcCol="1270" anchor="ctr" anchorCtr="0">
          <a:noAutofit/>
        </a:bodyPr>
        <a:lstStyle/>
        <a:p>
          <a:pPr marL="0" lvl="0" indent="0" algn="ctr" defTabSz="577850">
            <a:lnSpc>
              <a:spcPct val="90000"/>
            </a:lnSpc>
            <a:spcBef>
              <a:spcPct val="0"/>
            </a:spcBef>
            <a:spcAft>
              <a:spcPct val="35000"/>
            </a:spcAft>
            <a:buNone/>
          </a:pPr>
          <a:r>
            <a:rPr lang="en-GB" sz="1300" kern="1200"/>
            <a:t>Budget Setting Checklist</a:t>
          </a:r>
        </a:p>
      </dsp:txBody>
      <dsp:txXfrm>
        <a:off x="1261586" y="2542790"/>
        <a:ext cx="1192165" cy="596082"/>
      </dsp:txXfrm>
    </dsp:sp>
    <dsp:sp modelId="{29850F03-6803-4E49-B257-9EDC84BCAF4C}">
      <dsp:nvSpPr>
        <dsp:cNvPr id="0" name=""/>
        <dsp:cNvSpPr/>
      </dsp:nvSpPr>
      <dsp:spPr>
        <a:xfrm>
          <a:off x="1261586" y="3389227"/>
          <a:ext cx="1192165" cy="596082"/>
        </a:xfrm>
        <a:prstGeom prst="rect">
          <a:avLst/>
        </a:prstGeom>
        <a:solidFill>
          <a:srgbClr val="00B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8255" tIns="8255" rIns="8255" bIns="8255" numCol="1" spcCol="1270" anchor="ctr" anchorCtr="0">
          <a:noAutofit/>
        </a:bodyPr>
        <a:lstStyle/>
        <a:p>
          <a:pPr marL="0" lvl="0" indent="0" algn="ctr" defTabSz="577850">
            <a:lnSpc>
              <a:spcPct val="90000"/>
            </a:lnSpc>
            <a:spcBef>
              <a:spcPct val="0"/>
            </a:spcBef>
            <a:spcAft>
              <a:spcPct val="35000"/>
            </a:spcAft>
            <a:buNone/>
          </a:pPr>
          <a:r>
            <a:rPr lang="en-GB" sz="1300" kern="1200"/>
            <a:t>Virements</a:t>
          </a:r>
        </a:p>
      </dsp:txBody>
      <dsp:txXfrm>
        <a:off x="1261586" y="3389227"/>
        <a:ext cx="1192165" cy="596082"/>
      </dsp:txXfrm>
    </dsp:sp>
    <dsp:sp modelId="{9E350667-4F9E-4884-B883-152674F7BA49}">
      <dsp:nvSpPr>
        <dsp:cNvPr id="0" name=""/>
        <dsp:cNvSpPr/>
      </dsp:nvSpPr>
      <dsp:spPr>
        <a:xfrm>
          <a:off x="2406065" y="849914"/>
          <a:ext cx="1192165" cy="596082"/>
        </a:xfrm>
        <a:prstGeom prst="rect">
          <a:avLst/>
        </a:prstGeom>
        <a:gradFill rotWithShape="0">
          <a:gsLst>
            <a:gs pos="0">
              <a:schemeClr val="accent4">
                <a:hueOff val="0"/>
                <a:satOff val="0"/>
                <a:lumOff val="0"/>
                <a:alphaOff val="0"/>
                <a:shade val="51000"/>
                <a:satMod val="130000"/>
              </a:schemeClr>
            </a:gs>
            <a:gs pos="80000">
              <a:schemeClr val="accent4">
                <a:hueOff val="0"/>
                <a:satOff val="0"/>
                <a:lumOff val="0"/>
                <a:alphaOff val="0"/>
                <a:shade val="93000"/>
                <a:satMod val="130000"/>
              </a:schemeClr>
            </a:gs>
            <a:gs pos="100000">
              <a:schemeClr val="accent4">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8255" tIns="8255" rIns="8255" bIns="8255" numCol="1" spcCol="1270" anchor="ctr" anchorCtr="0">
          <a:noAutofit/>
        </a:bodyPr>
        <a:lstStyle/>
        <a:p>
          <a:pPr marL="0" lvl="0" indent="0" algn="ctr" defTabSz="577850">
            <a:lnSpc>
              <a:spcPct val="90000"/>
            </a:lnSpc>
            <a:spcBef>
              <a:spcPct val="0"/>
            </a:spcBef>
            <a:spcAft>
              <a:spcPct val="35000"/>
            </a:spcAft>
            <a:buNone/>
          </a:pPr>
          <a:r>
            <a:rPr lang="en-GB" sz="1300" kern="1200"/>
            <a:t>Strategic Financial Plan</a:t>
          </a:r>
        </a:p>
      </dsp:txBody>
      <dsp:txXfrm>
        <a:off x="2406065" y="849914"/>
        <a:ext cx="1192165" cy="596082"/>
      </dsp:txXfrm>
    </dsp:sp>
    <dsp:sp modelId="{D384B541-12CD-4611-B062-8634B8DE8182}">
      <dsp:nvSpPr>
        <dsp:cNvPr id="0" name=""/>
        <dsp:cNvSpPr/>
      </dsp:nvSpPr>
      <dsp:spPr>
        <a:xfrm>
          <a:off x="2704107" y="1696352"/>
          <a:ext cx="1192165" cy="596082"/>
        </a:xfrm>
        <a:prstGeom prst="rect">
          <a:avLst/>
        </a:prstGeom>
        <a:gradFill rotWithShape="0">
          <a:gsLst>
            <a:gs pos="0">
              <a:schemeClr val="accent5">
                <a:hueOff val="0"/>
                <a:satOff val="0"/>
                <a:lumOff val="0"/>
                <a:alphaOff val="0"/>
                <a:shade val="51000"/>
                <a:satMod val="130000"/>
              </a:schemeClr>
            </a:gs>
            <a:gs pos="80000">
              <a:schemeClr val="accent5">
                <a:hueOff val="0"/>
                <a:satOff val="0"/>
                <a:lumOff val="0"/>
                <a:alphaOff val="0"/>
                <a:shade val="93000"/>
                <a:satMod val="130000"/>
              </a:schemeClr>
            </a:gs>
            <a:gs pos="100000">
              <a:schemeClr val="accent5">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8255" tIns="8255" rIns="8255" bIns="8255" numCol="1" spcCol="1270" anchor="ctr" anchorCtr="0">
          <a:noAutofit/>
        </a:bodyPr>
        <a:lstStyle/>
        <a:p>
          <a:pPr marL="0" lvl="0" indent="0" algn="ctr" defTabSz="577850">
            <a:lnSpc>
              <a:spcPct val="90000"/>
            </a:lnSpc>
            <a:spcBef>
              <a:spcPct val="0"/>
            </a:spcBef>
            <a:spcAft>
              <a:spcPct val="35000"/>
            </a:spcAft>
            <a:buNone/>
          </a:pPr>
          <a:r>
            <a:rPr lang="en-GB" sz="1300" kern="1200"/>
            <a:t>Strategic Financial Plan Pupil Numbers</a:t>
          </a:r>
        </a:p>
      </dsp:txBody>
      <dsp:txXfrm>
        <a:off x="2704107" y="1696352"/>
        <a:ext cx="1192165" cy="596082"/>
      </dsp:txXfrm>
    </dsp:sp>
    <dsp:sp modelId="{68F5C1C7-9C2A-416A-B431-30A10CA1827D}">
      <dsp:nvSpPr>
        <dsp:cNvPr id="0" name=""/>
        <dsp:cNvSpPr/>
      </dsp:nvSpPr>
      <dsp:spPr>
        <a:xfrm>
          <a:off x="2704107" y="2542790"/>
          <a:ext cx="1192165" cy="596082"/>
        </a:xfrm>
        <a:prstGeom prst="rect">
          <a:avLst/>
        </a:prstGeom>
        <a:gradFill rotWithShape="0">
          <a:gsLst>
            <a:gs pos="0">
              <a:schemeClr val="accent5">
                <a:hueOff val="0"/>
                <a:satOff val="0"/>
                <a:lumOff val="0"/>
                <a:alphaOff val="0"/>
                <a:shade val="51000"/>
                <a:satMod val="130000"/>
              </a:schemeClr>
            </a:gs>
            <a:gs pos="80000">
              <a:schemeClr val="accent5">
                <a:hueOff val="0"/>
                <a:satOff val="0"/>
                <a:lumOff val="0"/>
                <a:alphaOff val="0"/>
                <a:shade val="93000"/>
                <a:satMod val="130000"/>
              </a:schemeClr>
            </a:gs>
            <a:gs pos="100000">
              <a:schemeClr val="accent5">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8255" tIns="8255" rIns="8255" bIns="8255" numCol="1" spcCol="1270" anchor="ctr" anchorCtr="0">
          <a:noAutofit/>
        </a:bodyPr>
        <a:lstStyle/>
        <a:p>
          <a:pPr marL="0" lvl="0" indent="0" algn="ctr" defTabSz="577850">
            <a:lnSpc>
              <a:spcPct val="90000"/>
            </a:lnSpc>
            <a:spcBef>
              <a:spcPct val="0"/>
            </a:spcBef>
            <a:spcAft>
              <a:spcPct val="35000"/>
            </a:spcAft>
            <a:buNone/>
          </a:pPr>
          <a:r>
            <a:rPr lang="en-GB" sz="1300" kern="1200"/>
            <a:t>Strategic Financial Plan 3 Year</a:t>
          </a:r>
        </a:p>
      </dsp:txBody>
      <dsp:txXfrm>
        <a:off x="2704107" y="2542790"/>
        <a:ext cx="1192165" cy="596082"/>
      </dsp:txXfrm>
    </dsp:sp>
    <dsp:sp modelId="{423E9504-B94B-4D8D-8DCB-B610589D2233}">
      <dsp:nvSpPr>
        <dsp:cNvPr id="0" name=""/>
        <dsp:cNvSpPr/>
      </dsp:nvSpPr>
      <dsp:spPr>
        <a:xfrm>
          <a:off x="2704107" y="3389227"/>
          <a:ext cx="1192165" cy="596082"/>
        </a:xfrm>
        <a:prstGeom prst="rect">
          <a:avLst/>
        </a:prstGeom>
        <a:gradFill rotWithShape="0">
          <a:gsLst>
            <a:gs pos="0">
              <a:schemeClr val="accent5">
                <a:hueOff val="0"/>
                <a:satOff val="0"/>
                <a:lumOff val="0"/>
                <a:alphaOff val="0"/>
                <a:shade val="51000"/>
                <a:satMod val="130000"/>
              </a:schemeClr>
            </a:gs>
            <a:gs pos="80000">
              <a:schemeClr val="accent5">
                <a:hueOff val="0"/>
                <a:satOff val="0"/>
                <a:lumOff val="0"/>
                <a:alphaOff val="0"/>
                <a:shade val="93000"/>
                <a:satMod val="130000"/>
              </a:schemeClr>
            </a:gs>
            <a:gs pos="100000">
              <a:schemeClr val="accent5">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8255" tIns="8255" rIns="8255" bIns="8255" numCol="1" spcCol="1270" anchor="ctr" anchorCtr="0">
          <a:noAutofit/>
        </a:bodyPr>
        <a:lstStyle/>
        <a:p>
          <a:pPr marL="0" lvl="0" indent="0" algn="ctr" defTabSz="577850">
            <a:lnSpc>
              <a:spcPct val="90000"/>
            </a:lnSpc>
            <a:spcBef>
              <a:spcPct val="0"/>
            </a:spcBef>
            <a:spcAft>
              <a:spcPct val="35000"/>
            </a:spcAft>
            <a:buNone/>
          </a:pPr>
          <a:r>
            <a:rPr lang="en-GB" sz="1300" kern="1200"/>
            <a:t>5 Year Financial Plan</a:t>
          </a:r>
        </a:p>
      </dsp:txBody>
      <dsp:txXfrm>
        <a:off x="2704107" y="3389227"/>
        <a:ext cx="1192165" cy="596082"/>
      </dsp:txXfrm>
    </dsp:sp>
    <dsp:sp modelId="{4A55D769-7A1A-4E9B-AB16-D42E6FE06F92}">
      <dsp:nvSpPr>
        <dsp:cNvPr id="0" name=""/>
        <dsp:cNvSpPr/>
      </dsp:nvSpPr>
      <dsp:spPr>
        <a:xfrm>
          <a:off x="3848586" y="849914"/>
          <a:ext cx="1192165" cy="596082"/>
        </a:xfrm>
        <a:prstGeom prst="rect">
          <a:avLst/>
        </a:prstGeom>
        <a:gradFill rotWithShape="0">
          <a:gsLst>
            <a:gs pos="0">
              <a:schemeClr val="accent4">
                <a:hueOff val="0"/>
                <a:satOff val="0"/>
                <a:lumOff val="0"/>
                <a:alphaOff val="0"/>
                <a:shade val="51000"/>
                <a:satMod val="130000"/>
              </a:schemeClr>
            </a:gs>
            <a:gs pos="80000">
              <a:schemeClr val="accent4">
                <a:hueOff val="0"/>
                <a:satOff val="0"/>
                <a:lumOff val="0"/>
                <a:alphaOff val="0"/>
                <a:shade val="93000"/>
                <a:satMod val="130000"/>
              </a:schemeClr>
            </a:gs>
            <a:gs pos="100000">
              <a:schemeClr val="accent4">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8255" tIns="8255" rIns="8255" bIns="8255" numCol="1" spcCol="1270" anchor="ctr" anchorCtr="0">
          <a:noAutofit/>
        </a:bodyPr>
        <a:lstStyle/>
        <a:p>
          <a:pPr marL="0" lvl="0" indent="0" algn="ctr" defTabSz="577850">
            <a:lnSpc>
              <a:spcPct val="90000"/>
            </a:lnSpc>
            <a:spcBef>
              <a:spcPct val="0"/>
            </a:spcBef>
            <a:spcAft>
              <a:spcPct val="35000"/>
            </a:spcAft>
            <a:buNone/>
          </a:pPr>
          <a:r>
            <a:rPr lang="en-GB" sz="1300" kern="1200"/>
            <a:t>Reports and Management Summary</a:t>
          </a:r>
        </a:p>
      </dsp:txBody>
      <dsp:txXfrm>
        <a:off x="3848586" y="849914"/>
        <a:ext cx="1192165" cy="596082"/>
      </dsp:txXfrm>
    </dsp:sp>
    <dsp:sp modelId="{FD4D6957-7C4E-4CD3-9E76-B268F5E1E8B8}">
      <dsp:nvSpPr>
        <dsp:cNvPr id="0" name=""/>
        <dsp:cNvSpPr/>
      </dsp:nvSpPr>
      <dsp:spPr>
        <a:xfrm>
          <a:off x="4146627" y="1696352"/>
          <a:ext cx="1192165" cy="596082"/>
        </a:xfrm>
        <a:prstGeom prst="rect">
          <a:avLst/>
        </a:prstGeom>
        <a:gradFill rotWithShape="0">
          <a:gsLst>
            <a:gs pos="0">
              <a:schemeClr val="accent5">
                <a:hueOff val="0"/>
                <a:satOff val="0"/>
                <a:lumOff val="0"/>
                <a:alphaOff val="0"/>
                <a:shade val="51000"/>
                <a:satMod val="130000"/>
              </a:schemeClr>
            </a:gs>
            <a:gs pos="80000">
              <a:schemeClr val="accent5">
                <a:hueOff val="0"/>
                <a:satOff val="0"/>
                <a:lumOff val="0"/>
                <a:alphaOff val="0"/>
                <a:shade val="93000"/>
                <a:satMod val="130000"/>
              </a:schemeClr>
            </a:gs>
            <a:gs pos="100000">
              <a:schemeClr val="accent5">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8255" tIns="8255" rIns="8255" bIns="8255" numCol="1" spcCol="1270" anchor="ctr" anchorCtr="0">
          <a:noAutofit/>
        </a:bodyPr>
        <a:lstStyle/>
        <a:p>
          <a:pPr marL="0" lvl="0" indent="0" algn="ctr" defTabSz="577850">
            <a:lnSpc>
              <a:spcPct val="90000"/>
            </a:lnSpc>
            <a:spcBef>
              <a:spcPct val="0"/>
            </a:spcBef>
            <a:spcAft>
              <a:spcPct val="35000"/>
            </a:spcAft>
            <a:buNone/>
          </a:pPr>
          <a:r>
            <a:rPr lang="en-GB" sz="1300" kern="1200"/>
            <a:t>Budget Report for Governors</a:t>
          </a:r>
        </a:p>
      </dsp:txBody>
      <dsp:txXfrm>
        <a:off x="4146627" y="1696352"/>
        <a:ext cx="1192165" cy="596082"/>
      </dsp:txXfrm>
    </dsp:sp>
    <dsp:sp modelId="{5146298E-903F-4D9A-8937-8F45A22B5FA6}">
      <dsp:nvSpPr>
        <dsp:cNvPr id="0" name=""/>
        <dsp:cNvSpPr/>
      </dsp:nvSpPr>
      <dsp:spPr>
        <a:xfrm>
          <a:off x="4146627" y="2542790"/>
          <a:ext cx="1192165" cy="596082"/>
        </a:xfrm>
        <a:prstGeom prst="rect">
          <a:avLst/>
        </a:prstGeom>
        <a:gradFill rotWithShape="0">
          <a:gsLst>
            <a:gs pos="0">
              <a:schemeClr val="accent5">
                <a:hueOff val="0"/>
                <a:satOff val="0"/>
                <a:lumOff val="0"/>
                <a:alphaOff val="0"/>
                <a:shade val="51000"/>
                <a:satMod val="130000"/>
              </a:schemeClr>
            </a:gs>
            <a:gs pos="80000">
              <a:schemeClr val="accent5">
                <a:hueOff val="0"/>
                <a:satOff val="0"/>
                <a:lumOff val="0"/>
                <a:alphaOff val="0"/>
                <a:shade val="93000"/>
                <a:satMod val="130000"/>
              </a:schemeClr>
            </a:gs>
            <a:gs pos="100000">
              <a:schemeClr val="accent5">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8255" tIns="8255" rIns="8255" bIns="8255" numCol="1" spcCol="1270" anchor="ctr" anchorCtr="0">
          <a:noAutofit/>
        </a:bodyPr>
        <a:lstStyle/>
        <a:p>
          <a:pPr marL="0" lvl="0" indent="0" algn="ctr" defTabSz="577850">
            <a:lnSpc>
              <a:spcPct val="90000"/>
            </a:lnSpc>
            <a:spcBef>
              <a:spcPct val="0"/>
            </a:spcBef>
            <a:spcAft>
              <a:spcPct val="35000"/>
            </a:spcAft>
            <a:buNone/>
          </a:pPr>
          <a:r>
            <a:rPr lang="en-GB" sz="1300" kern="1200"/>
            <a:t>Management Summary</a:t>
          </a:r>
        </a:p>
      </dsp:txBody>
      <dsp:txXfrm>
        <a:off x="4146627" y="2542790"/>
        <a:ext cx="1192165" cy="596082"/>
      </dsp:txXfrm>
    </dsp:sp>
    <dsp:sp modelId="{32400061-F4F6-4AC5-83A2-C8415BCE02B3}">
      <dsp:nvSpPr>
        <dsp:cNvPr id="0" name=""/>
        <dsp:cNvSpPr/>
      </dsp:nvSpPr>
      <dsp:spPr>
        <a:xfrm>
          <a:off x="4146627" y="3389227"/>
          <a:ext cx="1192165" cy="596082"/>
        </a:xfrm>
        <a:prstGeom prst="rect">
          <a:avLst/>
        </a:prstGeom>
        <a:gradFill rotWithShape="0">
          <a:gsLst>
            <a:gs pos="0">
              <a:schemeClr val="accent5">
                <a:hueOff val="0"/>
                <a:satOff val="0"/>
                <a:lumOff val="0"/>
                <a:alphaOff val="0"/>
                <a:shade val="51000"/>
                <a:satMod val="130000"/>
              </a:schemeClr>
            </a:gs>
            <a:gs pos="80000">
              <a:schemeClr val="accent5">
                <a:hueOff val="0"/>
                <a:satOff val="0"/>
                <a:lumOff val="0"/>
                <a:alphaOff val="0"/>
                <a:shade val="93000"/>
                <a:satMod val="130000"/>
              </a:schemeClr>
            </a:gs>
            <a:gs pos="100000">
              <a:schemeClr val="accent5">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8255" tIns="8255" rIns="8255" bIns="8255" numCol="1" spcCol="1270" anchor="ctr" anchorCtr="0">
          <a:noAutofit/>
        </a:bodyPr>
        <a:lstStyle/>
        <a:p>
          <a:pPr marL="0" lvl="0" indent="0" algn="ctr" defTabSz="577850">
            <a:lnSpc>
              <a:spcPct val="90000"/>
            </a:lnSpc>
            <a:spcBef>
              <a:spcPct val="0"/>
            </a:spcBef>
            <a:spcAft>
              <a:spcPct val="35000"/>
            </a:spcAft>
            <a:buNone/>
          </a:pPr>
          <a:r>
            <a:rPr lang="en-GB" sz="1300" kern="1200"/>
            <a:t>Reserves and Estimates</a:t>
          </a:r>
        </a:p>
      </dsp:txBody>
      <dsp:txXfrm>
        <a:off x="4146627" y="3389227"/>
        <a:ext cx="1192165" cy="596082"/>
      </dsp:txXfrm>
    </dsp:sp>
    <dsp:sp modelId="{1348BA13-20AD-4069-83BD-3B31EA9A7E4E}">
      <dsp:nvSpPr>
        <dsp:cNvPr id="0" name=""/>
        <dsp:cNvSpPr/>
      </dsp:nvSpPr>
      <dsp:spPr>
        <a:xfrm>
          <a:off x="4146627" y="4235665"/>
          <a:ext cx="1192165" cy="596082"/>
        </a:xfrm>
        <a:prstGeom prst="rect">
          <a:avLst/>
        </a:prstGeom>
        <a:gradFill rotWithShape="0">
          <a:gsLst>
            <a:gs pos="0">
              <a:schemeClr val="accent5">
                <a:hueOff val="0"/>
                <a:satOff val="0"/>
                <a:lumOff val="0"/>
                <a:alphaOff val="0"/>
                <a:shade val="51000"/>
                <a:satMod val="130000"/>
              </a:schemeClr>
            </a:gs>
            <a:gs pos="80000">
              <a:schemeClr val="accent5">
                <a:hueOff val="0"/>
                <a:satOff val="0"/>
                <a:lumOff val="0"/>
                <a:alphaOff val="0"/>
                <a:shade val="93000"/>
                <a:satMod val="130000"/>
              </a:schemeClr>
            </a:gs>
            <a:gs pos="100000">
              <a:schemeClr val="accent5">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8255" tIns="8255" rIns="8255" bIns="8255" numCol="1" spcCol="1270" anchor="ctr" anchorCtr="0">
          <a:noAutofit/>
        </a:bodyPr>
        <a:lstStyle/>
        <a:p>
          <a:pPr marL="0" lvl="0" indent="0" algn="ctr" defTabSz="577850">
            <a:lnSpc>
              <a:spcPct val="90000"/>
            </a:lnSpc>
            <a:spcBef>
              <a:spcPct val="0"/>
            </a:spcBef>
            <a:spcAft>
              <a:spcPct val="35000"/>
            </a:spcAft>
            <a:buNone/>
          </a:pPr>
          <a:r>
            <a:rPr lang="en-GB" sz="1300" kern="1200"/>
            <a:t>Outturn Report</a:t>
          </a:r>
        </a:p>
      </dsp:txBody>
      <dsp:txXfrm>
        <a:off x="4146627" y="4235665"/>
        <a:ext cx="1192165" cy="596082"/>
      </dsp:txXfrm>
    </dsp:sp>
    <dsp:sp modelId="{806AA6D7-A68D-4E12-A3B4-FB9D9002A3F0}">
      <dsp:nvSpPr>
        <dsp:cNvPr id="0" name=""/>
        <dsp:cNvSpPr/>
      </dsp:nvSpPr>
      <dsp:spPr>
        <a:xfrm>
          <a:off x="4146627" y="5082102"/>
          <a:ext cx="1192165" cy="596082"/>
        </a:xfrm>
        <a:prstGeom prst="rect">
          <a:avLst/>
        </a:prstGeom>
        <a:solidFill>
          <a:srgbClr val="00B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8255" tIns="8255" rIns="8255" bIns="8255" numCol="1" spcCol="1270" anchor="ctr" anchorCtr="0">
          <a:noAutofit/>
        </a:bodyPr>
        <a:lstStyle/>
        <a:p>
          <a:pPr marL="0" lvl="0" indent="0" algn="ctr" defTabSz="577850">
            <a:lnSpc>
              <a:spcPct val="90000"/>
            </a:lnSpc>
            <a:spcBef>
              <a:spcPct val="0"/>
            </a:spcBef>
            <a:spcAft>
              <a:spcPct val="35000"/>
            </a:spcAft>
            <a:buNone/>
          </a:pPr>
          <a:r>
            <a:rPr lang="en-GB" sz="1300" kern="1200"/>
            <a:t>Virement Report</a:t>
          </a:r>
        </a:p>
      </dsp:txBody>
      <dsp:txXfrm>
        <a:off x="4146627" y="5082102"/>
        <a:ext cx="1192165" cy="596082"/>
      </dsp:txXfrm>
    </dsp:sp>
    <dsp:sp modelId="{560952CA-AC16-4F76-ADA3-70522CBDF154}">
      <dsp:nvSpPr>
        <dsp:cNvPr id="0" name=""/>
        <dsp:cNvSpPr/>
      </dsp:nvSpPr>
      <dsp:spPr>
        <a:xfrm>
          <a:off x="5291106" y="849914"/>
          <a:ext cx="1192165" cy="596082"/>
        </a:xfrm>
        <a:prstGeom prst="rect">
          <a:avLst/>
        </a:prstGeom>
        <a:gradFill rotWithShape="0">
          <a:gsLst>
            <a:gs pos="0">
              <a:schemeClr val="accent4">
                <a:hueOff val="0"/>
                <a:satOff val="0"/>
                <a:lumOff val="0"/>
                <a:alphaOff val="0"/>
                <a:shade val="51000"/>
                <a:satMod val="130000"/>
              </a:schemeClr>
            </a:gs>
            <a:gs pos="80000">
              <a:schemeClr val="accent4">
                <a:hueOff val="0"/>
                <a:satOff val="0"/>
                <a:lumOff val="0"/>
                <a:alphaOff val="0"/>
                <a:shade val="93000"/>
                <a:satMod val="130000"/>
              </a:schemeClr>
            </a:gs>
            <a:gs pos="100000">
              <a:schemeClr val="accent4">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8255" tIns="8255" rIns="8255" bIns="8255" numCol="1" spcCol="1270" anchor="ctr" anchorCtr="0">
          <a:noAutofit/>
        </a:bodyPr>
        <a:lstStyle/>
        <a:p>
          <a:pPr marL="0" lvl="0" indent="0" algn="ctr" defTabSz="577850">
            <a:lnSpc>
              <a:spcPct val="90000"/>
            </a:lnSpc>
            <a:spcBef>
              <a:spcPct val="0"/>
            </a:spcBef>
            <a:spcAft>
              <a:spcPct val="35000"/>
            </a:spcAft>
            <a:buNone/>
          </a:pPr>
          <a:r>
            <a:rPr lang="en-GB" sz="1300" kern="1200"/>
            <a:t>Virements</a:t>
          </a:r>
        </a:p>
      </dsp:txBody>
      <dsp:txXfrm>
        <a:off x="5291106" y="849914"/>
        <a:ext cx="1192165" cy="596082"/>
      </dsp:txXfrm>
    </dsp:sp>
    <dsp:sp modelId="{2E92B25F-F565-4B81-8181-3DD9A16B26C0}">
      <dsp:nvSpPr>
        <dsp:cNvPr id="0" name=""/>
        <dsp:cNvSpPr/>
      </dsp:nvSpPr>
      <dsp:spPr>
        <a:xfrm>
          <a:off x="5589148" y="1696352"/>
          <a:ext cx="1192165" cy="596082"/>
        </a:xfrm>
        <a:prstGeom prst="rect">
          <a:avLst/>
        </a:prstGeom>
        <a:solidFill>
          <a:srgbClr val="00B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8255" tIns="8255" rIns="8255" bIns="8255" numCol="1" spcCol="1270" anchor="ctr" anchorCtr="0">
          <a:noAutofit/>
        </a:bodyPr>
        <a:lstStyle/>
        <a:p>
          <a:pPr marL="0" lvl="0" indent="0" algn="ctr" defTabSz="577850">
            <a:lnSpc>
              <a:spcPct val="90000"/>
            </a:lnSpc>
            <a:spcBef>
              <a:spcPct val="0"/>
            </a:spcBef>
            <a:spcAft>
              <a:spcPct val="35000"/>
            </a:spcAft>
            <a:buNone/>
          </a:pPr>
          <a:r>
            <a:rPr lang="en-GB" sz="1300" kern="1200"/>
            <a:t>Virements</a:t>
          </a:r>
        </a:p>
      </dsp:txBody>
      <dsp:txXfrm>
        <a:off x="5589148" y="1696352"/>
        <a:ext cx="1192165" cy="596082"/>
      </dsp:txXfrm>
    </dsp:sp>
    <dsp:sp modelId="{F49CF6FD-F453-48D2-BDB5-82B6803E904F}">
      <dsp:nvSpPr>
        <dsp:cNvPr id="0" name=""/>
        <dsp:cNvSpPr/>
      </dsp:nvSpPr>
      <dsp:spPr>
        <a:xfrm>
          <a:off x="6733627" y="849914"/>
          <a:ext cx="1192165" cy="596082"/>
        </a:xfrm>
        <a:prstGeom prst="rect">
          <a:avLst/>
        </a:prstGeom>
        <a:gradFill rotWithShape="0">
          <a:gsLst>
            <a:gs pos="0">
              <a:schemeClr val="accent4">
                <a:hueOff val="0"/>
                <a:satOff val="0"/>
                <a:lumOff val="0"/>
                <a:alphaOff val="0"/>
                <a:shade val="51000"/>
                <a:satMod val="130000"/>
              </a:schemeClr>
            </a:gs>
            <a:gs pos="80000">
              <a:schemeClr val="accent4">
                <a:hueOff val="0"/>
                <a:satOff val="0"/>
                <a:lumOff val="0"/>
                <a:alphaOff val="0"/>
                <a:shade val="93000"/>
                <a:satMod val="130000"/>
              </a:schemeClr>
            </a:gs>
            <a:gs pos="100000">
              <a:schemeClr val="accent4">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8255" tIns="8255" rIns="8255" bIns="8255" numCol="1" spcCol="1270" anchor="ctr" anchorCtr="0">
          <a:noAutofit/>
        </a:bodyPr>
        <a:lstStyle/>
        <a:p>
          <a:pPr marL="0" lvl="0" indent="0" algn="ctr" defTabSz="577850">
            <a:lnSpc>
              <a:spcPct val="90000"/>
            </a:lnSpc>
            <a:spcBef>
              <a:spcPct val="0"/>
            </a:spcBef>
            <a:spcAft>
              <a:spcPct val="35000"/>
            </a:spcAft>
            <a:buNone/>
          </a:pPr>
          <a:r>
            <a:rPr lang="en-GB" sz="1300" kern="1200"/>
            <a:t>Information</a:t>
          </a:r>
        </a:p>
      </dsp:txBody>
      <dsp:txXfrm>
        <a:off x="6733627" y="849914"/>
        <a:ext cx="1192165" cy="596082"/>
      </dsp:txXfrm>
    </dsp:sp>
    <dsp:sp modelId="{F5CF017B-386C-412B-BB18-2462692B6328}">
      <dsp:nvSpPr>
        <dsp:cNvPr id="0" name=""/>
        <dsp:cNvSpPr/>
      </dsp:nvSpPr>
      <dsp:spPr>
        <a:xfrm>
          <a:off x="7031668" y="1696352"/>
          <a:ext cx="1192165" cy="596082"/>
        </a:xfrm>
        <a:prstGeom prst="rect">
          <a:avLst/>
        </a:prstGeom>
        <a:gradFill rotWithShape="0">
          <a:gsLst>
            <a:gs pos="0">
              <a:schemeClr val="accent5">
                <a:hueOff val="0"/>
                <a:satOff val="0"/>
                <a:lumOff val="0"/>
                <a:alphaOff val="0"/>
                <a:shade val="51000"/>
                <a:satMod val="130000"/>
              </a:schemeClr>
            </a:gs>
            <a:gs pos="80000">
              <a:schemeClr val="accent5">
                <a:hueOff val="0"/>
                <a:satOff val="0"/>
                <a:lumOff val="0"/>
                <a:alphaOff val="0"/>
                <a:shade val="93000"/>
                <a:satMod val="130000"/>
              </a:schemeClr>
            </a:gs>
            <a:gs pos="100000">
              <a:schemeClr val="accent5">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8255" tIns="8255" rIns="8255" bIns="8255" numCol="1" spcCol="1270" anchor="ctr" anchorCtr="0">
          <a:noAutofit/>
        </a:bodyPr>
        <a:lstStyle/>
        <a:p>
          <a:pPr marL="0" lvl="0" indent="0" algn="ctr" defTabSz="577850">
            <a:lnSpc>
              <a:spcPct val="90000"/>
            </a:lnSpc>
            <a:spcBef>
              <a:spcPct val="0"/>
            </a:spcBef>
            <a:spcAft>
              <a:spcPct val="35000"/>
            </a:spcAft>
            <a:buNone/>
          </a:pPr>
          <a:r>
            <a:rPr lang="en-GB" sz="1300" kern="1200"/>
            <a:t>Early Years Block Funding</a:t>
          </a:r>
        </a:p>
      </dsp:txBody>
      <dsp:txXfrm>
        <a:off x="7031668" y="1696352"/>
        <a:ext cx="1192165" cy="596082"/>
      </dsp:txXfrm>
    </dsp:sp>
    <dsp:sp modelId="{1C52D4BA-1CEE-4393-8FD0-BE55FA602D9E}">
      <dsp:nvSpPr>
        <dsp:cNvPr id="0" name=""/>
        <dsp:cNvSpPr/>
      </dsp:nvSpPr>
      <dsp:spPr>
        <a:xfrm>
          <a:off x="7031668" y="2542790"/>
          <a:ext cx="1192165" cy="596082"/>
        </a:xfrm>
        <a:prstGeom prst="rect">
          <a:avLst/>
        </a:prstGeom>
        <a:gradFill rotWithShape="0">
          <a:gsLst>
            <a:gs pos="0">
              <a:schemeClr val="accent5">
                <a:hueOff val="0"/>
                <a:satOff val="0"/>
                <a:lumOff val="0"/>
                <a:alphaOff val="0"/>
                <a:shade val="51000"/>
                <a:satMod val="130000"/>
              </a:schemeClr>
            </a:gs>
            <a:gs pos="80000">
              <a:schemeClr val="accent5">
                <a:hueOff val="0"/>
                <a:satOff val="0"/>
                <a:lumOff val="0"/>
                <a:alphaOff val="0"/>
                <a:shade val="93000"/>
                <a:satMod val="130000"/>
              </a:schemeClr>
            </a:gs>
            <a:gs pos="100000">
              <a:schemeClr val="accent5">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8255" tIns="8255" rIns="8255" bIns="8255" numCol="1" spcCol="1270" anchor="ctr" anchorCtr="0">
          <a:noAutofit/>
        </a:bodyPr>
        <a:lstStyle/>
        <a:p>
          <a:pPr marL="0" lvl="0" indent="0" algn="ctr" defTabSz="577850">
            <a:lnSpc>
              <a:spcPct val="90000"/>
            </a:lnSpc>
            <a:spcBef>
              <a:spcPct val="0"/>
            </a:spcBef>
            <a:spcAft>
              <a:spcPct val="35000"/>
            </a:spcAft>
            <a:buNone/>
          </a:pPr>
          <a:r>
            <a:rPr lang="en-GB" sz="1300" kern="1200"/>
            <a:t>Early Years Calculator</a:t>
          </a:r>
        </a:p>
      </dsp:txBody>
      <dsp:txXfrm>
        <a:off x="7031668" y="2542790"/>
        <a:ext cx="1192165" cy="596082"/>
      </dsp:txXfrm>
    </dsp:sp>
    <dsp:sp modelId="{C08BF462-4A8F-4AAB-BC11-04015A7E71BC}">
      <dsp:nvSpPr>
        <dsp:cNvPr id="0" name=""/>
        <dsp:cNvSpPr/>
      </dsp:nvSpPr>
      <dsp:spPr>
        <a:xfrm>
          <a:off x="7031668" y="3389227"/>
          <a:ext cx="1192165" cy="596082"/>
        </a:xfrm>
        <a:prstGeom prst="rect">
          <a:avLst/>
        </a:prstGeom>
        <a:gradFill rotWithShape="0">
          <a:gsLst>
            <a:gs pos="0">
              <a:schemeClr val="accent5">
                <a:hueOff val="0"/>
                <a:satOff val="0"/>
                <a:lumOff val="0"/>
                <a:alphaOff val="0"/>
                <a:shade val="51000"/>
                <a:satMod val="130000"/>
              </a:schemeClr>
            </a:gs>
            <a:gs pos="80000">
              <a:schemeClr val="accent5">
                <a:hueOff val="0"/>
                <a:satOff val="0"/>
                <a:lumOff val="0"/>
                <a:alphaOff val="0"/>
                <a:shade val="93000"/>
                <a:satMod val="130000"/>
              </a:schemeClr>
            </a:gs>
            <a:gs pos="100000">
              <a:schemeClr val="accent5">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8255" tIns="8255" rIns="8255" bIns="8255" numCol="1" spcCol="1270" anchor="ctr" anchorCtr="0">
          <a:noAutofit/>
        </a:bodyPr>
        <a:lstStyle/>
        <a:p>
          <a:pPr marL="0" lvl="0" indent="0" algn="ctr" defTabSz="577850">
            <a:lnSpc>
              <a:spcPct val="90000"/>
            </a:lnSpc>
            <a:spcBef>
              <a:spcPct val="0"/>
            </a:spcBef>
            <a:spcAft>
              <a:spcPct val="35000"/>
            </a:spcAft>
            <a:buNone/>
          </a:pPr>
          <a:r>
            <a:rPr lang="en-GB" sz="1300" kern="1200"/>
            <a:t>Schools Block Funding</a:t>
          </a:r>
        </a:p>
      </dsp:txBody>
      <dsp:txXfrm>
        <a:off x="7031668" y="3389227"/>
        <a:ext cx="1192165" cy="596082"/>
      </dsp:txXfrm>
    </dsp:sp>
    <dsp:sp modelId="{7A0E834E-5A04-469F-A4D2-F56F4AB54A4C}">
      <dsp:nvSpPr>
        <dsp:cNvPr id="0" name=""/>
        <dsp:cNvSpPr/>
      </dsp:nvSpPr>
      <dsp:spPr>
        <a:xfrm>
          <a:off x="7031668" y="4235665"/>
          <a:ext cx="1192165" cy="596082"/>
        </a:xfrm>
        <a:prstGeom prst="rect">
          <a:avLst/>
        </a:prstGeom>
        <a:gradFill rotWithShape="0">
          <a:gsLst>
            <a:gs pos="0">
              <a:schemeClr val="accent5">
                <a:hueOff val="0"/>
                <a:satOff val="0"/>
                <a:lumOff val="0"/>
                <a:alphaOff val="0"/>
                <a:shade val="51000"/>
                <a:satMod val="130000"/>
              </a:schemeClr>
            </a:gs>
            <a:gs pos="80000">
              <a:schemeClr val="accent5">
                <a:hueOff val="0"/>
                <a:satOff val="0"/>
                <a:lumOff val="0"/>
                <a:alphaOff val="0"/>
                <a:shade val="93000"/>
                <a:satMod val="130000"/>
              </a:schemeClr>
            </a:gs>
            <a:gs pos="100000">
              <a:schemeClr val="accent5">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8255" tIns="8255" rIns="8255" bIns="8255" numCol="1" spcCol="1270" anchor="ctr" anchorCtr="0">
          <a:noAutofit/>
        </a:bodyPr>
        <a:lstStyle/>
        <a:p>
          <a:pPr marL="0" lvl="0" indent="0" algn="ctr" defTabSz="577850">
            <a:lnSpc>
              <a:spcPct val="90000"/>
            </a:lnSpc>
            <a:spcBef>
              <a:spcPct val="0"/>
            </a:spcBef>
            <a:spcAft>
              <a:spcPct val="35000"/>
            </a:spcAft>
            <a:buNone/>
          </a:pPr>
          <a:r>
            <a:rPr lang="en-GB" sz="1300" kern="1200"/>
            <a:t>High Needs Block Funding</a:t>
          </a:r>
        </a:p>
      </dsp:txBody>
      <dsp:txXfrm>
        <a:off x="7031668" y="4235665"/>
        <a:ext cx="1192165" cy="596082"/>
      </dsp:txXfrm>
    </dsp:sp>
    <dsp:sp modelId="{D4F52C17-6876-428F-B9CA-7FA1D88B8096}">
      <dsp:nvSpPr>
        <dsp:cNvPr id="0" name=""/>
        <dsp:cNvSpPr/>
      </dsp:nvSpPr>
      <dsp:spPr>
        <a:xfrm>
          <a:off x="7031668" y="5082102"/>
          <a:ext cx="1192165" cy="596082"/>
        </a:xfrm>
        <a:prstGeom prst="rect">
          <a:avLst/>
        </a:prstGeom>
        <a:gradFill rotWithShape="0">
          <a:gsLst>
            <a:gs pos="0">
              <a:schemeClr val="accent5">
                <a:hueOff val="0"/>
                <a:satOff val="0"/>
                <a:lumOff val="0"/>
                <a:alphaOff val="0"/>
                <a:shade val="51000"/>
                <a:satMod val="130000"/>
              </a:schemeClr>
            </a:gs>
            <a:gs pos="80000">
              <a:schemeClr val="accent5">
                <a:hueOff val="0"/>
                <a:satOff val="0"/>
                <a:lumOff val="0"/>
                <a:alphaOff val="0"/>
                <a:shade val="93000"/>
                <a:satMod val="130000"/>
              </a:schemeClr>
            </a:gs>
            <a:gs pos="100000">
              <a:schemeClr val="accent5">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8255" tIns="8255" rIns="8255" bIns="8255" numCol="1" spcCol="1270" anchor="ctr" anchorCtr="0">
          <a:noAutofit/>
        </a:bodyPr>
        <a:lstStyle/>
        <a:p>
          <a:pPr marL="0" lvl="0" indent="0" algn="ctr" defTabSz="577850">
            <a:lnSpc>
              <a:spcPct val="90000"/>
            </a:lnSpc>
            <a:spcBef>
              <a:spcPct val="0"/>
            </a:spcBef>
            <a:spcAft>
              <a:spcPct val="35000"/>
            </a:spcAft>
            <a:buNone/>
          </a:pPr>
          <a:r>
            <a:rPr lang="en-GB" sz="1300" kern="1200"/>
            <a:t>Summary of School Funding</a:t>
          </a:r>
        </a:p>
      </dsp:txBody>
      <dsp:txXfrm>
        <a:off x="7031668" y="5082102"/>
        <a:ext cx="1192165" cy="596082"/>
      </dsp:txXfrm>
    </dsp:sp>
    <dsp:sp modelId="{86F48E92-DF90-4C03-84A2-47A0D424E8D3}">
      <dsp:nvSpPr>
        <dsp:cNvPr id="0" name=""/>
        <dsp:cNvSpPr/>
      </dsp:nvSpPr>
      <dsp:spPr>
        <a:xfrm>
          <a:off x="8176147" y="849914"/>
          <a:ext cx="1192165" cy="596082"/>
        </a:xfrm>
        <a:prstGeom prst="rect">
          <a:avLst/>
        </a:prstGeom>
        <a:gradFill rotWithShape="0">
          <a:gsLst>
            <a:gs pos="0">
              <a:schemeClr val="accent4">
                <a:hueOff val="0"/>
                <a:satOff val="0"/>
                <a:lumOff val="0"/>
                <a:alphaOff val="0"/>
                <a:shade val="51000"/>
                <a:satMod val="130000"/>
              </a:schemeClr>
            </a:gs>
            <a:gs pos="80000">
              <a:schemeClr val="accent4">
                <a:hueOff val="0"/>
                <a:satOff val="0"/>
                <a:lumOff val="0"/>
                <a:alphaOff val="0"/>
                <a:shade val="93000"/>
                <a:satMod val="130000"/>
              </a:schemeClr>
            </a:gs>
            <a:gs pos="100000">
              <a:schemeClr val="accent4">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8255" tIns="8255" rIns="8255" bIns="8255" numCol="1" spcCol="1270" anchor="ctr" anchorCtr="0">
          <a:noAutofit/>
        </a:bodyPr>
        <a:lstStyle/>
        <a:p>
          <a:pPr marL="0" lvl="0" indent="0" algn="ctr" defTabSz="577850">
            <a:lnSpc>
              <a:spcPct val="90000"/>
            </a:lnSpc>
            <a:spcBef>
              <a:spcPct val="0"/>
            </a:spcBef>
            <a:spcAft>
              <a:spcPct val="35000"/>
            </a:spcAft>
            <a:buNone/>
          </a:pPr>
          <a:r>
            <a:rPr lang="en-GB" sz="1300" kern="1200"/>
            <a:t>Guidance Notes</a:t>
          </a:r>
        </a:p>
      </dsp:txBody>
      <dsp:txXfrm>
        <a:off x="8176147" y="849914"/>
        <a:ext cx="1192165" cy="596082"/>
      </dsp:txXfrm>
    </dsp:sp>
    <dsp:sp modelId="{06B778EC-C984-4C82-B7B0-2CCE5FD43822}">
      <dsp:nvSpPr>
        <dsp:cNvPr id="0" name=""/>
        <dsp:cNvSpPr/>
      </dsp:nvSpPr>
      <dsp:spPr>
        <a:xfrm>
          <a:off x="8474188" y="1696352"/>
          <a:ext cx="1192165" cy="596082"/>
        </a:xfrm>
        <a:prstGeom prst="rect">
          <a:avLst/>
        </a:prstGeom>
        <a:gradFill rotWithShape="0">
          <a:gsLst>
            <a:gs pos="0">
              <a:schemeClr val="accent5">
                <a:hueOff val="0"/>
                <a:satOff val="0"/>
                <a:lumOff val="0"/>
                <a:alphaOff val="0"/>
                <a:shade val="51000"/>
                <a:satMod val="130000"/>
              </a:schemeClr>
            </a:gs>
            <a:gs pos="80000">
              <a:schemeClr val="accent5">
                <a:hueOff val="0"/>
                <a:satOff val="0"/>
                <a:lumOff val="0"/>
                <a:alphaOff val="0"/>
                <a:shade val="93000"/>
                <a:satMod val="130000"/>
              </a:schemeClr>
            </a:gs>
            <a:gs pos="100000">
              <a:schemeClr val="accent5">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8255" tIns="8255" rIns="8255" bIns="8255" numCol="1" spcCol="1270" anchor="ctr" anchorCtr="0">
          <a:noAutofit/>
        </a:bodyPr>
        <a:lstStyle/>
        <a:p>
          <a:pPr marL="0" lvl="0" indent="0" algn="ctr" defTabSz="577850">
            <a:lnSpc>
              <a:spcPct val="90000"/>
            </a:lnSpc>
            <a:spcBef>
              <a:spcPct val="0"/>
            </a:spcBef>
            <a:spcAft>
              <a:spcPct val="35000"/>
            </a:spcAft>
            <a:buNone/>
          </a:pPr>
          <a:r>
            <a:rPr lang="en-GB" sz="1300" kern="1200"/>
            <a:t>Guidance Notes</a:t>
          </a:r>
        </a:p>
      </dsp:txBody>
      <dsp:txXfrm>
        <a:off x="8474188" y="1696352"/>
        <a:ext cx="1192165" cy="596082"/>
      </dsp:txXfrm>
    </dsp:sp>
  </dsp:spTree>
</dsp:drawing>
</file>

<file path=xl/diagrams/layout1.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hyperlink" Target="#'Guidance Notes'!A1"/><Relationship Id="rId7" Type="http://schemas.openxmlformats.org/officeDocument/2006/relationships/hyperlink" Target="#'Strategic Financial Plans Menu'!A1"/><Relationship Id="rId2" Type="http://schemas.openxmlformats.org/officeDocument/2006/relationships/hyperlink" Target="#Virements!A1"/><Relationship Id="rId1" Type="http://schemas.openxmlformats.org/officeDocument/2006/relationships/hyperlink" Target="#'1 Yr Budget Menu'!B6"/><Relationship Id="rId6" Type="http://schemas.openxmlformats.org/officeDocument/2006/relationships/image" Target="../media/image1.emf"/><Relationship Id="rId5" Type="http://schemas.openxmlformats.org/officeDocument/2006/relationships/hyperlink" Target="#'Reports Menu'!A1"/><Relationship Id="rId4" Type="http://schemas.openxmlformats.org/officeDocument/2006/relationships/hyperlink" Target="#'Information Menu'!A1"/></Relationships>
</file>

<file path=xl/drawings/_rels/drawing10.xml.rels><?xml version="1.0" encoding="UTF-8" standalone="yes"?>
<Relationships xmlns="http://schemas.openxmlformats.org/package/2006/relationships"><Relationship Id="rId3" Type="http://schemas.openxmlformats.org/officeDocument/2006/relationships/hyperlink" Target="#'HN Funding'!A1"/><Relationship Id="rId2" Type="http://schemas.openxmlformats.org/officeDocument/2006/relationships/hyperlink" Target="#'EY Block'!A1"/><Relationship Id="rId1" Type="http://schemas.openxmlformats.org/officeDocument/2006/relationships/hyperlink" Target="#'School Block'!A1"/><Relationship Id="rId6" Type="http://schemas.openxmlformats.org/officeDocument/2006/relationships/hyperlink" Target="#'EY Funding'!A1"/><Relationship Id="rId5" Type="http://schemas.openxmlformats.org/officeDocument/2006/relationships/hyperlink" Target="#'Main Menu'!A1"/><Relationship Id="rId4" Type="http://schemas.openxmlformats.org/officeDocument/2006/relationships/hyperlink" Target="#'Summary Del Bud'!A1"/></Relationships>
</file>

<file path=xl/drawings/_rels/drawing11.xml.rels><?xml version="1.0" encoding="UTF-8" standalone="yes"?>
<Relationships xmlns="http://schemas.openxmlformats.org/package/2006/relationships"><Relationship Id="rId3" Type="http://schemas.openxmlformats.org/officeDocument/2006/relationships/hyperlink" Target="#'EY Funding'!A1"/><Relationship Id="rId2" Type="http://schemas.openxmlformats.org/officeDocument/2006/relationships/hyperlink" Target="#'Main Menu'!A1"/><Relationship Id="rId1" Type="http://schemas.openxmlformats.org/officeDocument/2006/relationships/hyperlink" Target="#'Information Menu'!A1"/></Relationships>
</file>

<file path=xl/drawings/_rels/drawing12.xml.rels><?xml version="1.0" encoding="UTF-8" standalone="yes"?>
<Relationships xmlns="http://schemas.openxmlformats.org/package/2006/relationships"><Relationship Id="rId3" Type="http://schemas.openxmlformats.org/officeDocument/2006/relationships/hyperlink" Target="#'EY Block'!A1"/><Relationship Id="rId2" Type="http://schemas.openxmlformats.org/officeDocument/2006/relationships/hyperlink" Target="#'Main Menu'!A1"/><Relationship Id="rId1" Type="http://schemas.openxmlformats.org/officeDocument/2006/relationships/hyperlink" Target="#'Information Menu'!A1"/></Relationships>
</file>

<file path=xl/drawings/_rels/drawing13.xml.rels><?xml version="1.0" encoding="UTF-8" standalone="yes"?>
<Relationships xmlns="http://schemas.openxmlformats.org/package/2006/relationships"><Relationship Id="rId2" Type="http://schemas.openxmlformats.org/officeDocument/2006/relationships/hyperlink" Target="#'Main Menu'!A1"/><Relationship Id="rId1" Type="http://schemas.openxmlformats.org/officeDocument/2006/relationships/hyperlink" Target="#'Information Menu'!A1"/></Relationships>
</file>

<file path=xl/drawings/_rels/drawing14.xml.rels><?xml version="1.0" encoding="UTF-8" standalone="yes"?>
<Relationships xmlns="http://schemas.openxmlformats.org/package/2006/relationships"><Relationship Id="rId2" Type="http://schemas.openxmlformats.org/officeDocument/2006/relationships/hyperlink" Target="#'Information Menu'!A1"/><Relationship Id="rId1" Type="http://schemas.openxmlformats.org/officeDocument/2006/relationships/hyperlink" Target="#'Main Menu'!A1"/></Relationships>
</file>

<file path=xl/drawings/_rels/drawing15.xml.rels><?xml version="1.0" encoding="UTF-8" standalone="yes"?>
<Relationships xmlns="http://schemas.openxmlformats.org/package/2006/relationships"><Relationship Id="rId2" Type="http://schemas.openxmlformats.org/officeDocument/2006/relationships/hyperlink" Target="#'Information Menu'!A1"/><Relationship Id="rId1" Type="http://schemas.openxmlformats.org/officeDocument/2006/relationships/hyperlink" Target="#'Main Menu'!A1"/></Relationships>
</file>

<file path=xl/drawings/_rels/drawing16.xml.rels><?xml version="1.0" encoding="UTF-8" standalone="yes"?>
<Relationships xmlns="http://schemas.openxmlformats.org/package/2006/relationships"><Relationship Id="rId3" Type="http://schemas.openxmlformats.org/officeDocument/2006/relationships/hyperlink" Target="#'Main Menu'!A1"/><Relationship Id="rId2" Type="http://schemas.openxmlformats.org/officeDocument/2006/relationships/hyperlink" Target="#'Strategic Financial Plan'!A1"/><Relationship Id="rId1" Type="http://schemas.openxmlformats.org/officeDocument/2006/relationships/hyperlink" Target="#'Strategic Plan Pupil Numbers '!A1"/><Relationship Id="rId4" Type="http://schemas.openxmlformats.org/officeDocument/2006/relationships/hyperlink" Target="#'5 YR Financial Plan'!A1"/></Relationships>
</file>

<file path=xl/drawings/_rels/drawing17.xml.rels><?xml version="1.0" encoding="UTF-8" standalone="yes"?>
<Relationships xmlns="http://schemas.openxmlformats.org/package/2006/relationships"><Relationship Id="rId2" Type="http://schemas.openxmlformats.org/officeDocument/2006/relationships/hyperlink" Target="#'Strategic Financial Plans Menu'!A1"/><Relationship Id="rId1" Type="http://schemas.openxmlformats.org/officeDocument/2006/relationships/hyperlink" Target="#'Main Menu'!A1"/></Relationships>
</file>

<file path=xl/drawings/_rels/drawing18.xml.rels><?xml version="1.0" encoding="UTF-8" standalone="yes"?>
<Relationships xmlns="http://schemas.openxmlformats.org/package/2006/relationships"><Relationship Id="rId2" Type="http://schemas.openxmlformats.org/officeDocument/2006/relationships/hyperlink" Target="#'Main Menu'!A1"/><Relationship Id="rId1" Type="http://schemas.openxmlformats.org/officeDocument/2006/relationships/hyperlink" Target="#'Strategic Financial Plans Menu'!A1"/></Relationships>
</file>

<file path=xl/drawings/_rels/drawing19.xml.rels><?xml version="1.0" encoding="UTF-8" standalone="yes"?>
<Relationships xmlns="http://schemas.openxmlformats.org/package/2006/relationships"><Relationship Id="rId2" Type="http://schemas.openxmlformats.org/officeDocument/2006/relationships/hyperlink" Target="#'Strategic Financial Plans Menu'!A1"/><Relationship Id="rId1" Type="http://schemas.openxmlformats.org/officeDocument/2006/relationships/hyperlink" Target="#'Main Menu'!A1"/></Relationships>
</file>

<file path=xl/drawings/_rels/drawing2.xml.rels><?xml version="1.0" encoding="UTF-8" standalone="yes"?>
<Relationships xmlns="http://schemas.openxmlformats.org/package/2006/relationships"><Relationship Id="rId8" Type="http://schemas.openxmlformats.org/officeDocument/2006/relationships/hyperlink" Target="#'Guidance Notes'!B49"/><Relationship Id="rId3" Type="http://schemas.openxmlformats.org/officeDocument/2006/relationships/hyperlink" Target="#'Data Flow Diagram'!A1"/><Relationship Id="rId7" Type="http://schemas.openxmlformats.org/officeDocument/2006/relationships/hyperlink" Target="#'Guidance Notes'!B45"/><Relationship Id="rId2" Type="http://schemas.openxmlformats.org/officeDocument/2006/relationships/hyperlink" Target="#'Toolkit Structure'!A1"/><Relationship Id="rId1" Type="http://schemas.openxmlformats.org/officeDocument/2006/relationships/hyperlink" Target="#'Main Menu'!A1"/><Relationship Id="rId6" Type="http://schemas.openxmlformats.org/officeDocument/2006/relationships/hyperlink" Target="#'Guidance Notes'!B64"/><Relationship Id="rId5" Type="http://schemas.openxmlformats.org/officeDocument/2006/relationships/hyperlink" Target="#'Guidance Notes'!B36"/><Relationship Id="rId4" Type="http://schemas.openxmlformats.org/officeDocument/2006/relationships/hyperlink" Target="#'Guidance Notes'!B27"/><Relationship Id="rId9" Type="http://schemas.openxmlformats.org/officeDocument/2006/relationships/hyperlink" Target="#Troubleshooting!A1"/></Relationships>
</file>

<file path=xl/drawings/_rels/drawing20.xml.rels><?xml version="1.0" encoding="UTF-8" standalone="yes"?>
<Relationships xmlns="http://schemas.openxmlformats.org/package/2006/relationships"><Relationship Id="rId3" Type="http://schemas.openxmlformats.org/officeDocument/2006/relationships/diagramQuickStyle" Target="../diagrams/quickStyle1.xml"/><Relationship Id="rId7" Type="http://schemas.openxmlformats.org/officeDocument/2006/relationships/hyperlink" Target="#'Main Menu'!A1"/><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hyperlink" Target="#'Guidance Notes'!A1"/><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21.xml.rels><?xml version="1.0" encoding="UTF-8" standalone="yes"?>
<Relationships xmlns="http://schemas.openxmlformats.org/package/2006/relationships"><Relationship Id="rId2" Type="http://schemas.openxmlformats.org/officeDocument/2006/relationships/hyperlink" Target="#'Main Menu'!A1"/><Relationship Id="rId1" Type="http://schemas.openxmlformats.org/officeDocument/2006/relationships/hyperlink" Target="#'Guidance Notes'!A1"/></Relationships>
</file>

<file path=xl/drawings/_rels/drawing22.xml.rels><?xml version="1.0" encoding="UTF-8" standalone="yes"?>
<Relationships xmlns="http://schemas.openxmlformats.org/package/2006/relationships"><Relationship Id="rId8" Type="http://schemas.openxmlformats.org/officeDocument/2006/relationships/hyperlink" Target="#'Guidance Notes'!A1"/><Relationship Id="rId3" Type="http://schemas.openxmlformats.org/officeDocument/2006/relationships/image" Target="../media/image6.png"/><Relationship Id="rId7" Type="http://schemas.openxmlformats.org/officeDocument/2006/relationships/hyperlink" Target="#'Main Menu'!A1"/><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hyperlink" Target="#Checklist!A1"/><Relationship Id="rId2" Type="http://schemas.openxmlformats.org/officeDocument/2006/relationships/hyperlink" Target="#'Budget Plan'!A1"/><Relationship Id="rId1" Type="http://schemas.openxmlformats.org/officeDocument/2006/relationships/hyperlink" Target="#'Main Menu'!A1"/><Relationship Id="rId4" Type="http://schemas.openxmlformats.org/officeDocument/2006/relationships/hyperlink" Target="#Virements!A1"/></Relationships>
</file>

<file path=xl/drawings/_rels/drawing4.xml.rels><?xml version="1.0" encoding="UTF-8" standalone="yes"?>
<Relationships xmlns="http://schemas.openxmlformats.org/package/2006/relationships"><Relationship Id="rId3" Type="http://schemas.openxmlformats.org/officeDocument/2006/relationships/hyperlink" Target="#'Reports Menu'!A1"/><Relationship Id="rId2" Type="http://schemas.openxmlformats.org/officeDocument/2006/relationships/hyperlink" Target="#'1 Yr Budget Menu'!B6"/><Relationship Id="rId1" Type="http://schemas.openxmlformats.org/officeDocument/2006/relationships/hyperlink" Target="#'Main Menu'!A1"/></Relationships>
</file>

<file path=xl/drawings/_rels/drawing5.xml.rels><?xml version="1.0" encoding="UTF-8" standalone="yes"?>
<Relationships xmlns="http://schemas.openxmlformats.org/package/2006/relationships"><Relationship Id="rId2" Type="http://schemas.openxmlformats.org/officeDocument/2006/relationships/hyperlink" Target="#'Main Menu'!A1"/><Relationship Id="rId1" Type="http://schemas.openxmlformats.org/officeDocument/2006/relationships/hyperlink" Target="#'1 Yr Budget Menu'!B6"/></Relationships>
</file>

<file path=xl/drawings/_rels/drawing6.xml.rels><?xml version="1.0" encoding="UTF-8" standalone="yes"?>
<Relationships xmlns="http://schemas.openxmlformats.org/package/2006/relationships"><Relationship Id="rId3" Type="http://schemas.openxmlformats.org/officeDocument/2006/relationships/hyperlink" Target="#Virements!A1"/><Relationship Id="rId2" Type="http://schemas.openxmlformats.org/officeDocument/2006/relationships/hyperlink" Target="#'Budget Plan'!A1"/><Relationship Id="rId1" Type="http://schemas.openxmlformats.org/officeDocument/2006/relationships/hyperlink" Target="#'Main Menu'!A1"/><Relationship Id="rId5" Type="http://schemas.openxmlformats.org/officeDocument/2006/relationships/hyperlink" Target="#'Outturn Report'!A1"/><Relationship Id="rId4" Type="http://schemas.openxmlformats.org/officeDocument/2006/relationships/hyperlink" Target="#'Management Summary'!A1"/></Relationships>
</file>

<file path=xl/drawings/_rels/drawing7.xml.rels><?xml version="1.0" encoding="UTF-8" standalone="yes"?>
<Relationships xmlns="http://schemas.openxmlformats.org/package/2006/relationships"><Relationship Id="rId1" Type="http://schemas.openxmlformats.org/officeDocument/2006/relationships/hyperlink" Target="#'Reports Menu'!A1"/></Relationships>
</file>

<file path=xl/drawings/_rels/drawing8.xml.rels><?xml version="1.0" encoding="UTF-8" standalone="yes"?>
<Relationships xmlns="http://schemas.openxmlformats.org/package/2006/relationships"><Relationship Id="rId3" Type="http://schemas.openxmlformats.org/officeDocument/2006/relationships/hyperlink" Target="#'Main Menu'!A1"/><Relationship Id="rId2" Type="http://schemas.openxmlformats.org/officeDocument/2006/relationships/hyperlink" Target="#'1 Yr Budget Menu'!B6"/><Relationship Id="rId1" Type="http://schemas.openxmlformats.org/officeDocument/2006/relationships/hyperlink" Target="#'Reports Menu'!A1"/></Relationships>
</file>

<file path=xl/drawings/_rels/drawing9.xml.rels><?xml version="1.0" encoding="UTF-8" standalone="yes"?>
<Relationships xmlns="http://schemas.openxmlformats.org/package/2006/relationships"><Relationship Id="rId3" Type="http://schemas.openxmlformats.org/officeDocument/2006/relationships/hyperlink" Target="#'Reports Menu'!A1"/><Relationship Id="rId2" Type="http://schemas.openxmlformats.org/officeDocument/2006/relationships/hyperlink" Target="#'Main Menu'!A1"/><Relationship Id="rId1" Type="http://schemas.openxmlformats.org/officeDocument/2006/relationships/hyperlink" Target="#'1 Yr Budget Menu'!B6"/></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2</xdr:col>
      <xdr:colOff>190500</xdr:colOff>
      <xdr:row>14</xdr:row>
      <xdr:rowOff>95249</xdr:rowOff>
    </xdr:from>
    <xdr:to>
      <xdr:col>5</xdr:col>
      <xdr:colOff>582900</xdr:colOff>
      <xdr:row>20</xdr:row>
      <xdr:rowOff>95699</xdr:rowOff>
    </xdr:to>
    <xdr:sp macro="" textlink="">
      <xdr:nvSpPr>
        <xdr:cNvPr id="1027" name="AutoShape 3">
          <a:hlinkClick xmlns:r="http://schemas.openxmlformats.org/officeDocument/2006/relationships" r:id="rId1" tooltip="Click For 1 Year Budget Plan Menu"/>
          <a:extLst>
            <a:ext uri="{FF2B5EF4-FFF2-40B4-BE49-F238E27FC236}">
              <a16:creationId xmlns:a16="http://schemas.microsoft.com/office/drawing/2014/main" id="{00000000-0008-0000-0000-000003040000}"/>
            </a:ext>
          </a:extLst>
        </xdr:cNvPr>
        <xdr:cNvSpPr>
          <a:spLocks noChangeArrowheads="1"/>
        </xdr:cNvSpPr>
      </xdr:nvSpPr>
      <xdr:spPr bwMode="auto">
        <a:xfrm>
          <a:off x="1409700" y="2914649"/>
          <a:ext cx="2221200" cy="972000"/>
        </a:xfrm>
        <a:prstGeom prst="bevel">
          <a:avLst>
            <a:gd name="adj" fmla="val 6194"/>
          </a:avLst>
        </a:prstGeom>
        <a:solidFill>
          <a:srgbClr val="0066CC"/>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0" anchor="ctr" upright="1"/>
        <a:lstStyle/>
        <a:p>
          <a:pPr algn="ctr" rtl="0">
            <a:defRPr sz="1000"/>
          </a:pPr>
          <a:r>
            <a:rPr lang="en-GB" sz="1600" b="1" i="0" u="none" strike="noStrike" baseline="0">
              <a:solidFill>
                <a:srgbClr val="FFFFFF"/>
              </a:solidFill>
              <a:latin typeface="Arial"/>
              <a:cs typeface="Arial"/>
            </a:rPr>
            <a:t>1 Year </a:t>
          </a:r>
        </a:p>
        <a:p>
          <a:pPr algn="ctr" rtl="0">
            <a:defRPr sz="1000"/>
          </a:pPr>
          <a:r>
            <a:rPr lang="en-GB" sz="1600" b="1" i="0" u="none" strike="noStrike" baseline="0">
              <a:solidFill>
                <a:srgbClr val="FFFFFF"/>
              </a:solidFill>
              <a:latin typeface="Arial"/>
              <a:cs typeface="Arial"/>
            </a:rPr>
            <a:t>Budget Plan Menu</a:t>
          </a:r>
        </a:p>
      </xdr:txBody>
    </xdr:sp>
    <xdr:clientData/>
  </xdr:twoCellAnchor>
  <xdr:twoCellAnchor>
    <xdr:from>
      <xdr:col>6</xdr:col>
      <xdr:colOff>438150</xdr:colOff>
      <xdr:row>21</xdr:row>
      <xdr:rowOff>114299</xdr:rowOff>
    </xdr:from>
    <xdr:to>
      <xdr:col>10</xdr:col>
      <xdr:colOff>220950</xdr:colOff>
      <xdr:row>27</xdr:row>
      <xdr:rowOff>114749</xdr:rowOff>
    </xdr:to>
    <xdr:sp macro="" textlink="">
      <xdr:nvSpPr>
        <xdr:cNvPr id="1028" name="AutoShape 4">
          <a:hlinkClick xmlns:r="http://schemas.openxmlformats.org/officeDocument/2006/relationships" r:id="rId2" tooltip="Click For Virements"/>
          <a:extLst>
            <a:ext uri="{FF2B5EF4-FFF2-40B4-BE49-F238E27FC236}">
              <a16:creationId xmlns:a16="http://schemas.microsoft.com/office/drawing/2014/main" id="{00000000-0008-0000-0000-000004040000}"/>
            </a:ext>
          </a:extLst>
        </xdr:cNvPr>
        <xdr:cNvSpPr>
          <a:spLocks noChangeArrowheads="1"/>
        </xdr:cNvSpPr>
      </xdr:nvSpPr>
      <xdr:spPr bwMode="auto">
        <a:xfrm>
          <a:off x="4095750" y="4067174"/>
          <a:ext cx="2221200" cy="972000"/>
        </a:xfrm>
        <a:prstGeom prst="bevel">
          <a:avLst>
            <a:gd name="adj" fmla="val 6194"/>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600" b="1" i="0" u="none" strike="noStrike" baseline="0">
              <a:solidFill>
                <a:srgbClr val="000080"/>
              </a:solidFill>
              <a:latin typeface="Arial"/>
              <a:cs typeface="Arial"/>
            </a:rPr>
            <a:t>Virements</a:t>
          </a:r>
        </a:p>
      </xdr:txBody>
    </xdr:sp>
    <xdr:clientData/>
  </xdr:twoCellAnchor>
  <xdr:twoCellAnchor>
    <xdr:from>
      <xdr:col>11</xdr:col>
      <xdr:colOff>85725</xdr:colOff>
      <xdr:row>21</xdr:row>
      <xdr:rowOff>104774</xdr:rowOff>
    </xdr:from>
    <xdr:to>
      <xdr:col>14</xdr:col>
      <xdr:colOff>478125</xdr:colOff>
      <xdr:row>27</xdr:row>
      <xdr:rowOff>105224</xdr:rowOff>
    </xdr:to>
    <xdr:sp macro="" textlink="">
      <xdr:nvSpPr>
        <xdr:cNvPr id="1029" name="AutoShape 5">
          <a:hlinkClick xmlns:r="http://schemas.openxmlformats.org/officeDocument/2006/relationships" r:id="rId3" tooltip="Click For Guidance Notes"/>
          <a:extLst>
            <a:ext uri="{FF2B5EF4-FFF2-40B4-BE49-F238E27FC236}">
              <a16:creationId xmlns:a16="http://schemas.microsoft.com/office/drawing/2014/main" id="{00000000-0008-0000-0000-000005040000}"/>
            </a:ext>
          </a:extLst>
        </xdr:cNvPr>
        <xdr:cNvSpPr>
          <a:spLocks noChangeArrowheads="1"/>
        </xdr:cNvSpPr>
      </xdr:nvSpPr>
      <xdr:spPr bwMode="auto">
        <a:xfrm>
          <a:off x="6791325" y="4057649"/>
          <a:ext cx="2221200" cy="972000"/>
        </a:xfrm>
        <a:prstGeom prst="bevel">
          <a:avLst>
            <a:gd name="adj" fmla="val 6194"/>
          </a:avLst>
        </a:prstGeom>
        <a:solidFill>
          <a:srgbClr xmlns:mc="http://schemas.openxmlformats.org/markup-compatibility/2006" xmlns:a14="http://schemas.microsoft.com/office/drawing/2010/main" val="0066CC" mc:Ignorable="a14" a14:legacySpreadsheetColorIndex="30"/>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600" b="1" i="0" u="none" strike="noStrike" baseline="0">
              <a:solidFill>
                <a:srgbClr val="FFFFFF"/>
              </a:solidFill>
              <a:latin typeface="Arial"/>
              <a:cs typeface="Arial"/>
            </a:rPr>
            <a:t>Guidance Notes</a:t>
          </a:r>
        </a:p>
      </xdr:txBody>
    </xdr:sp>
    <xdr:clientData/>
  </xdr:twoCellAnchor>
  <xdr:twoCellAnchor>
    <xdr:from>
      <xdr:col>6</xdr:col>
      <xdr:colOff>428625</xdr:colOff>
      <xdr:row>14</xdr:row>
      <xdr:rowOff>85725</xdr:rowOff>
    </xdr:from>
    <xdr:to>
      <xdr:col>10</xdr:col>
      <xdr:colOff>211425</xdr:colOff>
      <xdr:row>20</xdr:row>
      <xdr:rowOff>86175</xdr:rowOff>
    </xdr:to>
    <xdr:sp macro="" textlink="">
      <xdr:nvSpPr>
        <xdr:cNvPr id="1033" name="AutoShape 9">
          <a:hlinkClick xmlns:r="http://schemas.openxmlformats.org/officeDocument/2006/relationships" r:id="rId4" tooltip="Click For Information Menu"/>
          <a:extLst>
            <a:ext uri="{FF2B5EF4-FFF2-40B4-BE49-F238E27FC236}">
              <a16:creationId xmlns:a16="http://schemas.microsoft.com/office/drawing/2014/main" id="{00000000-0008-0000-0000-000009040000}"/>
            </a:ext>
          </a:extLst>
        </xdr:cNvPr>
        <xdr:cNvSpPr>
          <a:spLocks noChangeArrowheads="1"/>
        </xdr:cNvSpPr>
      </xdr:nvSpPr>
      <xdr:spPr bwMode="auto">
        <a:xfrm>
          <a:off x="4086225" y="2905125"/>
          <a:ext cx="2221200" cy="972000"/>
        </a:xfrm>
        <a:prstGeom prst="bevel">
          <a:avLst>
            <a:gd name="adj" fmla="val 6194"/>
          </a:avLst>
        </a:prstGeom>
        <a:solidFill>
          <a:srgbClr xmlns:mc="http://schemas.openxmlformats.org/markup-compatibility/2006" xmlns:a14="http://schemas.microsoft.com/office/drawing/2010/main" val="33CCCC" mc:Ignorable="a14" a14:legacySpreadsheetColorIndex="4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600" b="1" i="0" u="none" strike="noStrike" baseline="0">
              <a:solidFill>
                <a:srgbClr val="000080"/>
              </a:solidFill>
              <a:latin typeface="Arial"/>
              <a:cs typeface="Arial"/>
            </a:rPr>
            <a:t>Information Menu</a:t>
          </a:r>
        </a:p>
      </xdr:txBody>
    </xdr:sp>
    <xdr:clientData/>
  </xdr:twoCellAnchor>
  <xdr:twoCellAnchor>
    <xdr:from>
      <xdr:col>11</xdr:col>
      <xdr:colOff>95250</xdr:colOff>
      <xdr:row>14</xdr:row>
      <xdr:rowOff>104775</xdr:rowOff>
    </xdr:from>
    <xdr:to>
      <xdr:col>14</xdr:col>
      <xdr:colOff>485775</xdr:colOff>
      <xdr:row>20</xdr:row>
      <xdr:rowOff>104775</xdr:rowOff>
    </xdr:to>
    <xdr:sp macro="" textlink="">
      <xdr:nvSpPr>
        <xdr:cNvPr id="1034" name="AutoShape 10">
          <a:hlinkClick xmlns:r="http://schemas.openxmlformats.org/officeDocument/2006/relationships" r:id="rId5" tooltip="Click For Reports &amp; Management Summary Menu"/>
          <a:extLst>
            <a:ext uri="{FF2B5EF4-FFF2-40B4-BE49-F238E27FC236}">
              <a16:creationId xmlns:a16="http://schemas.microsoft.com/office/drawing/2014/main" id="{00000000-0008-0000-0000-00000A040000}"/>
            </a:ext>
          </a:extLst>
        </xdr:cNvPr>
        <xdr:cNvSpPr>
          <a:spLocks noChangeArrowheads="1"/>
        </xdr:cNvSpPr>
      </xdr:nvSpPr>
      <xdr:spPr bwMode="auto">
        <a:xfrm>
          <a:off x="6800850" y="2924175"/>
          <a:ext cx="2219325" cy="971550"/>
        </a:xfrm>
        <a:prstGeom prst="bevel">
          <a:avLst>
            <a:gd name="adj" fmla="val 6194"/>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0" anchor="t" upright="1"/>
        <a:lstStyle/>
        <a:p>
          <a:pPr algn="ctr" rtl="0">
            <a:defRPr sz="1000"/>
          </a:pPr>
          <a:r>
            <a:rPr lang="en-GB" sz="1600" b="1" i="0" u="none" strike="noStrike" baseline="0">
              <a:solidFill>
                <a:srgbClr val="000080"/>
              </a:solidFill>
              <a:latin typeface="Arial"/>
              <a:cs typeface="Arial"/>
            </a:rPr>
            <a:t>Reports and Management</a:t>
          </a:r>
        </a:p>
        <a:p>
          <a:pPr algn="ctr" rtl="0">
            <a:defRPr sz="1000"/>
          </a:pPr>
          <a:r>
            <a:rPr lang="en-GB" sz="1600" b="1" i="0" u="none" strike="noStrike" baseline="0">
              <a:solidFill>
                <a:srgbClr val="000080"/>
              </a:solidFill>
              <a:latin typeface="Arial"/>
              <a:cs typeface="Arial"/>
            </a:rPr>
            <a:t>Summary Menu</a:t>
          </a:r>
        </a:p>
      </xdr:txBody>
    </xdr:sp>
    <xdr:clientData/>
  </xdr:twoCellAnchor>
  <xdr:twoCellAnchor editAs="oneCell">
    <xdr:from>
      <xdr:col>14</xdr:col>
      <xdr:colOff>238125</xdr:colOff>
      <xdr:row>2</xdr:row>
      <xdr:rowOff>38100</xdr:rowOff>
    </xdr:from>
    <xdr:to>
      <xdr:col>15</xdr:col>
      <xdr:colOff>571499</xdr:colOff>
      <xdr:row>3</xdr:row>
      <xdr:rowOff>164614</xdr:rowOff>
    </xdr:to>
    <xdr:pic>
      <xdr:nvPicPr>
        <xdr:cNvPr id="1665" name="Picture 8">
          <a:extLst>
            <a:ext uri="{FF2B5EF4-FFF2-40B4-BE49-F238E27FC236}">
              <a16:creationId xmlns:a16="http://schemas.microsoft.com/office/drawing/2014/main" id="{00000000-0008-0000-0000-00008106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72525" y="400050"/>
          <a:ext cx="942974" cy="288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21</xdr:row>
      <xdr:rowOff>104775</xdr:rowOff>
    </xdr:from>
    <xdr:to>
      <xdr:col>5</xdr:col>
      <xdr:colOff>581025</xdr:colOff>
      <xdr:row>27</xdr:row>
      <xdr:rowOff>105225</xdr:rowOff>
    </xdr:to>
    <xdr:sp macro="" textlink="">
      <xdr:nvSpPr>
        <xdr:cNvPr id="9" name="AutoShape 3">
          <a:hlinkClick xmlns:r="http://schemas.openxmlformats.org/officeDocument/2006/relationships" r:id="rId7" tooltip="Click for Strategic Financial Plans"/>
          <a:extLst>
            <a:ext uri="{FF2B5EF4-FFF2-40B4-BE49-F238E27FC236}">
              <a16:creationId xmlns:a16="http://schemas.microsoft.com/office/drawing/2014/main" id="{00000000-0008-0000-0000-000009000000}"/>
            </a:ext>
          </a:extLst>
        </xdr:cNvPr>
        <xdr:cNvSpPr>
          <a:spLocks noChangeArrowheads="1"/>
        </xdr:cNvSpPr>
      </xdr:nvSpPr>
      <xdr:spPr bwMode="auto">
        <a:xfrm>
          <a:off x="1409700" y="4057650"/>
          <a:ext cx="2219325" cy="972000"/>
        </a:xfrm>
        <a:prstGeom prst="bevel">
          <a:avLst>
            <a:gd name="adj" fmla="val 6194"/>
          </a:avLst>
        </a:prstGeom>
        <a:solidFill>
          <a:srgbClr xmlns:mc="http://schemas.openxmlformats.org/markup-compatibility/2006" xmlns:a14="http://schemas.microsoft.com/office/drawing/2010/main" val="666699" mc:Ignorable="a14" a14:legacySpreadsheetColorIndex="5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600" b="1" i="0" u="none" strike="noStrike" baseline="0">
              <a:solidFill>
                <a:srgbClr val="FFFFFF"/>
              </a:solidFill>
              <a:latin typeface="Arial"/>
              <a:cs typeface="Arial"/>
            </a:rPr>
            <a:t>Strategic Financial Plans</a:t>
          </a:r>
        </a:p>
      </xdr:txBody>
    </xdr:sp>
    <xdr:clientData/>
  </xdr:twoCellAnchor>
  <xdr:twoCellAnchor>
    <xdr:from>
      <xdr:col>5</xdr:col>
      <xdr:colOff>104775</xdr:colOff>
      <xdr:row>4</xdr:row>
      <xdr:rowOff>123825</xdr:rowOff>
    </xdr:from>
    <xdr:to>
      <xdr:col>5</xdr:col>
      <xdr:colOff>485775</xdr:colOff>
      <xdr:row>4</xdr:row>
      <xdr:rowOff>123826</xdr:rowOff>
    </xdr:to>
    <xdr:cxnSp macro="">
      <xdr:nvCxnSpPr>
        <xdr:cNvPr id="10" name="Straight Arrow Connector 9">
          <a:extLst>
            <a:ext uri="{FF2B5EF4-FFF2-40B4-BE49-F238E27FC236}">
              <a16:creationId xmlns:a16="http://schemas.microsoft.com/office/drawing/2014/main" id="{00000000-0008-0000-0000-00000A000000}"/>
            </a:ext>
          </a:extLst>
        </xdr:cNvPr>
        <xdr:cNvCxnSpPr/>
      </xdr:nvCxnSpPr>
      <xdr:spPr bwMode="auto">
        <a:xfrm flipV="1">
          <a:off x="3152775" y="809625"/>
          <a:ext cx="381000" cy="1"/>
        </a:xfrm>
        <a:prstGeom prst="straightConnector1">
          <a:avLst/>
        </a:prstGeom>
        <a:ln>
          <a:solidFill>
            <a:schemeClr val="accent1"/>
          </a:solidFill>
          <a:headEnd type="none" w="med" len="med"/>
          <a:tailEnd type="arrow"/>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161925</xdr:colOff>
      <xdr:row>7</xdr:row>
      <xdr:rowOff>114300</xdr:rowOff>
    </xdr:from>
    <xdr:to>
      <xdr:col>9</xdr:col>
      <xdr:colOff>571500</xdr:colOff>
      <xdr:row>12</xdr:row>
      <xdr:rowOff>0</xdr:rowOff>
    </xdr:to>
    <xdr:sp macro="" textlink="">
      <xdr:nvSpPr>
        <xdr:cNvPr id="2053" name="AutoShape 5">
          <a:hlinkClick xmlns:r="http://schemas.openxmlformats.org/officeDocument/2006/relationships" r:id="rId1" tooltip="Click For Schools Block Allocation"/>
          <a:extLst>
            <a:ext uri="{FF2B5EF4-FFF2-40B4-BE49-F238E27FC236}">
              <a16:creationId xmlns:a16="http://schemas.microsoft.com/office/drawing/2014/main" id="{00000000-0008-0000-0900-000005080000}"/>
            </a:ext>
          </a:extLst>
        </xdr:cNvPr>
        <xdr:cNvSpPr>
          <a:spLocks noChangeArrowheads="1"/>
        </xdr:cNvSpPr>
      </xdr:nvSpPr>
      <xdr:spPr bwMode="auto">
        <a:xfrm>
          <a:off x="3276600" y="1390650"/>
          <a:ext cx="2238375" cy="695325"/>
        </a:xfrm>
        <a:prstGeom prst="bevel">
          <a:avLst>
            <a:gd name="adj" fmla="val 6194"/>
          </a:avLst>
        </a:prstGeom>
        <a:solidFill>
          <a:srgbClr xmlns:mc="http://schemas.openxmlformats.org/markup-compatibility/2006" xmlns:a14="http://schemas.microsoft.com/office/drawing/2010/main" val="33CCCC" mc:Ignorable="a14" a14:legacySpreadsheetColorIndex="4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0" anchor="t" upright="1"/>
        <a:lstStyle/>
        <a:p>
          <a:pPr algn="ctr" rtl="0">
            <a:defRPr sz="1000"/>
          </a:pPr>
          <a:r>
            <a:rPr lang="en-GB" sz="1600" b="1" i="0" u="none" strike="noStrike" baseline="0">
              <a:solidFill>
                <a:srgbClr val="000080"/>
              </a:solidFill>
              <a:latin typeface="Arial"/>
              <a:cs typeface="Arial"/>
            </a:rPr>
            <a:t>Schools Block Allocation</a:t>
          </a:r>
        </a:p>
      </xdr:txBody>
    </xdr:sp>
    <xdr:clientData/>
  </xdr:twoCellAnchor>
  <xdr:twoCellAnchor>
    <xdr:from>
      <xdr:col>2</xdr:col>
      <xdr:colOff>114300</xdr:colOff>
      <xdr:row>7</xdr:row>
      <xdr:rowOff>104775</xdr:rowOff>
    </xdr:from>
    <xdr:to>
      <xdr:col>5</xdr:col>
      <xdr:colOff>523875</xdr:colOff>
      <xdr:row>11</xdr:row>
      <xdr:rowOff>152400</xdr:rowOff>
    </xdr:to>
    <xdr:sp macro="" textlink="">
      <xdr:nvSpPr>
        <xdr:cNvPr id="2054" name="AutoShape 6">
          <a:hlinkClick xmlns:r="http://schemas.openxmlformats.org/officeDocument/2006/relationships" r:id="rId2" tooltip="Click For Early Years Block Allocation"/>
          <a:extLst>
            <a:ext uri="{FF2B5EF4-FFF2-40B4-BE49-F238E27FC236}">
              <a16:creationId xmlns:a16="http://schemas.microsoft.com/office/drawing/2014/main" id="{00000000-0008-0000-0900-000006080000}"/>
            </a:ext>
          </a:extLst>
        </xdr:cNvPr>
        <xdr:cNvSpPr>
          <a:spLocks noChangeArrowheads="1"/>
        </xdr:cNvSpPr>
      </xdr:nvSpPr>
      <xdr:spPr bwMode="auto">
        <a:xfrm>
          <a:off x="790575" y="1381125"/>
          <a:ext cx="2238375" cy="695325"/>
        </a:xfrm>
        <a:prstGeom prst="bevel">
          <a:avLst>
            <a:gd name="adj" fmla="val 6194"/>
          </a:avLst>
        </a:prstGeom>
        <a:solidFill>
          <a:srgbClr xmlns:mc="http://schemas.openxmlformats.org/markup-compatibility/2006" xmlns:a14="http://schemas.microsoft.com/office/drawing/2010/main" val="33CCCC" mc:Ignorable="a14" a14:legacySpreadsheetColorIndex="4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0" anchor="t" upright="1"/>
        <a:lstStyle/>
        <a:p>
          <a:pPr algn="ctr" rtl="0">
            <a:defRPr sz="1000"/>
          </a:pPr>
          <a:r>
            <a:rPr lang="en-GB" sz="1600" b="1" i="0" u="none" strike="noStrike" baseline="0">
              <a:solidFill>
                <a:srgbClr val="000080"/>
              </a:solidFill>
              <a:latin typeface="Arial"/>
              <a:cs typeface="Arial"/>
            </a:rPr>
            <a:t>Early Years Block Allocation</a:t>
          </a:r>
        </a:p>
      </xdr:txBody>
    </xdr:sp>
    <xdr:clientData/>
  </xdr:twoCellAnchor>
  <xdr:twoCellAnchor>
    <xdr:from>
      <xdr:col>10</xdr:col>
      <xdr:colOff>257175</xdr:colOff>
      <xdr:row>7</xdr:row>
      <xdr:rowOff>123825</xdr:rowOff>
    </xdr:from>
    <xdr:to>
      <xdr:col>14</xdr:col>
      <xdr:colOff>57150</xdr:colOff>
      <xdr:row>12</xdr:row>
      <xdr:rowOff>9525</xdr:rowOff>
    </xdr:to>
    <xdr:sp macro="" textlink="">
      <xdr:nvSpPr>
        <xdr:cNvPr id="2055" name="AutoShape 7">
          <a:hlinkClick xmlns:r="http://schemas.openxmlformats.org/officeDocument/2006/relationships" r:id="rId3" tooltip="Click for High Needs Block Allocation"/>
          <a:extLst>
            <a:ext uri="{FF2B5EF4-FFF2-40B4-BE49-F238E27FC236}">
              <a16:creationId xmlns:a16="http://schemas.microsoft.com/office/drawing/2014/main" id="{00000000-0008-0000-0900-000007080000}"/>
            </a:ext>
          </a:extLst>
        </xdr:cNvPr>
        <xdr:cNvSpPr>
          <a:spLocks noChangeArrowheads="1"/>
        </xdr:cNvSpPr>
      </xdr:nvSpPr>
      <xdr:spPr bwMode="auto">
        <a:xfrm>
          <a:off x="5810250" y="1400175"/>
          <a:ext cx="2238375" cy="695325"/>
        </a:xfrm>
        <a:prstGeom prst="bevel">
          <a:avLst>
            <a:gd name="adj" fmla="val 6194"/>
          </a:avLst>
        </a:prstGeom>
        <a:solidFill>
          <a:srgbClr xmlns:mc="http://schemas.openxmlformats.org/markup-compatibility/2006" xmlns:a14="http://schemas.microsoft.com/office/drawing/2010/main" val="33CCCC" mc:Ignorable="a14" a14:legacySpreadsheetColorIndex="4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0" anchor="t" upright="1"/>
        <a:lstStyle/>
        <a:p>
          <a:pPr algn="ctr" rtl="0">
            <a:defRPr sz="1000"/>
          </a:pPr>
          <a:r>
            <a:rPr lang="en-GB" sz="1600" b="1" i="0" u="none" strike="noStrike" baseline="0">
              <a:solidFill>
                <a:srgbClr val="000080"/>
              </a:solidFill>
              <a:latin typeface="Arial"/>
              <a:cs typeface="Arial"/>
            </a:rPr>
            <a:t>High Needs Block Allocation</a:t>
          </a:r>
        </a:p>
      </xdr:txBody>
    </xdr:sp>
    <xdr:clientData/>
  </xdr:twoCellAnchor>
  <xdr:twoCellAnchor>
    <xdr:from>
      <xdr:col>2</xdr:col>
      <xdr:colOff>114300</xdr:colOff>
      <xdr:row>18</xdr:row>
      <xdr:rowOff>28575</xdr:rowOff>
    </xdr:from>
    <xdr:to>
      <xdr:col>14</xdr:col>
      <xdr:colOff>38100</xdr:colOff>
      <xdr:row>22</xdr:row>
      <xdr:rowOff>76200</xdr:rowOff>
    </xdr:to>
    <xdr:sp macro="" textlink="">
      <xdr:nvSpPr>
        <xdr:cNvPr id="2056" name="AutoShape 8">
          <a:hlinkClick xmlns:r="http://schemas.openxmlformats.org/officeDocument/2006/relationships" r:id="rId4" tooltip="Click For School Funding Summary"/>
          <a:extLst>
            <a:ext uri="{FF2B5EF4-FFF2-40B4-BE49-F238E27FC236}">
              <a16:creationId xmlns:a16="http://schemas.microsoft.com/office/drawing/2014/main" id="{00000000-0008-0000-0900-000008080000}"/>
            </a:ext>
          </a:extLst>
        </xdr:cNvPr>
        <xdr:cNvSpPr>
          <a:spLocks noChangeArrowheads="1"/>
        </xdr:cNvSpPr>
      </xdr:nvSpPr>
      <xdr:spPr bwMode="auto">
        <a:xfrm>
          <a:off x="790575" y="3086100"/>
          <a:ext cx="7239000" cy="695325"/>
        </a:xfrm>
        <a:prstGeom prst="bevel">
          <a:avLst>
            <a:gd name="adj" fmla="val 6194"/>
          </a:avLst>
        </a:prstGeom>
        <a:solidFill>
          <a:srgbClr xmlns:mc="http://schemas.openxmlformats.org/markup-compatibility/2006" xmlns:a14="http://schemas.microsoft.com/office/drawing/2010/main" val="33CCCC" mc:Ignorable="a14" a14:legacySpreadsheetColorIndex="4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600" b="1" i="0" u="none" strike="noStrike" baseline="0">
              <a:solidFill>
                <a:srgbClr val="000080"/>
              </a:solidFill>
              <a:latin typeface="Arial"/>
              <a:cs typeface="Arial"/>
            </a:rPr>
            <a:t>Summary Of All School Funding</a:t>
          </a:r>
        </a:p>
        <a:p>
          <a:pPr algn="ctr" rtl="0">
            <a:defRPr sz="1000"/>
          </a:pPr>
          <a:r>
            <a:rPr lang="en-GB" sz="1600" b="1" i="0" u="none" strike="noStrike" baseline="0">
              <a:solidFill>
                <a:srgbClr val="000080"/>
              </a:solidFill>
              <a:latin typeface="Arial"/>
              <a:cs typeface="Arial"/>
            </a:rPr>
            <a:t> </a:t>
          </a:r>
          <a:r>
            <a:rPr lang="en-GB" sz="1000" b="1" i="0" u="none" strike="noStrike" baseline="0">
              <a:solidFill>
                <a:srgbClr val="000080"/>
              </a:solidFill>
              <a:latin typeface="Arial"/>
              <a:cs typeface="Arial"/>
            </a:rPr>
            <a:t>(Enter Sixth Form funding on this sheet)</a:t>
          </a:r>
        </a:p>
      </xdr:txBody>
    </xdr:sp>
    <xdr:clientData/>
  </xdr:twoCellAnchor>
  <xdr:twoCellAnchor>
    <xdr:from>
      <xdr:col>11</xdr:col>
      <xdr:colOff>561975</xdr:colOff>
      <xdr:row>31</xdr:row>
      <xdr:rowOff>47625</xdr:rowOff>
    </xdr:from>
    <xdr:to>
      <xdr:col>15</xdr:col>
      <xdr:colOff>361950</xdr:colOff>
      <xdr:row>35</xdr:row>
      <xdr:rowOff>95250</xdr:rowOff>
    </xdr:to>
    <xdr:sp macro="" textlink="">
      <xdr:nvSpPr>
        <xdr:cNvPr id="2057" name="AutoShape 9">
          <a:hlinkClick xmlns:r="http://schemas.openxmlformats.org/officeDocument/2006/relationships" r:id="rId5" tooltip="Return To Main Menu"/>
          <a:extLst>
            <a:ext uri="{FF2B5EF4-FFF2-40B4-BE49-F238E27FC236}">
              <a16:creationId xmlns:a16="http://schemas.microsoft.com/office/drawing/2014/main" id="{00000000-0008-0000-0900-000009080000}"/>
            </a:ext>
          </a:extLst>
        </xdr:cNvPr>
        <xdr:cNvSpPr>
          <a:spLocks noChangeArrowheads="1"/>
        </xdr:cNvSpPr>
      </xdr:nvSpPr>
      <xdr:spPr bwMode="auto">
        <a:xfrm>
          <a:off x="6724650" y="5210175"/>
          <a:ext cx="2238375" cy="695325"/>
        </a:xfrm>
        <a:prstGeom prst="bevel">
          <a:avLst>
            <a:gd name="adj" fmla="val 6194"/>
          </a:avLst>
        </a:prstGeom>
        <a:solidFill>
          <a:srgbClr xmlns:mc="http://schemas.openxmlformats.org/markup-compatibility/2006" xmlns:a14="http://schemas.microsoft.com/office/drawing/2010/main" val="993366" mc:Ignorable="a14" a14:legacySpreadsheetColorIndex="6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0" anchor="t" upright="1"/>
        <a:lstStyle/>
        <a:p>
          <a:pPr algn="ctr" rtl="0">
            <a:defRPr sz="1000"/>
          </a:pPr>
          <a:r>
            <a:rPr lang="en-GB" sz="1600" b="1" i="0" u="none" strike="noStrike" baseline="0">
              <a:solidFill>
                <a:srgbClr val="FFFFFF"/>
              </a:solidFill>
              <a:latin typeface="Arial"/>
              <a:cs typeface="Arial"/>
            </a:rPr>
            <a:t>Return To </a:t>
          </a:r>
        </a:p>
        <a:p>
          <a:pPr algn="ctr" rtl="0">
            <a:defRPr sz="1000"/>
          </a:pPr>
          <a:r>
            <a:rPr lang="en-GB" sz="1600" b="1" i="0" u="none" strike="noStrike" baseline="0">
              <a:solidFill>
                <a:srgbClr val="FFFFFF"/>
              </a:solidFill>
              <a:latin typeface="Arial"/>
              <a:cs typeface="Arial"/>
            </a:rPr>
            <a:t>Main Menu</a:t>
          </a:r>
        </a:p>
      </xdr:txBody>
    </xdr:sp>
    <xdr:clientData/>
  </xdr:twoCellAnchor>
  <xdr:twoCellAnchor>
    <xdr:from>
      <xdr:col>2</xdr:col>
      <xdr:colOff>114300</xdr:colOff>
      <xdr:row>12</xdr:row>
      <xdr:rowOff>104775</xdr:rowOff>
    </xdr:from>
    <xdr:to>
      <xdr:col>5</xdr:col>
      <xdr:colOff>523875</xdr:colOff>
      <xdr:row>16</xdr:row>
      <xdr:rowOff>152400</xdr:rowOff>
    </xdr:to>
    <xdr:sp macro="" textlink="">
      <xdr:nvSpPr>
        <xdr:cNvPr id="2058" name="AutoShape 10">
          <a:hlinkClick xmlns:r="http://schemas.openxmlformats.org/officeDocument/2006/relationships" r:id="rId6" tooltip="Click For Early Years Block Allocation"/>
          <a:extLst>
            <a:ext uri="{FF2B5EF4-FFF2-40B4-BE49-F238E27FC236}">
              <a16:creationId xmlns:a16="http://schemas.microsoft.com/office/drawing/2014/main" id="{00000000-0008-0000-0900-00000A080000}"/>
            </a:ext>
          </a:extLst>
        </xdr:cNvPr>
        <xdr:cNvSpPr>
          <a:spLocks noChangeArrowheads="1"/>
        </xdr:cNvSpPr>
      </xdr:nvSpPr>
      <xdr:spPr bwMode="auto">
        <a:xfrm>
          <a:off x="790575" y="2190750"/>
          <a:ext cx="2238375" cy="695325"/>
        </a:xfrm>
        <a:prstGeom prst="bevel">
          <a:avLst>
            <a:gd name="adj" fmla="val 6194"/>
          </a:avLst>
        </a:prstGeom>
        <a:solidFill>
          <a:srgbClr xmlns:mc="http://schemas.openxmlformats.org/markup-compatibility/2006" xmlns:a14="http://schemas.microsoft.com/office/drawing/2010/main" val="33CCCC" mc:Ignorable="a14" a14:legacySpreadsheetColorIndex="4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0" anchor="t" upright="1"/>
        <a:lstStyle/>
        <a:p>
          <a:pPr algn="ctr" rtl="0">
            <a:defRPr sz="1000"/>
          </a:pPr>
          <a:r>
            <a:rPr lang="en-GB" sz="1600" b="1" i="0" u="none" strike="noStrike" baseline="0">
              <a:solidFill>
                <a:srgbClr val="000080"/>
              </a:solidFill>
              <a:latin typeface="Arial"/>
              <a:cs typeface="Arial"/>
            </a:rPr>
            <a:t>Early Years Calculation and Tool</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666750</xdr:colOff>
      <xdr:row>0</xdr:row>
      <xdr:rowOff>19050</xdr:rowOff>
    </xdr:from>
    <xdr:to>
      <xdr:col>5</xdr:col>
      <xdr:colOff>9525</xdr:colOff>
      <xdr:row>0</xdr:row>
      <xdr:rowOff>381000</xdr:rowOff>
    </xdr:to>
    <xdr:sp macro="" textlink="">
      <xdr:nvSpPr>
        <xdr:cNvPr id="7172" name="AutoShape 4">
          <a:hlinkClick xmlns:r="http://schemas.openxmlformats.org/officeDocument/2006/relationships" r:id="rId1" tooltip="Return To Information Menu"/>
          <a:extLst>
            <a:ext uri="{FF2B5EF4-FFF2-40B4-BE49-F238E27FC236}">
              <a16:creationId xmlns:a16="http://schemas.microsoft.com/office/drawing/2014/main" id="{00000000-0008-0000-0A00-0000041C0000}"/>
            </a:ext>
          </a:extLst>
        </xdr:cNvPr>
        <xdr:cNvSpPr>
          <a:spLocks noChangeArrowheads="1"/>
        </xdr:cNvSpPr>
      </xdr:nvSpPr>
      <xdr:spPr bwMode="auto">
        <a:xfrm>
          <a:off x="5867400" y="19050"/>
          <a:ext cx="866775" cy="361950"/>
        </a:xfrm>
        <a:prstGeom prst="bevel">
          <a:avLst>
            <a:gd name="adj" fmla="val 6194"/>
          </a:avLst>
        </a:prstGeom>
        <a:solidFill>
          <a:srgbClr xmlns:mc="http://schemas.openxmlformats.org/markup-compatibility/2006" xmlns:a14="http://schemas.microsoft.com/office/drawing/2010/main" val="33CCCC" mc:Ignorable="a14" a14:legacySpreadsheetColorIndex="4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GB" sz="900" b="1" i="0" u="none" strike="noStrike" baseline="0">
              <a:solidFill>
                <a:srgbClr val="000080"/>
              </a:solidFill>
              <a:latin typeface="Arial"/>
              <a:cs typeface="Arial"/>
            </a:rPr>
            <a:t>Return To </a:t>
          </a:r>
        </a:p>
        <a:p>
          <a:pPr algn="ctr" rtl="0">
            <a:defRPr sz="1000"/>
          </a:pPr>
          <a:r>
            <a:rPr lang="en-GB" sz="900" b="1" i="0" u="none" strike="noStrike" baseline="0">
              <a:solidFill>
                <a:srgbClr val="000080"/>
              </a:solidFill>
              <a:latin typeface="Arial"/>
              <a:cs typeface="Arial"/>
            </a:rPr>
            <a:t>Info Menu</a:t>
          </a:r>
        </a:p>
      </xdr:txBody>
    </xdr:sp>
    <xdr:clientData fPrintsWithSheet="0"/>
  </xdr:twoCellAnchor>
  <xdr:twoCellAnchor editAs="absolute">
    <xdr:from>
      <xdr:col>6</xdr:col>
      <xdr:colOff>28575</xdr:colOff>
      <xdr:row>0</xdr:row>
      <xdr:rowOff>9525</xdr:rowOff>
    </xdr:from>
    <xdr:to>
      <xdr:col>6</xdr:col>
      <xdr:colOff>895350</xdr:colOff>
      <xdr:row>0</xdr:row>
      <xdr:rowOff>371475</xdr:rowOff>
    </xdr:to>
    <xdr:sp macro="" textlink="">
      <xdr:nvSpPr>
        <xdr:cNvPr id="7173" name="AutoShape 5">
          <a:hlinkClick xmlns:r="http://schemas.openxmlformats.org/officeDocument/2006/relationships" r:id="rId2" tooltip="Return To Main Menu"/>
          <a:extLst>
            <a:ext uri="{FF2B5EF4-FFF2-40B4-BE49-F238E27FC236}">
              <a16:creationId xmlns:a16="http://schemas.microsoft.com/office/drawing/2014/main" id="{00000000-0008-0000-0A00-0000051C0000}"/>
            </a:ext>
          </a:extLst>
        </xdr:cNvPr>
        <xdr:cNvSpPr>
          <a:spLocks noChangeArrowheads="1"/>
        </xdr:cNvSpPr>
      </xdr:nvSpPr>
      <xdr:spPr bwMode="auto">
        <a:xfrm>
          <a:off x="7658100" y="9525"/>
          <a:ext cx="866775" cy="361950"/>
        </a:xfrm>
        <a:prstGeom prst="bevel">
          <a:avLst>
            <a:gd name="adj" fmla="val 6194"/>
          </a:avLst>
        </a:prstGeom>
        <a:solidFill>
          <a:srgbClr xmlns:mc="http://schemas.openxmlformats.org/markup-compatibility/2006" xmlns:a14="http://schemas.microsoft.com/office/drawing/2010/main" val="0066CC" mc:Ignorable="a14" a14:legacySpreadsheetColorIndex="30"/>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GB" sz="900" b="1" i="0" u="none" strike="noStrike" baseline="0">
              <a:solidFill>
                <a:srgbClr val="FFFFFF"/>
              </a:solidFill>
              <a:latin typeface="Arial"/>
              <a:cs typeface="Arial"/>
            </a:rPr>
            <a:t>Return To </a:t>
          </a:r>
        </a:p>
        <a:p>
          <a:pPr algn="ctr" rtl="0">
            <a:defRPr sz="1000"/>
          </a:pPr>
          <a:r>
            <a:rPr lang="en-GB" sz="900" b="1" i="0" u="none" strike="noStrike" baseline="0">
              <a:solidFill>
                <a:srgbClr val="FFFFFF"/>
              </a:solidFill>
              <a:latin typeface="Arial"/>
              <a:cs typeface="Arial"/>
            </a:rPr>
            <a:t>Main Menu</a:t>
          </a:r>
        </a:p>
      </xdr:txBody>
    </xdr:sp>
    <xdr:clientData fPrintsWithSheet="0"/>
  </xdr:twoCellAnchor>
  <xdr:twoCellAnchor>
    <xdr:from>
      <xdr:col>3</xdr:col>
      <xdr:colOff>19050</xdr:colOff>
      <xdr:row>0</xdr:row>
      <xdr:rowOff>19050</xdr:rowOff>
    </xdr:from>
    <xdr:to>
      <xdr:col>3</xdr:col>
      <xdr:colOff>590550</xdr:colOff>
      <xdr:row>0</xdr:row>
      <xdr:rowOff>381000</xdr:rowOff>
    </xdr:to>
    <xdr:sp macro="[0]!PrintPage" textlink="">
      <xdr:nvSpPr>
        <xdr:cNvPr id="7174" name="AutoShape 6">
          <a:extLst>
            <a:ext uri="{FF2B5EF4-FFF2-40B4-BE49-F238E27FC236}">
              <a16:creationId xmlns:a16="http://schemas.microsoft.com/office/drawing/2014/main" id="{00000000-0008-0000-0A00-0000061C0000}"/>
            </a:ext>
          </a:extLst>
        </xdr:cNvPr>
        <xdr:cNvSpPr>
          <a:spLocks noChangeArrowheads="1"/>
        </xdr:cNvSpPr>
      </xdr:nvSpPr>
      <xdr:spPr bwMode="auto">
        <a:xfrm>
          <a:off x="5219700" y="19050"/>
          <a:ext cx="571500" cy="361950"/>
        </a:xfrm>
        <a:prstGeom prst="bevel">
          <a:avLst>
            <a:gd name="adj" fmla="val 6194"/>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Print </a:t>
          </a:r>
        </a:p>
        <a:p>
          <a:pPr algn="ctr" rtl="0">
            <a:defRPr sz="1000"/>
          </a:pPr>
          <a:r>
            <a:rPr lang="en-GB" sz="900" b="1" i="0" u="none" strike="noStrike" baseline="0">
              <a:solidFill>
                <a:srgbClr val="000000"/>
              </a:solidFill>
              <a:latin typeface="Arial"/>
              <a:cs typeface="Arial"/>
            </a:rPr>
            <a:t>Page</a:t>
          </a:r>
        </a:p>
      </xdr:txBody>
    </xdr:sp>
    <xdr:clientData fPrintsWithSheet="0"/>
  </xdr:twoCellAnchor>
  <xdr:twoCellAnchor editAs="absolute">
    <xdr:from>
      <xdr:col>5</xdr:col>
      <xdr:colOff>695325</xdr:colOff>
      <xdr:row>1</xdr:row>
      <xdr:rowOff>114300</xdr:rowOff>
    </xdr:from>
    <xdr:to>
      <xdr:col>7</xdr:col>
      <xdr:colOff>0</xdr:colOff>
      <xdr:row>4</xdr:row>
      <xdr:rowOff>28575</xdr:rowOff>
    </xdr:to>
    <xdr:sp macro="" textlink="">
      <xdr:nvSpPr>
        <xdr:cNvPr id="7179" name="AutoShape 11">
          <a:hlinkClick xmlns:r="http://schemas.openxmlformats.org/officeDocument/2006/relationships" r:id="rId3" tooltip="Return To Main Menu"/>
          <a:extLst>
            <a:ext uri="{FF2B5EF4-FFF2-40B4-BE49-F238E27FC236}">
              <a16:creationId xmlns:a16="http://schemas.microsoft.com/office/drawing/2014/main" id="{00000000-0008-0000-0A00-00000B1C0000}"/>
            </a:ext>
          </a:extLst>
        </xdr:cNvPr>
        <xdr:cNvSpPr>
          <a:spLocks noChangeArrowheads="1"/>
        </xdr:cNvSpPr>
      </xdr:nvSpPr>
      <xdr:spPr bwMode="auto">
        <a:xfrm>
          <a:off x="7419975" y="504825"/>
          <a:ext cx="1428750" cy="590550"/>
        </a:xfrm>
        <a:prstGeom prst="bevel">
          <a:avLst>
            <a:gd name="adj" fmla="val 6194"/>
          </a:avLst>
        </a:prstGeom>
        <a:solidFill>
          <a:srgbClr xmlns:mc="http://schemas.openxmlformats.org/markup-compatibility/2006" xmlns:a14="http://schemas.microsoft.com/office/drawing/2010/main" val="FF8080" mc:Ignorable="a14" a14:legacySpreadsheetColorIndex="2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Click To View Early Years Funding Calculation &amp; Tool</a:t>
          </a:r>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xdr:from>
      <xdr:col>12</xdr:col>
      <xdr:colOff>1685925</xdr:colOff>
      <xdr:row>0</xdr:row>
      <xdr:rowOff>19050</xdr:rowOff>
    </xdr:from>
    <xdr:to>
      <xdr:col>12</xdr:col>
      <xdr:colOff>2257425</xdr:colOff>
      <xdr:row>0</xdr:row>
      <xdr:rowOff>381000</xdr:rowOff>
    </xdr:to>
    <xdr:sp macro="[0]!PrintPage" textlink="">
      <xdr:nvSpPr>
        <xdr:cNvPr id="16386" name="AutoShape 2">
          <a:extLst>
            <a:ext uri="{FF2B5EF4-FFF2-40B4-BE49-F238E27FC236}">
              <a16:creationId xmlns:a16="http://schemas.microsoft.com/office/drawing/2014/main" id="{00000000-0008-0000-0B00-000002400000}"/>
            </a:ext>
          </a:extLst>
        </xdr:cNvPr>
        <xdr:cNvSpPr>
          <a:spLocks noChangeArrowheads="1"/>
        </xdr:cNvSpPr>
      </xdr:nvSpPr>
      <xdr:spPr bwMode="auto">
        <a:xfrm>
          <a:off x="8410575" y="19050"/>
          <a:ext cx="571500" cy="361950"/>
        </a:xfrm>
        <a:prstGeom prst="bevel">
          <a:avLst>
            <a:gd name="adj" fmla="val 6194"/>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Print </a:t>
          </a:r>
        </a:p>
        <a:p>
          <a:pPr algn="ctr" rtl="0">
            <a:defRPr sz="1000"/>
          </a:pPr>
          <a:r>
            <a:rPr lang="en-GB" sz="900" b="1" i="0" u="none" strike="noStrike" baseline="0">
              <a:solidFill>
                <a:srgbClr val="000000"/>
              </a:solidFill>
              <a:latin typeface="Arial"/>
              <a:cs typeface="Arial"/>
            </a:rPr>
            <a:t>Page</a:t>
          </a:r>
        </a:p>
      </xdr:txBody>
    </xdr:sp>
    <xdr:clientData/>
  </xdr:twoCellAnchor>
  <xdr:twoCellAnchor>
    <xdr:from>
      <xdr:col>12</xdr:col>
      <xdr:colOff>2333625</xdr:colOff>
      <xdr:row>0</xdr:row>
      <xdr:rowOff>19050</xdr:rowOff>
    </xdr:from>
    <xdr:to>
      <xdr:col>14</xdr:col>
      <xdr:colOff>342900</xdr:colOff>
      <xdr:row>0</xdr:row>
      <xdr:rowOff>381000</xdr:rowOff>
    </xdr:to>
    <xdr:sp macro="" textlink="">
      <xdr:nvSpPr>
        <xdr:cNvPr id="16387" name="AutoShape 3">
          <a:hlinkClick xmlns:r="http://schemas.openxmlformats.org/officeDocument/2006/relationships" r:id="rId1" tooltip="Return To Information Menu"/>
          <a:extLst>
            <a:ext uri="{FF2B5EF4-FFF2-40B4-BE49-F238E27FC236}">
              <a16:creationId xmlns:a16="http://schemas.microsoft.com/office/drawing/2014/main" id="{00000000-0008-0000-0B00-000003400000}"/>
            </a:ext>
          </a:extLst>
        </xdr:cNvPr>
        <xdr:cNvSpPr>
          <a:spLocks noChangeArrowheads="1"/>
        </xdr:cNvSpPr>
      </xdr:nvSpPr>
      <xdr:spPr bwMode="auto">
        <a:xfrm>
          <a:off x="9058275" y="19050"/>
          <a:ext cx="1000125" cy="361950"/>
        </a:xfrm>
        <a:prstGeom prst="bevel">
          <a:avLst>
            <a:gd name="adj" fmla="val 6194"/>
          </a:avLst>
        </a:prstGeom>
        <a:solidFill>
          <a:srgbClr xmlns:mc="http://schemas.openxmlformats.org/markup-compatibility/2006" xmlns:a14="http://schemas.microsoft.com/office/drawing/2010/main" val="33CCCC" mc:Ignorable="a14" a14:legacySpreadsheetColorIndex="4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GB" sz="900" b="1" i="0" u="none" strike="noStrike" baseline="0">
              <a:solidFill>
                <a:srgbClr val="000080"/>
              </a:solidFill>
              <a:latin typeface="Arial"/>
              <a:cs typeface="Arial"/>
            </a:rPr>
            <a:t>Return To </a:t>
          </a:r>
        </a:p>
        <a:p>
          <a:pPr algn="ctr" rtl="0">
            <a:defRPr sz="1000"/>
          </a:pPr>
          <a:r>
            <a:rPr lang="en-GB" sz="900" b="1" i="0" u="none" strike="noStrike" baseline="0">
              <a:solidFill>
                <a:srgbClr val="000080"/>
              </a:solidFill>
              <a:latin typeface="Arial"/>
              <a:cs typeface="Arial"/>
            </a:rPr>
            <a:t>Info Menu</a:t>
          </a:r>
        </a:p>
      </xdr:txBody>
    </xdr:sp>
    <xdr:clientData/>
  </xdr:twoCellAnchor>
  <xdr:twoCellAnchor>
    <xdr:from>
      <xdr:col>14</xdr:col>
      <xdr:colOff>419100</xdr:colOff>
      <xdr:row>0</xdr:row>
      <xdr:rowOff>19050</xdr:rowOff>
    </xdr:from>
    <xdr:to>
      <xdr:col>16</xdr:col>
      <xdr:colOff>209550</xdr:colOff>
      <xdr:row>0</xdr:row>
      <xdr:rowOff>381000</xdr:rowOff>
    </xdr:to>
    <xdr:sp macro="" textlink="">
      <xdr:nvSpPr>
        <xdr:cNvPr id="16388" name="AutoShape 4">
          <a:hlinkClick xmlns:r="http://schemas.openxmlformats.org/officeDocument/2006/relationships" r:id="rId2" tooltip="Return To Main Menu"/>
          <a:extLst>
            <a:ext uri="{FF2B5EF4-FFF2-40B4-BE49-F238E27FC236}">
              <a16:creationId xmlns:a16="http://schemas.microsoft.com/office/drawing/2014/main" id="{00000000-0008-0000-0B00-000004400000}"/>
            </a:ext>
          </a:extLst>
        </xdr:cNvPr>
        <xdr:cNvSpPr>
          <a:spLocks noChangeArrowheads="1"/>
        </xdr:cNvSpPr>
      </xdr:nvSpPr>
      <xdr:spPr bwMode="auto">
        <a:xfrm>
          <a:off x="10134600" y="19050"/>
          <a:ext cx="866775" cy="361950"/>
        </a:xfrm>
        <a:prstGeom prst="bevel">
          <a:avLst>
            <a:gd name="adj" fmla="val 6194"/>
          </a:avLst>
        </a:prstGeom>
        <a:solidFill>
          <a:srgbClr xmlns:mc="http://schemas.openxmlformats.org/markup-compatibility/2006" xmlns:a14="http://schemas.microsoft.com/office/drawing/2010/main" val="993366" mc:Ignorable="a14" a14:legacySpreadsheetColorIndex="6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GB" sz="900" b="1" i="0" u="none" strike="noStrike" baseline="0">
              <a:solidFill>
                <a:srgbClr val="FFFFFF"/>
              </a:solidFill>
              <a:latin typeface="Arial"/>
              <a:cs typeface="Arial"/>
            </a:rPr>
            <a:t>Return To </a:t>
          </a:r>
        </a:p>
        <a:p>
          <a:pPr algn="ctr" rtl="0">
            <a:defRPr sz="1000"/>
          </a:pPr>
          <a:r>
            <a:rPr lang="en-GB" sz="900" b="1" i="0" u="none" strike="noStrike" baseline="0">
              <a:solidFill>
                <a:srgbClr val="FFFFFF"/>
              </a:solidFill>
              <a:latin typeface="Arial"/>
              <a:cs typeface="Arial"/>
            </a:rPr>
            <a:t>Main Menu</a:t>
          </a:r>
        </a:p>
      </xdr:txBody>
    </xdr:sp>
    <xdr:clientData/>
  </xdr:twoCellAnchor>
  <xdr:twoCellAnchor editAs="absolute">
    <xdr:from>
      <xdr:col>10</xdr:col>
      <xdr:colOff>0</xdr:colOff>
      <xdr:row>18</xdr:row>
      <xdr:rowOff>76200</xdr:rowOff>
    </xdr:from>
    <xdr:to>
      <xdr:col>12</xdr:col>
      <xdr:colOff>38100</xdr:colOff>
      <xdr:row>21</xdr:row>
      <xdr:rowOff>19050</xdr:rowOff>
    </xdr:to>
    <xdr:sp macro="" textlink="">
      <xdr:nvSpPr>
        <xdr:cNvPr id="16389" name="AutoShape 5">
          <a:hlinkClick xmlns:r="http://schemas.openxmlformats.org/officeDocument/2006/relationships" r:id="rId3" tooltip="Return To Main Menu"/>
          <a:extLst>
            <a:ext uri="{FF2B5EF4-FFF2-40B4-BE49-F238E27FC236}">
              <a16:creationId xmlns:a16="http://schemas.microsoft.com/office/drawing/2014/main" id="{00000000-0008-0000-0B00-000005400000}"/>
            </a:ext>
          </a:extLst>
        </xdr:cNvPr>
        <xdr:cNvSpPr>
          <a:spLocks noChangeArrowheads="1"/>
        </xdr:cNvSpPr>
      </xdr:nvSpPr>
      <xdr:spPr bwMode="auto">
        <a:xfrm>
          <a:off x="5334000" y="3638550"/>
          <a:ext cx="1428750" cy="428625"/>
        </a:xfrm>
        <a:prstGeom prst="bevel">
          <a:avLst>
            <a:gd name="adj" fmla="val 6194"/>
          </a:avLst>
        </a:prstGeom>
        <a:solidFill>
          <a:srgbClr xmlns:mc="http://schemas.openxmlformats.org/markup-compatibility/2006" xmlns:a14="http://schemas.microsoft.com/office/drawing/2010/main" val="FF8080" mc:Ignorable="a14" a14:legacySpreadsheetColorIndex="2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Click To View Early Years Block Funding</a:t>
          </a:r>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5</xdr:col>
      <xdr:colOff>209550</xdr:colOff>
      <xdr:row>0</xdr:row>
      <xdr:rowOff>9525</xdr:rowOff>
    </xdr:from>
    <xdr:to>
      <xdr:col>6</xdr:col>
      <xdr:colOff>171450</xdr:colOff>
      <xdr:row>0</xdr:row>
      <xdr:rowOff>371475</xdr:rowOff>
    </xdr:to>
    <xdr:sp macro="[0]!PrintPage" textlink="">
      <xdr:nvSpPr>
        <xdr:cNvPr id="19457" name="AutoShape 1">
          <a:extLst>
            <a:ext uri="{FF2B5EF4-FFF2-40B4-BE49-F238E27FC236}">
              <a16:creationId xmlns:a16="http://schemas.microsoft.com/office/drawing/2014/main" id="{00000000-0008-0000-0C00-0000014C0000}"/>
            </a:ext>
          </a:extLst>
        </xdr:cNvPr>
        <xdr:cNvSpPr>
          <a:spLocks noChangeArrowheads="1"/>
        </xdr:cNvSpPr>
      </xdr:nvSpPr>
      <xdr:spPr bwMode="auto">
        <a:xfrm>
          <a:off x="3733800" y="9525"/>
          <a:ext cx="571500" cy="361950"/>
        </a:xfrm>
        <a:prstGeom prst="bevel">
          <a:avLst>
            <a:gd name="adj" fmla="val 6194"/>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Print </a:t>
          </a:r>
        </a:p>
        <a:p>
          <a:pPr algn="ctr" rtl="0">
            <a:defRPr sz="1000"/>
          </a:pPr>
          <a:r>
            <a:rPr lang="en-GB" sz="900" b="1" i="0" u="none" strike="noStrike" baseline="0">
              <a:solidFill>
                <a:srgbClr val="000000"/>
              </a:solidFill>
              <a:latin typeface="Arial"/>
              <a:cs typeface="Arial"/>
            </a:rPr>
            <a:t>Page</a:t>
          </a:r>
        </a:p>
      </xdr:txBody>
    </xdr:sp>
    <xdr:clientData/>
  </xdr:twoCellAnchor>
  <xdr:twoCellAnchor>
    <xdr:from>
      <xdr:col>6</xdr:col>
      <xdr:colOff>276225</xdr:colOff>
      <xdr:row>0</xdr:row>
      <xdr:rowOff>0</xdr:rowOff>
    </xdr:from>
    <xdr:to>
      <xdr:col>7</xdr:col>
      <xdr:colOff>685800</xdr:colOff>
      <xdr:row>0</xdr:row>
      <xdr:rowOff>361950</xdr:rowOff>
    </xdr:to>
    <xdr:sp macro="" textlink="">
      <xdr:nvSpPr>
        <xdr:cNvPr id="19458" name="AutoShape 2">
          <a:hlinkClick xmlns:r="http://schemas.openxmlformats.org/officeDocument/2006/relationships" r:id="rId1" tooltip="Return To Information Menu"/>
          <a:extLst>
            <a:ext uri="{FF2B5EF4-FFF2-40B4-BE49-F238E27FC236}">
              <a16:creationId xmlns:a16="http://schemas.microsoft.com/office/drawing/2014/main" id="{00000000-0008-0000-0C00-0000024C0000}"/>
            </a:ext>
          </a:extLst>
        </xdr:cNvPr>
        <xdr:cNvSpPr>
          <a:spLocks noChangeArrowheads="1"/>
        </xdr:cNvSpPr>
      </xdr:nvSpPr>
      <xdr:spPr bwMode="auto">
        <a:xfrm>
          <a:off x="4410075" y="0"/>
          <a:ext cx="866775" cy="361950"/>
        </a:xfrm>
        <a:prstGeom prst="bevel">
          <a:avLst>
            <a:gd name="adj" fmla="val 6194"/>
          </a:avLst>
        </a:prstGeom>
        <a:solidFill>
          <a:srgbClr xmlns:mc="http://schemas.openxmlformats.org/markup-compatibility/2006" xmlns:a14="http://schemas.microsoft.com/office/drawing/2010/main" val="33CCCC" mc:Ignorable="a14" a14:legacySpreadsheetColorIndex="4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GB" sz="900" b="1" i="0" u="none" strike="noStrike" baseline="0">
              <a:solidFill>
                <a:srgbClr val="000080"/>
              </a:solidFill>
              <a:latin typeface="Arial"/>
              <a:cs typeface="Arial"/>
            </a:rPr>
            <a:t>Return To </a:t>
          </a:r>
        </a:p>
        <a:p>
          <a:pPr algn="ctr" rtl="0">
            <a:defRPr sz="1000"/>
          </a:pPr>
          <a:r>
            <a:rPr lang="en-GB" sz="900" b="1" i="0" u="none" strike="noStrike" baseline="0">
              <a:solidFill>
                <a:srgbClr val="000080"/>
              </a:solidFill>
              <a:latin typeface="Arial"/>
              <a:cs typeface="Arial"/>
            </a:rPr>
            <a:t>Info Menu</a:t>
          </a:r>
        </a:p>
      </xdr:txBody>
    </xdr:sp>
    <xdr:clientData/>
  </xdr:twoCellAnchor>
  <xdr:twoCellAnchor>
    <xdr:from>
      <xdr:col>7</xdr:col>
      <xdr:colOff>742950</xdr:colOff>
      <xdr:row>0</xdr:row>
      <xdr:rowOff>0</xdr:rowOff>
    </xdr:from>
    <xdr:to>
      <xdr:col>8</xdr:col>
      <xdr:colOff>733425</xdr:colOff>
      <xdr:row>0</xdr:row>
      <xdr:rowOff>361950</xdr:rowOff>
    </xdr:to>
    <xdr:sp macro="" textlink="">
      <xdr:nvSpPr>
        <xdr:cNvPr id="19459" name="AutoShape 3">
          <a:hlinkClick xmlns:r="http://schemas.openxmlformats.org/officeDocument/2006/relationships" r:id="rId2" tooltip="Return To Main Menu"/>
          <a:extLst>
            <a:ext uri="{FF2B5EF4-FFF2-40B4-BE49-F238E27FC236}">
              <a16:creationId xmlns:a16="http://schemas.microsoft.com/office/drawing/2014/main" id="{00000000-0008-0000-0C00-0000034C0000}"/>
            </a:ext>
          </a:extLst>
        </xdr:cNvPr>
        <xdr:cNvSpPr>
          <a:spLocks noChangeArrowheads="1"/>
        </xdr:cNvSpPr>
      </xdr:nvSpPr>
      <xdr:spPr bwMode="auto">
        <a:xfrm>
          <a:off x="5334000" y="0"/>
          <a:ext cx="866775" cy="361950"/>
        </a:xfrm>
        <a:prstGeom prst="bevel">
          <a:avLst>
            <a:gd name="adj" fmla="val 6194"/>
          </a:avLst>
        </a:prstGeom>
        <a:solidFill>
          <a:srgbClr xmlns:mc="http://schemas.openxmlformats.org/markup-compatibility/2006" xmlns:a14="http://schemas.microsoft.com/office/drawing/2010/main" val="993366" mc:Ignorable="a14" a14:legacySpreadsheetColorIndex="6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GB" sz="900" b="1" i="0" u="none" strike="noStrike" baseline="0">
              <a:solidFill>
                <a:srgbClr val="FFFFFF"/>
              </a:solidFill>
              <a:latin typeface="Arial"/>
              <a:cs typeface="Arial"/>
            </a:rPr>
            <a:t>Return To </a:t>
          </a:r>
        </a:p>
        <a:p>
          <a:pPr algn="ctr" rtl="0">
            <a:defRPr sz="1000"/>
          </a:pPr>
          <a:r>
            <a:rPr lang="en-GB" sz="900" b="1" i="0" u="none" strike="noStrike" baseline="0">
              <a:solidFill>
                <a:srgbClr val="FFFFFF"/>
              </a:solidFill>
              <a:latin typeface="Arial"/>
              <a:cs typeface="Arial"/>
            </a:rPr>
            <a:t>Main Menu</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1085850</xdr:colOff>
      <xdr:row>0</xdr:row>
      <xdr:rowOff>19050</xdr:rowOff>
    </xdr:from>
    <xdr:to>
      <xdr:col>7</xdr:col>
      <xdr:colOff>552450</xdr:colOff>
      <xdr:row>0</xdr:row>
      <xdr:rowOff>381000</xdr:rowOff>
    </xdr:to>
    <xdr:sp macro="" textlink="">
      <xdr:nvSpPr>
        <xdr:cNvPr id="13313" name="AutoShape 1">
          <a:hlinkClick xmlns:r="http://schemas.openxmlformats.org/officeDocument/2006/relationships" r:id="rId1" tooltip="Return To Main Menu"/>
          <a:extLst>
            <a:ext uri="{FF2B5EF4-FFF2-40B4-BE49-F238E27FC236}">
              <a16:creationId xmlns:a16="http://schemas.microsoft.com/office/drawing/2014/main" id="{00000000-0008-0000-0D00-000001340000}"/>
            </a:ext>
          </a:extLst>
        </xdr:cNvPr>
        <xdr:cNvSpPr>
          <a:spLocks noChangeArrowheads="1"/>
        </xdr:cNvSpPr>
      </xdr:nvSpPr>
      <xdr:spPr bwMode="auto">
        <a:xfrm>
          <a:off x="8705850" y="19050"/>
          <a:ext cx="857250" cy="361950"/>
        </a:xfrm>
        <a:prstGeom prst="bevel">
          <a:avLst>
            <a:gd name="adj" fmla="val 6194"/>
          </a:avLst>
        </a:prstGeom>
        <a:solidFill>
          <a:srgbClr xmlns:mc="http://schemas.openxmlformats.org/markup-compatibility/2006" xmlns:a14="http://schemas.microsoft.com/office/drawing/2010/main" val="993366" mc:Ignorable="a14" a14:legacySpreadsheetColorIndex="6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en-GB" sz="900" b="1" i="0" u="none" strike="noStrike" baseline="0">
              <a:solidFill>
                <a:srgbClr val="FFFFFF"/>
              </a:solidFill>
              <a:latin typeface="Arial"/>
              <a:cs typeface="Arial"/>
            </a:rPr>
            <a:t>Return To </a:t>
          </a:r>
        </a:p>
        <a:p>
          <a:pPr algn="ctr" rtl="0">
            <a:defRPr sz="1000"/>
          </a:pPr>
          <a:r>
            <a:rPr lang="en-GB" sz="900" b="1" i="0" u="none" strike="noStrike" baseline="0">
              <a:solidFill>
                <a:srgbClr val="FFFFFF"/>
              </a:solidFill>
              <a:latin typeface="Arial"/>
              <a:cs typeface="Arial"/>
            </a:rPr>
            <a:t>Main Menu</a:t>
          </a:r>
        </a:p>
      </xdr:txBody>
    </xdr:sp>
    <xdr:clientData fPrintsWithSheet="0"/>
  </xdr:twoCellAnchor>
  <xdr:twoCellAnchor>
    <xdr:from>
      <xdr:col>6</xdr:col>
      <xdr:colOff>304800</xdr:colOff>
      <xdr:row>0</xdr:row>
      <xdr:rowOff>19050</xdr:rowOff>
    </xdr:from>
    <xdr:to>
      <xdr:col>6</xdr:col>
      <xdr:colOff>1047750</xdr:colOff>
      <xdr:row>0</xdr:row>
      <xdr:rowOff>381000</xdr:rowOff>
    </xdr:to>
    <xdr:sp macro="" textlink="">
      <xdr:nvSpPr>
        <xdr:cNvPr id="13314" name="AutoShape 2">
          <a:hlinkClick xmlns:r="http://schemas.openxmlformats.org/officeDocument/2006/relationships" r:id="rId2" tooltip="Return To Information Menu"/>
          <a:extLst>
            <a:ext uri="{FF2B5EF4-FFF2-40B4-BE49-F238E27FC236}">
              <a16:creationId xmlns:a16="http://schemas.microsoft.com/office/drawing/2014/main" id="{00000000-0008-0000-0D00-000002340000}"/>
            </a:ext>
          </a:extLst>
        </xdr:cNvPr>
        <xdr:cNvSpPr>
          <a:spLocks noChangeArrowheads="1"/>
        </xdr:cNvSpPr>
      </xdr:nvSpPr>
      <xdr:spPr bwMode="auto">
        <a:xfrm>
          <a:off x="7924800" y="19050"/>
          <a:ext cx="742950" cy="361950"/>
        </a:xfrm>
        <a:prstGeom prst="bevel">
          <a:avLst>
            <a:gd name="adj" fmla="val 6194"/>
          </a:avLst>
        </a:prstGeom>
        <a:solidFill>
          <a:srgbClr xmlns:mc="http://schemas.openxmlformats.org/markup-compatibility/2006" xmlns:a14="http://schemas.microsoft.com/office/drawing/2010/main" val="33CCCC" mc:Ignorable="a14" a14:legacySpreadsheetColorIndex="4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GB" sz="900" b="1" i="0" u="none" strike="noStrike" baseline="0">
              <a:solidFill>
                <a:srgbClr val="000080"/>
              </a:solidFill>
              <a:latin typeface="Arial"/>
              <a:cs typeface="Arial"/>
            </a:rPr>
            <a:t>Return To </a:t>
          </a:r>
        </a:p>
        <a:p>
          <a:pPr algn="ctr" rtl="0">
            <a:defRPr sz="1000"/>
          </a:pPr>
          <a:r>
            <a:rPr lang="en-GB" sz="900" b="1" i="0" u="none" strike="noStrike" baseline="0">
              <a:solidFill>
                <a:srgbClr val="000080"/>
              </a:solidFill>
              <a:latin typeface="Arial"/>
              <a:cs typeface="Arial"/>
            </a:rPr>
            <a:t>Info Menu</a:t>
          </a:r>
        </a:p>
      </xdr:txBody>
    </xdr:sp>
    <xdr:clientData fPrintsWithSheet="0"/>
  </xdr:twoCellAnchor>
  <xdr:twoCellAnchor>
    <xdr:from>
      <xdr:col>5</xdr:col>
      <xdr:colOff>333375</xdr:colOff>
      <xdr:row>0</xdr:row>
      <xdr:rowOff>19050</xdr:rowOff>
    </xdr:from>
    <xdr:to>
      <xdr:col>6</xdr:col>
      <xdr:colOff>266700</xdr:colOff>
      <xdr:row>0</xdr:row>
      <xdr:rowOff>381000</xdr:rowOff>
    </xdr:to>
    <xdr:sp macro="[0]!PrintPage" textlink="">
      <xdr:nvSpPr>
        <xdr:cNvPr id="13315" name="AutoShape 3">
          <a:extLst>
            <a:ext uri="{FF2B5EF4-FFF2-40B4-BE49-F238E27FC236}">
              <a16:creationId xmlns:a16="http://schemas.microsoft.com/office/drawing/2014/main" id="{00000000-0008-0000-0D00-000003340000}"/>
            </a:ext>
          </a:extLst>
        </xdr:cNvPr>
        <xdr:cNvSpPr>
          <a:spLocks noChangeArrowheads="1"/>
        </xdr:cNvSpPr>
      </xdr:nvSpPr>
      <xdr:spPr bwMode="auto">
        <a:xfrm>
          <a:off x="7058025" y="19050"/>
          <a:ext cx="828675" cy="361950"/>
        </a:xfrm>
        <a:prstGeom prst="bevel">
          <a:avLst>
            <a:gd name="adj" fmla="val 6194"/>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en-GB" sz="900" b="1" i="0" u="none" strike="noStrike" baseline="0">
              <a:solidFill>
                <a:srgbClr val="000000"/>
              </a:solidFill>
              <a:latin typeface="Arial"/>
              <a:cs typeface="Arial"/>
            </a:rPr>
            <a:t>Print </a:t>
          </a:r>
        </a:p>
        <a:p>
          <a:pPr algn="ctr" rtl="0">
            <a:defRPr sz="1000"/>
          </a:pPr>
          <a:r>
            <a:rPr lang="en-GB" sz="900" b="1" i="0" u="none" strike="noStrike" baseline="0">
              <a:solidFill>
                <a:srgbClr val="000000"/>
              </a:solidFill>
              <a:latin typeface="Arial"/>
              <a:cs typeface="Arial"/>
            </a:rPr>
            <a:t>Page</a:t>
          </a: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2</xdr:col>
      <xdr:colOff>1666875</xdr:colOff>
      <xdr:row>0</xdr:row>
      <xdr:rowOff>0</xdr:rowOff>
    </xdr:from>
    <xdr:to>
      <xdr:col>3</xdr:col>
      <xdr:colOff>114300</xdr:colOff>
      <xdr:row>0</xdr:row>
      <xdr:rowOff>361950</xdr:rowOff>
    </xdr:to>
    <xdr:sp macro="" textlink="">
      <xdr:nvSpPr>
        <xdr:cNvPr id="8196" name="AutoShape 4">
          <a:hlinkClick xmlns:r="http://schemas.openxmlformats.org/officeDocument/2006/relationships" r:id="rId1" tooltip="Return To Main Menu"/>
          <a:extLst>
            <a:ext uri="{FF2B5EF4-FFF2-40B4-BE49-F238E27FC236}">
              <a16:creationId xmlns:a16="http://schemas.microsoft.com/office/drawing/2014/main" id="{00000000-0008-0000-0E00-000004200000}"/>
            </a:ext>
          </a:extLst>
        </xdr:cNvPr>
        <xdr:cNvSpPr>
          <a:spLocks noChangeArrowheads="1"/>
        </xdr:cNvSpPr>
      </xdr:nvSpPr>
      <xdr:spPr bwMode="auto">
        <a:xfrm>
          <a:off x="5781675" y="0"/>
          <a:ext cx="866775" cy="361950"/>
        </a:xfrm>
        <a:prstGeom prst="bevel">
          <a:avLst>
            <a:gd name="adj" fmla="val 6194"/>
          </a:avLst>
        </a:prstGeom>
        <a:solidFill>
          <a:srgbClr xmlns:mc="http://schemas.openxmlformats.org/markup-compatibility/2006" xmlns:a14="http://schemas.microsoft.com/office/drawing/2010/main" val="993366" mc:Ignorable="a14" a14:legacySpreadsheetColorIndex="6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GB" sz="900" b="1" i="0" u="none" strike="noStrike" baseline="0">
              <a:solidFill>
                <a:srgbClr val="FFFFFF"/>
              </a:solidFill>
              <a:latin typeface="Arial"/>
              <a:cs typeface="Arial"/>
            </a:rPr>
            <a:t>Return To </a:t>
          </a:r>
        </a:p>
        <a:p>
          <a:pPr algn="ctr" rtl="0">
            <a:defRPr sz="1000"/>
          </a:pPr>
          <a:r>
            <a:rPr lang="en-GB" sz="900" b="1" i="0" u="none" strike="noStrike" baseline="0">
              <a:solidFill>
                <a:srgbClr val="FFFFFF"/>
              </a:solidFill>
              <a:latin typeface="Arial"/>
              <a:cs typeface="Arial"/>
            </a:rPr>
            <a:t>Main Menu</a:t>
          </a:r>
        </a:p>
      </xdr:txBody>
    </xdr:sp>
    <xdr:clientData/>
  </xdr:twoCellAnchor>
  <xdr:twoCellAnchor>
    <xdr:from>
      <xdr:col>2</xdr:col>
      <xdr:colOff>762000</xdr:colOff>
      <xdr:row>0</xdr:row>
      <xdr:rowOff>9525</xdr:rowOff>
    </xdr:from>
    <xdr:to>
      <xdr:col>2</xdr:col>
      <xdr:colOff>1628775</xdr:colOff>
      <xdr:row>0</xdr:row>
      <xdr:rowOff>371475</xdr:rowOff>
    </xdr:to>
    <xdr:sp macro="" textlink="">
      <xdr:nvSpPr>
        <xdr:cNvPr id="8197" name="AutoShape 5">
          <a:hlinkClick xmlns:r="http://schemas.openxmlformats.org/officeDocument/2006/relationships" r:id="rId2" tooltip="Return To Information Menu"/>
          <a:extLst>
            <a:ext uri="{FF2B5EF4-FFF2-40B4-BE49-F238E27FC236}">
              <a16:creationId xmlns:a16="http://schemas.microsoft.com/office/drawing/2014/main" id="{00000000-0008-0000-0E00-000005200000}"/>
            </a:ext>
          </a:extLst>
        </xdr:cNvPr>
        <xdr:cNvSpPr>
          <a:spLocks noChangeArrowheads="1"/>
        </xdr:cNvSpPr>
      </xdr:nvSpPr>
      <xdr:spPr bwMode="auto">
        <a:xfrm>
          <a:off x="4876800" y="9525"/>
          <a:ext cx="866775" cy="361950"/>
        </a:xfrm>
        <a:prstGeom prst="bevel">
          <a:avLst>
            <a:gd name="adj" fmla="val 6194"/>
          </a:avLst>
        </a:prstGeom>
        <a:solidFill>
          <a:srgbClr xmlns:mc="http://schemas.openxmlformats.org/markup-compatibility/2006" xmlns:a14="http://schemas.microsoft.com/office/drawing/2010/main" val="33CCCC" mc:Ignorable="a14" a14:legacySpreadsheetColorIndex="4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GB" sz="900" b="1" i="0" u="none" strike="noStrike" baseline="0">
              <a:solidFill>
                <a:srgbClr val="000080"/>
              </a:solidFill>
              <a:latin typeface="Arial"/>
              <a:cs typeface="Arial"/>
            </a:rPr>
            <a:t>Return To </a:t>
          </a:r>
        </a:p>
        <a:p>
          <a:pPr algn="ctr" rtl="0">
            <a:defRPr sz="1000"/>
          </a:pPr>
          <a:r>
            <a:rPr lang="en-GB" sz="900" b="1" i="0" u="none" strike="noStrike" baseline="0">
              <a:solidFill>
                <a:srgbClr val="000080"/>
              </a:solidFill>
              <a:latin typeface="Arial"/>
              <a:cs typeface="Arial"/>
            </a:rPr>
            <a:t>Info Menu</a:t>
          </a:r>
        </a:p>
      </xdr:txBody>
    </xdr:sp>
    <xdr:clientData/>
  </xdr:twoCellAnchor>
  <xdr:twoCellAnchor>
    <xdr:from>
      <xdr:col>2</xdr:col>
      <xdr:colOff>152400</xdr:colOff>
      <xdr:row>0</xdr:row>
      <xdr:rowOff>9525</xdr:rowOff>
    </xdr:from>
    <xdr:to>
      <xdr:col>2</xdr:col>
      <xdr:colOff>723900</xdr:colOff>
      <xdr:row>0</xdr:row>
      <xdr:rowOff>371475</xdr:rowOff>
    </xdr:to>
    <xdr:sp macro="[0]!PrintPage" textlink="">
      <xdr:nvSpPr>
        <xdr:cNvPr id="8198" name="AutoShape 6">
          <a:extLst>
            <a:ext uri="{FF2B5EF4-FFF2-40B4-BE49-F238E27FC236}">
              <a16:creationId xmlns:a16="http://schemas.microsoft.com/office/drawing/2014/main" id="{00000000-0008-0000-0E00-000006200000}"/>
            </a:ext>
          </a:extLst>
        </xdr:cNvPr>
        <xdr:cNvSpPr>
          <a:spLocks noChangeArrowheads="1"/>
        </xdr:cNvSpPr>
      </xdr:nvSpPr>
      <xdr:spPr bwMode="auto">
        <a:xfrm>
          <a:off x="4267200" y="9525"/>
          <a:ext cx="571500" cy="361950"/>
        </a:xfrm>
        <a:prstGeom prst="bevel">
          <a:avLst>
            <a:gd name="adj" fmla="val 6194"/>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Print </a:t>
          </a:r>
        </a:p>
        <a:p>
          <a:pPr algn="ctr" rtl="0">
            <a:defRPr sz="1000"/>
          </a:pPr>
          <a:r>
            <a:rPr lang="en-GB" sz="900" b="1" i="0" u="none" strike="noStrike" baseline="0">
              <a:solidFill>
                <a:srgbClr val="000000"/>
              </a:solidFill>
              <a:latin typeface="Arial"/>
              <a:cs typeface="Arial"/>
            </a:rPr>
            <a:t>Page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495300</xdr:colOff>
      <xdr:row>11</xdr:row>
      <xdr:rowOff>19050</xdr:rowOff>
    </xdr:from>
    <xdr:to>
      <xdr:col>5</xdr:col>
      <xdr:colOff>419100</xdr:colOff>
      <xdr:row>19</xdr:row>
      <xdr:rowOff>76200</xdr:rowOff>
    </xdr:to>
    <xdr:sp macro="" textlink="">
      <xdr:nvSpPr>
        <xdr:cNvPr id="20481" name="AutoShape 1">
          <a:hlinkClick xmlns:r="http://schemas.openxmlformats.org/officeDocument/2006/relationships" r:id="rId1" tooltip="Click For Strategic Financial Plan Pupil Numbers"/>
          <a:extLst>
            <a:ext uri="{FF2B5EF4-FFF2-40B4-BE49-F238E27FC236}">
              <a16:creationId xmlns:a16="http://schemas.microsoft.com/office/drawing/2014/main" id="{00000000-0008-0000-0F00-000001500000}"/>
            </a:ext>
          </a:extLst>
        </xdr:cNvPr>
        <xdr:cNvSpPr>
          <a:spLocks noChangeArrowheads="1"/>
        </xdr:cNvSpPr>
      </xdr:nvSpPr>
      <xdr:spPr bwMode="auto">
        <a:xfrm>
          <a:off x="1104900" y="1895475"/>
          <a:ext cx="2362200" cy="1352550"/>
        </a:xfrm>
        <a:prstGeom prst="bevel">
          <a:avLst>
            <a:gd name="adj" fmla="val 6194"/>
          </a:avLst>
        </a:prstGeom>
        <a:solidFill>
          <a:srgbClr xmlns:mc="http://schemas.openxmlformats.org/markup-compatibility/2006" xmlns:a14="http://schemas.microsoft.com/office/drawing/2010/main" val="666699" mc:Ignorable="a14" a14:legacySpreadsheetColorIndex="5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600" b="1" i="0" u="none" strike="noStrike" baseline="0">
              <a:solidFill>
                <a:srgbClr val="FFFFFF"/>
              </a:solidFill>
              <a:latin typeface="Arial"/>
              <a:cs typeface="Arial"/>
            </a:rPr>
            <a:t>Strategic Financial Plan Pupil Numbers</a:t>
          </a:r>
        </a:p>
      </xdr:txBody>
    </xdr:sp>
    <xdr:clientData/>
  </xdr:twoCellAnchor>
  <xdr:twoCellAnchor>
    <xdr:from>
      <xdr:col>6</xdr:col>
      <xdr:colOff>228600</xdr:colOff>
      <xdr:row>11</xdr:row>
      <xdr:rowOff>47625</xdr:rowOff>
    </xdr:from>
    <xdr:to>
      <xdr:col>10</xdr:col>
      <xdr:colOff>152400</xdr:colOff>
      <xdr:row>19</xdr:row>
      <xdr:rowOff>104775</xdr:rowOff>
    </xdr:to>
    <xdr:sp macro="" textlink="">
      <xdr:nvSpPr>
        <xdr:cNvPr id="20483" name="AutoShape 3">
          <a:hlinkClick xmlns:r="http://schemas.openxmlformats.org/officeDocument/2006/relationships" r:id="rId2" tooltip="Click for Strategic Financial Plan"/>
          <a:extLst>
            <a:ext uri="{FF2B5EF4-FFF2-40B4-BE49-F238E27FC236}">
              <a16:creationId xmlns:a16="http://schemas.microsoft.com/office/drawing/2014/main" id="{00000000-0008-0000-0F00-000003500000}"/>
            </a:ext>
          </a:extLst>
        </xdr:cNvPr>
        <xdr:cNvSpPr>
          <a:spLocks noChangeArrowheads="1"/>
        </xdr:cNvSpPr>
      </xdr:nvSpPr>
      <xdr:spPr bwMode="auto">
        <a:xfrm>
          <a:off x="3886200" y="1924050"/>
          <a:ext cx="2362200" cy="1352550"/>
        </a:xfrm>
        <a:prstGeom prst="bevel">
          <a:avLst>
            <a:gd name="adj" fmla="val 6194"/>
          </a:avLst>
        </a:prstGeom>
        <a:solidFill>
          <a:srgbClr xmlns:mc="http://schemas.openxmlformats.org/markup-compatibility/2006" xmlns:a14="http://schemas.microsoft.com/office/drawing/2010/main" val="666699" mc:Ignorable="a14" a14:legacySpreadsheetColorIndex="5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600" b="1" i="0" u="none" strike="noStrike" baseline="0">
              <a:solidFill>
                <a:srgbClr val="FFFFFF"/>
              </a:solidFill>
              <a:latin typeface="Arial"/>
              <a:cs typeface="Arial"/>
            </a:rPr>
            <a:t>Strategic Financial Plan (3 Year)</a:t>
          </a:r>
        </a:p>
      </xdr:txBody>
    </xdr:sp>
    <xdr:clientData/>
  </xdr:twoCellAnchor>
  <xdr:twoCellAnchor>
    <xdr:from>
      <xdr:col>10</xdr:col>
      <xdr:colOff>571500</xdr:colOff>
      <xdr:row>21</xdr:row>
      <xdr:rowOff>152400</xdr:rowOff>
    </xdr:from>
    <xdr:to>
      <xdr:col>14</xdr:col>
      <xdr:colOff>466725</xdr:colOff>
      <xdr:row>26</xdr:row>
      <xdr:rowOff>38100</xdr:rowOff>
    </xdr:to>
    <xdr:sp macro="" textlink="">
      <xdr:nvSpPr>
        <xdr:cNvPr id="20485" name="AutoShape 5">
          <a:hlinkClick xmlns:r="http://schemas.openxmlformats.org/officeDocument/2006/relationships" r:id="rId3" tooltip="Return To Main Menu"/>
          <a:extLst>
            <a:ext uri="{FF2B5EF4-FFF2-40B4-BE49-F238E27FC236}">
              <a16:creationId xmlns:a16="http://schemas.microsoft.com/office/drawing/2014/main" id="{00000000-0008-0000-0F00-000005500000}"/>
            </a:ext>
          </a:extLst>
        </xdr:cNvPr>
        <xdr:cNvSpPr>
          <a:spLocks noChangeArrowheads="1"/>
        </xdr:cNvSpPr>
      </xdr:nvSpPr>
      <xdr:spPr bwMode="auto">
        <a:xfrm>
          <a:off x="6667500" y="3648075"/>
          <a:ext cx="2333625" cy="695325"/>
        </a:xfrm>
        <a:prstGeom prst="bevel">
          <a:avLst>
            <a:gd name="adj" fmla="val 6194"/>
          </a:avLst>
        </a:prstGeom>
        <a:solidFill>
          <a:srgbClr xmlns:mc="http://schemas.openxmlformats.org/markup-compatibility/2006" xmlns:a14="http://schemas.microsoft.com/office/drawing/2010/main" val="993366" mc:Ignorable="a14" a14:legacySpreadsheetColorIndex="6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0" anchor="t" upright="1"/>
        <a:lstStyle/>
        <a:p>
          <a:pPr algn="ctr" rtl="0">
            <a:defRPr sz="1000"/>
          </a:pPr>
          <a:r>
            <a:rPr lang="en-GB" sz="1600" b="1" i="0" u="none" strike="noStrike" baseline="0">
              <a:solidFill>
                <a:srgbClr val="FFFFFF"/>
              </a:solidFill>
              <a:latin typeface="Arial"/>
              <a:cs typeface="Arial"/>
            </a:rPr>
            <a:t>Return To </a:t>
          </a:r>
        </a:p>
        <a:p>
          <a:pPr algn="ctr" rtl="0">
            <a:defRPr sz="1000"/>
          </a:pPr>
          <a:r>
            <a:rPr lang="en-GB" sz="1600" b="1" i="0" u="none" strike="noStrike" baseline="0">
              <a:solidFill>
                <a:srgbClr val="FFFFFF"/>
              </a:solidFill>
              <a:latin typeface="Arial"/>
              <a:cs typeface="Arial"/>
            </a:rPr>
            <a:t>Main Menu</a:t>
          </a:r>
        </a:p>
      </xdr:txBody>
    </xdr:sp>
    <xdr:clientData/>
  </xdr:twoCellAnchor>
  <xdr:twoCellAnchor>
    <xdr:from>
      <xdr:col>10</xdr:col>
      <xdr:colOff>552450</xdr:colOff>
      <xdr:row>11</xdr:row>
      <xdr:rowOff>57150</xdr:rowOff>
    </xdr:from>
    <xdr:to>
      <xdr:col>14</xdr:col>
      <xdr:colOff>476250</xdr:colOff>
      <xdr:row>19</xdr:row>
      <xdr:rowOff>114300</xdr:rowOff>
    </xdr:to>
    <xdr:sp macro="" textlink="">
      <xdr:nvSpPr>
        <xdr:cNvPr id="5" name="AutoShape 3">
          <a:hlinkClick xmlns:r="http://schemas.openxmlformats.org/officeDocument/2006/relationships" r:id="rId4" tooltip="Click for 5 Year Financial Plan"/>
          <a:extLst>
            <a:ext uri="{FF2B5EF4-FFF2-40B4-BE49-F238E27FC236}">
              <a16:creationId xmlns:a16="http://schemas.microsoft.com/office/drawing/2014/main" id="{00000000-0008-0000-0F00-000005000000}"/>
            </a:ext>
          </a:extLst>
        </xdr:cNvPr>
        <xdr:cNvSpPr>
          <a:spLocks noChangeArrowheads="1"/>
        </xdr:cNvSpPr>
      </xdr:nvSpPr>
      <xdr:spPr bwMode="auto">
        <a:xfrm>
          <a:off x="6648450" y="1933575"/>
          <a:ext cx="2362200" cy="1352550"/>
        </a:xfrm>
        <a:prstGeom prst="bevel">
          <a:avLst>
            <a:gd name="adj" fmla="val 6194"/>
          </a:avLst>
        </a:prstGeom>
        <a:solidFill>
          <a:srgbClr xmlns:mc="http://schemas.openxmlformats.org/markup-compatibility/2006" xmlns:a14="http://schemas.microsoft.com/office/drawing/2010/main" val="666699" mc:Ignorable="a14" a14:legacySpreadsheetColorIndex="5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600" b="1" i="0" u="none" strike="noStrike" baseline="0">
              <a:solidFill>
                <a:srgbClr val="FFFFFF"/>
              </a:solidFill>
              <a:latin typeface="Arial"/>
              <a:cs typeface="Arial"/>
            </a:rPr>
            <a:t>5 Year </a:t>
          </a:r>
        </a:p>
        <a:p>
          <a:pPr algn="ctr" rtl="0">
            <a:defRPr sz="1000"/>
          </a:pPr>
          <a:r>
            <a:rPr lang="en-GB" sz="1600" b="1" i="0" u="none" strike="noStrike" baseline="0">
              <a:solidFill>
                <a:srgbClr val="FFFFFF"/>
              </a:solidFill>
              <a:latin typeface="Arial"/>
              <a:cs typeface="Arial"/>
            </a:rPr>
            <a:t>Financial Plan</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0</xdr:colOff>
      <xdr:row>0</xdr:row>
      <xdr:rowOff>57150</xdr:rowOff>
    </xdr:from>
    <xdr:to>
      <xdr:col>8</xdr:col>
      <xdr:colOff>114300</xdr:colOff>
      <xdr:row>0</xdr:row>
      <xdr:rowOff>419100</xdr:rowOff>
    </xdr:to>
    <xdr:sp macro="[0]!PrintPage" textlink="">
      <xdr:nvSpPr>
        <xdr:cNvPr id="21506" name="AutoShape 2">
          <a:extLst>
            <a:ext uri="{FF2B5EF4-FFF2-40B4-BE49-F238E27FC236}">
              <a16:creationId xmlns:a16="http://schemas.microsoft.com/office/drawing/2014/main" id="{00000000-0008-0000-1000-000002540000}"/>
            </a:ext>
          </a:extLst>
        </xdr:cNvPr>
        <xdr:cNvSpPr>
          <a:spLocks noChangeArrowheads="1"/>
        </xdr:cNvSpPr>
      </xdr:nvSpPr>
      <xdr:spPr bwMode="auto">
        <a:xfrm>
          <a:off x="5076825" y="57150"/>
          <a:ext cx="828675" cy="361950"/>
        </a:xfrm>
        <a:prstGeom prst="bevel">
          <a:avLst>
            <a:gd name="adj" fmla="val 6194"/>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en-GB" sz="900" b="1" i="0" u="none" strike="noStrike" baseline="0">
              <a:solidFill>
                <a:srgbClr val="000000"/>
              </a:solidFill>
              <a:latin typeface="Arial"/>
              <a:cs typeface="Arial"/>
            </a:rPr>
            <a:t>Print </a:t>
          </a:r>
        </a:p>
        <a:p>
          <a:pPr algn="ctr" rtl="0">
            <a:defRPr sz="1000"/>
          </a:pPr>
          <a:r>
            <a:rPr lang="en-GB" sz="900" b="1" i="0" u="none" strike="noStrike" baseline="0">
              <a:solidFill>
                <a:srgbClr val="000000"/>
              </a:solidFill>
              <a:latin typeface="Arial"/>
              <a:cs typeface="Arial"/>
            </a:rPr>
            <a:t>Page</a:t>
          </a:r>
        </a:p>
      </xdr:txBody>
    </xdr:sp>
    <xdr:clientData fPrintsWithSheet="0"/>
  </xdr:twoCellAnchor>
  <xdr:twoCellAnchor>
    <xdr:from>
      <xdr:col>9</xdr:col>
      <xdr:colOff>617443</xdr:colOff>
      <xdr:row>0</xdr:row>
      <xdr:rowOff>58831</xdr:rowOff>
    </xdr:from>
    <xdr:to>
      <xdr:col>11</xdr:col>
      <xdr:colOff>45384</xdr:colOff>
      <xdr:row>0</xdr:row>
      <xdr:rowOff>420781</xdr:rowOff>
    </xdr:to>
    <xdr:sp macro="" textlink="">
      <xdr:nvSpPr>
        <xdr:cNvPr id="21507" name="AutoShape 3">
          <a:hlinkClick xmlns:r="http://schemas.openxmlformats.org/officeDocument/2006/relationships" r:id="rId1" tooltip="Return To Main Menu"/>
          <a:extLst>
            <a:ext uri="{FF2B5EF4-FFF2-40B4-BE49-F238E27FC236}">
              <a16:creationId xmlns:a16="http://schemas.microsoft.com/office/drawing/2014/main" id="{00000000-0008-0000-1000-000003540000}"/>
            </a:ext>
          </a:extLst>
        </xdr:cNvPr>
        <xdr:cNvSpPr>
          <a:spLocks noChangeArrowheads="1"/>
        </xdr:cNvSpPr>
      </xdr:nvSpPr>
      <xdr:spPr bwMode="auto">
        <a:xfrm>
          <a:off x="7139267" y="58831"/>
          <a:ext cx="862293" cy="361950"/>
        </a:xfrm>
        <a:prstGeom prst="bevel">
          <a:avLst>
            <a:gd name="adj" fmla="val 6194"/>
          </a:avLst>
        </a:prstGeom>
        <a:solidFill>
          <a:srgbClr xmlns:mc="http://schemas.openxmlformats.org/markup-compatibility/2006" xmlns:a14="http://schemas.microsoft.com/office/drawing/2010/main" val="993366" mc:Ignorable="a14" a14:legacySpreadsheetColorIndex="6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en-GB" sz="900" b="1" i="0" u="none" strike="noStrike" baseline="0">
              <a:solidFill>
                <a:srgbClr val="FFFFFF"/>
              </a:solidFill>
              <a:latin typeface="Arial"/>
              <a:cs typeface="Arial"/>
            </a:rPr>
            <a:t>Return To </a:t>
          </a:r>
        </a:p>
        <a:p>
          <a:pPr algn="ctr" rtl="0">
            <a:defRPr sz="1000"/>
          </a:pPr>
          <a:r>
            <a:rPr lang="en-GB" sz="900" b="1" i="0" u="none" strike="noStrike" baseline="0">
              <a:solidFill>
                <a:srgbClr val="FFFFFF"/>
              </a:solidFill>
              <a:latin typeface="Arial"/>
              <a:cs typeface="Arial"/>
            </a:rPr>
            <a:t>Main Menu</a:t>
          </a:r>
        </a:p>
      </xdr:txBody>
    </xdr:sp>
    <xdr:clientData/>
  </xdr:twoCellAnchor>
  <xdr:twoCellAnchor>
    <xdr:from>
      <xdr:col>8</xdr:col>
      <xdr:colOff>268942</xdr:colOff>
      <xdr:row>0</xdr:row>
      <xdr:rowOff>56029</xdr:rowOff>
    </xdr:from>
    <xdr:to>
      <xdr:col>9</xdr:col>
      <xdr:colOff>493059</xdr:colOff>
      <xdr:row>0</xdr:row>
      <xdr:rowOff>419629</xdr:rowOff>
    </xdr:to>
    <xdr:sp macro="" textlink="">
      <xdr:nvSpPr>
        <xdr:cNvPr id="5" name="AutoShape 2">
          <a:hlinkClick xmlns:r="http://schemas.openxmlformats.org/officeDocument/2006/relationships" r:id="rId2" tooltip="Click For Strategic Financial Plans Menue"/>
          <a:extLst>
            <a:ext uri="{FF2B5EF4-FFF2-40B4-BE49-F238E27FC236}">
              <a16:creationId xmlns:a16="http://schemas.microsoft.com/office/drawing/2014/main" id="{00000000-0008-0000-1000-000005000000}"/>
            </a:ext>
          </a:extLst>
        </xdr:cNvPr>
        <xdr:cNvSpPr>
          <a:spLocks noChangeArrowheads="1"/>
        </xdr:cNvSpPr>
      </xdr:nvSpPr>
      <xdr:spPr bwMode="auto">
        <a:xfrm>
          <a:off x="6073589" y="56029"/>
          <a:ext cx="941294" cy="363600"/>
        </a:xfrm>
        <a:prstGeom prst="bevel">
          <a:avLst>
            <a:gd name="adj" fmla="val 6194"/>
          </a:avLst>
        </a:prstGeom>
        <a:solidFill>
          <a:srgbClr xmlns:mc="http://schemas.openxmlformats.org/markup-compatibility/2006" xmlns:a14="http://schemas.microsoft.com/office/drawing/2010/main" val="666699" mc:Ignorable="a14" a14:legacySpreadsheetColorIndex="5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en-GB" sz="800" b="1" i="0" u="none" strike="noStrike" baseline="0">
              <a:solidFill>
                <a:srgbClr val="FFFFFF"/>
              </a:solidFill>
              <a:latin typeface="Arial"/>
              <a:cs typeface="Arial"/>
            </a:rPr>
            <a:t>Return To Strategic Plan Menu</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9</xdr:col>
      <xdr:colOff>818030</xdr:colOff>
      <xdr:row>0</xdr:row>
      <xdr:rowOff>38099</xdr:rowOff>
    </xdr:from>
    <xdr:to>
      <xdr:col>12</xdr:col>
      <xdr:colOff>1</xdr:colOff>
      <xdr:row>0</xdr:row>
      <xdr:rowOff>481852</xdr:rowOff>
    </xdr:to>
    <xdr:sp macro="[0]!Print_SP" textlink="">
      <xdr:nvSpPr>
        <xdr:cNvPr id="22529" name="AutoShape 1">
          <a:extLst>
            <a:ext uri="{FF2B5EF4-FFF2-40B4-BE49-F238E27FC236}">
              <a16:creationId xmlns:a16="http://schemas.microsoft.com/office/drawing/2014/main" id="{00000000-0008-0000-1100-000001580000}"/>
            </a:ext>
          </a:extLst>
        </xdr:cNvPr>
        <xdr:cNvSpPr>
          <a:spLocks noChangeArrowheads="1"/>
        </xdr:cNvSpPr>
      </xdr:nvSpPr>
      <xdr:spPr bwMode="auto">
        <a:xfrm>
          <a:off x="7003677" y="38099"/>
          <a:ext cx="661148" cy="443753"/>
        </a:xfrm>
        <a:prstGeom prst="bevel">
          <a:avLst>
            <a:gd name="adj" fmla="val 6194"/>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ctr" upright="1"/>
        <a:lstStyle/>
        <a:p>
          <a:pPr algn="ctr" rtl="0">
            <a:defRPr sz="1000"/>
          </a:pPr>
          <a:r>
            <a:rPr lang="en-GB" sz="900" b="1" i="0" u="none" strike="noStrike" baseline="0">
              <a:solidFill>
                <a:srgbClr val="000000"/>
              </a:solidFill>
              <a:latin typeface="Arial"/>
              <a:cs typeface="Arial"/>
            </a:rPr>
            <a:t>Print </a:t>
          </a:r>
        </a:p>
        <a:p>
          <a:pPr algn="ctr" rtl="0">
            <a:defRPr sz="1000"/>
          </a:pPr>
          <a:r>
            <a:rPr lang="en-GB" sz="900" b="1" i="0" u="none" strike="noStrike" baseline="0">
              <a:solidFill>
                <a:srgbClr val="000000"/>
              </a:solidFill>
              <a:latin typeface="Arial"/>
              <a:cs typeface="Arial"/>
            </a:rPr>
            <a:t>Page</a:t>
          </a:r>
        </a:p>
      </xdr:txBody>
    </xdr:sp>
    <xdr:clientData fPrintsWithSheet="0"/>
  </xdr:twoCellAnchor>
  <xdr:twoCellAnchor>
    <xdr:from>
      <xdr:col>12</xdr:col>
      <xdr:colOff>123265</xdr:colOff>
      <xdr:row>0</xdr:row>
      <xdr:rowOff>49305</xdr:rowOff>
    </xdr:from>
    <xdr:to>
      <xdr:col>12</xdr:col>
      <xdr:colOff>1064559</xdr:colOff>
      <xdr:row>0</xdr:row>
      <xdr:rowOff>493059</xdr:rowOff>
    </xdr:to>
    <xdr:sp macro="" textlink="">
      <xdr:nvSpPr>
        <xdr:cNvPr id="22530" name="AutoShape 2">
          <a:hlinkClick xmlns:r="http://schemas.openxmlformats.org/officeDocument/2006/relationships" r:id="rId1" tooltip="Click For Strategic Financial Plans Menue"/>
          <a:extLst>
            <a:ext uri="{FF2B5EF4-FFF2-40B4-BE49-F238E27FC236}">
              <a16:creationId xmlns:a16="http://schemas.microsoft.com/office/drawing/2014/main" id="{00000000-0008-0000-1100-000002580000}"/>
            </a:ext>
          </a:extLst>
        </xdr:cNvPr>
        <xdr:cNvSpPr>
          <a:spLocks noChangeArrowheads="1"/>
        </xdr:cNvSpPr>
      </xdr:nvSpPr>
      <xdr:spPr bwMode="auto">
        <a:xfrm>
          <a:off x="7788089" y="49305"/>
          <a:ext cx="941294" cy="443754"/>
        </a:xfrm>
        <a:prstGeom prst="bevel">
          <a:avLst>
            <a:gd name="adj" fmla="val 6194"/>
          </a:avLst>
        </a:prstGeom>
        <a:solidFill>
          <a:srgbClr xmlns:mc="http://schemas.openxmlformats.org/markup-compatibility/2006" xmlns:a14="http://schemas.microsoft.com/office/drawing/2010/main" val="666699" mc:Ignorable="a14" a14:legacySpreadsheetColorIndex="5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en-GB" sz="800" b="1" i="0" u="none" strike="noStrike" baseline="0">
              <a:solidFill>
                <a:srgbClr val="FFFFFF"/>
              </a:solidFill>
              <a:latin typeface="Arial"/>
              <a:cs typeface="Arial"/>
            </a:rPr>
            <a:t>Return To Strategic Plan Menu</a:t>
          </a:r>
        </a:p>
      </xdr:txBody>
    </xdr:sp>
    <xdr:clientData/>
  </xdr:twoCellAnchor>
  <xdr:twoCellAnchor>
    <xdr:from>
      <xdr:col>12</xdr:col>
      <xdr:colOff>1175497</xdr:colOff>
      <xdr:row>0</xdr:row>
      <xdr:rowOff>49306</xdr:rowOff>
    </xdr:from>
    <xdr:to>
      <xdr:col>12</xdr:col>
      <xdr:colOff>2043393</xdr:colOff>
      <xdr:row>0</xdr:row>
      <xdr:rowOff>492106</xdr:rowOff>
    </xdr:to>
    <xdr:sp macro="" textlink="">
      <xdr:nvSpPr>
        <xdr:cNvPr id="22531" name="AutoShape 3">
          <a:hlinkClick xmlns:r="http://schemas.openxmlformats.org/officeDocument/2006/relationships" r:id="rId2" tooltip="Return To Main Menu"/>
          <a:extLst>
            <a:ext uri="{FF2B5EF4-FFF2-40B4-BE49-F238E27FC236}">
              <a16:creationId xmlns:a16="http://schemas.microsoft.com/office/drawing/2014/main" id="{00000000-0008-0000-1100-000003580000}"/>
            </a:ext>
          </a:extLst>
        </xdr:cNvPr>
        <xdr:cNvSpPr>
          <a:spLocks noChangeArrowheads="1"/>
        </xdr:cNvSpPr>
      </xdr:nvSpPr>
      <xdr:spPr bwMode="auto">
        <a:xfrm>
          <a:off x="8840321" y="49306"/>
          <a:ext cx="867896" cy="442800"/>
        </a:xfrm>
        <a:prstGeom prst="bevel">
          <a:avLst>
            <a:gd name="adj" fmla="val 6194"/>
          </a:avLst>
        </a:prstGeom>
        <a:solidFill>
          <a:srgbClr xmlns:mc="http://schemas.openxmlformats.org/markup-compatibility/2006" xmlns:a14="http://schemas.microsoft.com/office/drawing/2010/main" val="993366" mc:Ignorable="a14" a14:legacySpreadsheetColorIndex="6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ctr" upright="1"/>
        <a:lstStyle/>
        <a:p>
          <a:pPr algn="ctr" rtl="0">
            <a:defRPr sz="1000"/>
          </a:pPr>
          <a:r>
            <a:rPr lang="en-GB" sz="900" b="1" i="0" u="none" strike="noStrike" baseline="0">
              <a:solidFill>
                <a:srgbClr val="FFFFFF"/>
              </a:solidFill>
              <a:latin typeface="Arial"/>
              <a:cs typeface="Arial"/>
            </a:rPr>
            <a:t>Return To </a:t>
          </a:r>
        </a:p>
        <a:p>
          <a:pPr algn="ctr" rtl="0">
            <a:defRPr sz="1000"/>
          </a:pPr>
          <a:r>
            <a:rPr lang="en-GB" sz="900" b="1" i="0" u="none" strike="noStrike" baseline="0">
              <a:solidFill>
                <a:srgbClr val="FFFFFF"/>
              </a:solidFill>
              <a:latin typeface="Arial"/>
              <a:cs typeface="Arial"/>
            </a:rPr>
            <a:t>Main Menu</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571500</xdr:colOff>
      <xdr:row>0</xdr:row>
      <xdr:rowOff>38100</xdr:rowOff>
    </xdr:from>
    <xdr:to>
      <xdr:col>13</xdr:col>
      <xdr:colOff>276225</xdr:colOff>
      <xdr:row>0</xdr:row>
      <xdr:rowOff>400050</xdr:rowOff>
    </xdr:to>
    <xdr:sp macro="[0]!Print_SP5" textlink="">
      <xdr:nvSpPr>
        <xdr:cNvPr id="2" name="AutoShape 1">
          <a:extLst>
            <a:ext uri="{FF2B5EF4-FFF2-40B4-BE49-F238E27FC236}">
              <a16:creationId xmlns:a16="http://schemas.microsoft.com/office/drawing/2014/main" id="{00000000-0008-0000-1200-000002000000}"/>
            </a:ext>
          </a:extLst>
        </xdr:cNvPr>
        <xdr:cNvSpPr>
          <a:spLocks noChangeArrowheads="1"/>
        </xdr:cNvSpPr>
      </xdr:nvSpPr>
      <xdr:spPr bwMode="auto">
        <a:xfrm>
          <a:off x="7972425" y="38100"/>
          <a:ext cx="828675" cy="361950"/>
        </a:xfrm>
        <a:prstGeom prst="bevel">
          <a:avLst>
            <a:gd name="adj" fmla="val 6194"/>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Print </a:t>
          </a:r>
        </a:p>
        <a:p>
          <a:pPr algn="ctr" rtl="0">
            <a:defRPr sz="1000"/>
          </a:pPr>
          <a:r>
            <a:rPr lang="en-GB" sz="900" b="1" i="0" u="none" strike="noStrike" baseline="0">
              <a:solidFill>
                <a:srgbClr val="000000"/>
              </a:solidFill>
              <a:latin typeface="Arial"/>
              <a:cs typeface="Arial"/>
            </a:rPr>
            <a:t>Page</a:t>
          </a:r>
        </a:p>
      </xdr:txBody>
    </xdr:sp>
    <xdr:clientData fPrintsWithSheet="0"/>
  </xdr:twoCellAnchor>
  <xdr:twoCellAnchor>
    <xdr:from>
      <xdr:col>14</xdr:col>
      <xdr:colOff>525555</xdr:colOff>
      <xdr:row>0</xdr:row>
      <xdr:rowOff>38100</xdr:rowOff>
    </xdr:from>
    <xdr:to>
      <xdr:col>15</xdr:col>
      <xdr:colOff>788334</xdr:colOff>
      <xdr:row>0</xdr:row>
      <xdr:rowOff>400050</xdr:rowOff>
    </xdr:to>
    <xdr:sp macro="" textlink="">
      <xdr:nvSpPr>
        <xdr:cNvPr id="4" name="AutoShape 3">
          <a:hlinkClick xmlns:r="http://schemas.openxmlformats.org/officeDocument/2006/relationships" r:id="rId1" tooltip="Return To Main Menu"/>
          <a:extLst>
            <a:ext uri="{FF2B5EF4-FFF2-40B4-BE49-F238E27FC236}">
              <a16:creationId xmlns:a16="http://schemas.microsoft.com/office/drawing/2014/main" id="{00000000-0008-0000-1200-000004000000}"/>
            </a:ext>
          </a:extLst>
        </xdr:cNvPr>
        <xdr:cNvSpPr>
          <a:spLocks noChangeArrowheads="1"/>
        </xdr:cNvSpPr>
      </xdr:nvSpPr>
      <xdr:spPr bwMode="auto">
        <a:xfrm>
          <a:off x="9904879" y="38100"/>
          <a:ext cx="867896" cy="361950"/>
        </a:xfrm>
        <a:prstGeom prst="bevel">
          <a:avLst>
            <a:gd name="adj" fmla="val 6194"/>
          </a:avLst>
        </a:prstGeom>
        <a:solidFill>
          <a:srgbClr xmlns:mc="http://schemas.openxmlformats.org/markup-compatibility/2006" xmlns:a14="http://schemas.microsoft.com/office/drawing/2010/main" val="993366" mc:Ignorable="a14" a14:legacySpreadsheetColorIndex="6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GB" sz="900" b="1" i="0" u="none" strike="noStrike" baseline="0">
              <a:solidFill>
                <a:srgbClr val="FFFFFF"/>
              </a:solidFill>
              <a:latin typeface="Arial"/>
              <a:cs typeface="Arial"/>
            </a:rPr>
            <a:t>Return To </a:t>
          </a:r>
        </a:p>
        <a:p>
          <a:pPr algn="ctr" rtl="0">
            <a:defRPr sz="1000"/>
          </a:pPr>
          <a:r>
            <a:rPr lang="en-GB" sz="900" b="1" i="0" u="none" strike="noStrike" baseline="0">
              <a:solidFill>
                <a:srgbClr val="FFFFFF"/>
              </a:solidFill>
              <a:latin typeface="Arial"/>
              <a:cs typeface="Arial"/>
            </a:rPr>
            <a:t>Main Menu</a:t>
          </a:r>
        </a:p>
      </xdr:txBody>
    </xdr:sp>
    <xdr:clientData/>
  </xdr:twoCellAnchor>
  <xdr:twoCellAnchor>
    <xdr:from>
      <xdr:col>13</xdr:col>
      <xdr:colOff>347382</xdr:colOff>
      <xdr:row>0</xdr:row>
      <xdr:rowOff>44823</xdr:rowOff>
    </xdr:from>
    <xdr:to>
      <xdr:col>14</xdr:col>
      <xdr:colOff>425823</xdr:colOff>
      <xdr:row>0</xdr:row>
      <xdr:rowOff>408423</xdr:rowOff>
    </xdr:to>
    <xdr:sp macro="" textlink="">
      <xdr:nvSpPr>
        <xdr:cNvPr id="5" name="AutoShape 2">
          <a:hlinkClick xmlns:r="http://schemas.openxmlformats.org/officeDocument/2006/relationships" r:id="rId2" tooltip="Click For Strategic Financial Plans Menue"/>
          <a:extLst>
            <a:ext uri="{FF2B5EF4-FFF2-40B4-BE49-F238E27FC236}">
              <a16:creationId xmlns:a16="http://schemas.microsoft.com/office/drawing/2014/main" id="{00000000-0008-0000-1200-000005000000}"/>
            </a:ext>
          </a:extLst>
        </xdr:cNvPr>
        <xdr:cNvSpPr>
          <a:spLocks noChangeArrowheads="1"/>
        </xdr:cNvSpPr>
      </xdr:nvSpPr>
      <xdr:spPr bwMode="auto">
        <a:xfrm>
          <a:off x="8863853" y="44823"/>
          <a:ext cx="941294" cy="363600"/>
        </a:xfrm>
        <a:prstGeom prst="bevel">
          <a:avLst>
            <a:gd name="adj" fmla="val 6194"/>
          </a:avLst>
        </a:prstGeom>
        <a:solidFill>
          <a:srgbClr xmlns:mc="http://schemas.openxmlformats.org/markup-compatibility/2006" xmlns:a14="http://schemas.microsoft.com/office/drawing/2010/main" val="666699" mc:Ignorable="a14" a14:legacySpreadsheetColorIndex="5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en-GB" sz="800" b="1" i="0" u="none" strike="noStrike" baseline="0">
              <a:solidFill>
                <a:srgbClr val="FFFFFF"/>
              </a:solidFill>
              <a:latin typeface="Arial"/>
              <a:cs typeface="Arial"/>
            </a:rPr>
            <a:t>Return To Strategic Plan Menu</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4743450</xdr:colOff>
      <xdr:row>0</xdr:row>
      <xdr:rowOff>19050</xdr:rowOff>
    </xdr:from>
    <xdr:to>
      <xdr:col>1</xdr:col>
      <xdr:colOff>5314950</xdr:colOff>
      <xdr:row>0</xdr:row>
      <xdr:rowOff>400050</xdr:rowOff>
    </xdr:to>
    <xdr:sp macro="[0]!PrintPage" textlink="">
      <xdr:nvSpPr>
        <xdr:cNvPr id="24577" name="AutoShape 1">
          <a:extLst>
            <a:ext uri="{FF2B5EF4-FFF2-40B4-BE49-F238E27FC236}">
              <a16:creationId xmlns:a16="http://schemas.microsoft.com/office/drawing/2014/main" id="{00000000-0008-0000-0100-000001600000}"/>
            </a:ext>
          </a:extLst>
        </xdr:cNvPr>
        <xdr:cNvSpPr>
          <a:spLocks noChangeArrowheads="1"/>
        </xdr:cNvSpPr>
      </xdr:nvSpPr>
      <xdr:spPr bwMode="auto">
        <a:xfrm>
          <a:off x="4914900" y="19050"/>
          <a:ext cx="571500" cy="381000"/>
        </a:xfrm>
        <a:prstGeom prst="bevel">
          <a:avLst>
            <a:gd name="adj" fmla="val 6194"/>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Print </a:t>
          </a:r>
        </a:p>
        <a:p>
          <a:pPr algn="ctr" rtl="0">
            <a:defRPr sz="1000"/>
          </a:pPr>
          <a:r>
            <a:rPr lang="en-GB" sz="900" b="1" i="0" u="none" strike="noStrike" baseline="0">
              <a:solidFill>
                <a:srgbClr val="000000"/>
              </a:solidFill>
              <a:latin typeface="Arial"/>
              <a:cs typeface="Arial"/>
            </a:rPr>
            <a:t>Page</a:t>
          </a:r>
        </a:p>
      </xdr:txBody>
    </xdr:sp>
    <xdr:clientData fPrintsWithSheet="0"/>
  </xdr:twoCellAnchor>
  <xdr:twoCellAnchor>
    <xdr:from>
      <xdr:col>1</xdr:col>
      <xdr:colOff>6172200</xdr:colOff>
      <xdr:row>0</xdr:row>
      <xdr:rowOff>28575</xdr:rowOff>
    </xdr:from>
    <xdr:to>
      <xdr:col>1</xdr:col>
      <xdr:colOff>7038975</xdr:colOff>
      <xdr:row>0</xdr:row>
      <xdr:rowOff>390525</xdr:rowOff>
    </xdr:to>
    <xdr:sp macro="" textlink="">
      <xdr:nvSpPr>
        <xdr:cNvPr id="24579" name="AutoShape 3">
          <a:hlinkClick xmlns:r="http://schemas.openxmlformats.org/officeDocument/2006/relationships" r:id="rId1" tooltip="Return To Main Menu"/>
          <a:extLst>
            <a:ext uri="{FF2B5EF4-FFF2-40B4-BE49-F238E27FC236}">
              <a16:creationId xmlns:a16="http://schemas.microsoft.com/office/drawing/2014/main" id="{00000000-0008-0000-0100-000003600000}"/>
            </a:ext>
          </a:extLst>
        </xdr:cNvPr>
        <xdr:cNvSpPr>
          <a:spLocks noChangeArrowheads="1"/>
        </xdr:cNvSpPr>
      </xdr:nvSpPr>
      <xdr:spPr bwMode="auto">
        <a:xfrm>
          <a:off x="6343650" y="28575"/>
          <a:ext cx="866775" cy="361950"/>
        </a:xfrm>
        <a:prstGeom prst="bevel">
          <a:avLst>
            <a:gd name="adj" fmla="val 6194"/>
          </a:avLst>
        </a:prstGeom>
        <a:solidFill>
          <a:srgbClr xmlns:mc="http://schemas.openxmlformats.org/markup-compatibility/2006" xmlns:a14="http://schemas.microsoft.com/office/drawing/2010/main" val="993366" mc:Ignorable="a14" a14:legacySpreadsheetColorIndex="6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GB" sz="900" b="1" i="0" u="none" strike="noStrike" baseline="0">
              <a:solidFill>
                <a:srgbClr val="FFFFFF"/>
              </a:solidFill>
              <a:latin typeface="Arial"/>
              <a:cs typeface="Arial"/>
            </a:rPr>
            <a:t>Return To </a:t>
          </a:r>
        </a:p>
        <a:p>
          <a:pPr algn="ctr" rtl="0">
            <a:defRPr sz="1000"/>
          </a:pPr>
          <a:r>
            <a:rPr lang="en-GB" sz="900" b="1" i="0" u="none" strike="noStrike" baseline="0">
              <a:solidFill>
                <a:srgbClr val="FFFFFF"/>
              </a:solidFill>
              <a:latin typeface="Arial"/>
              <a:cs typeface="Arial"/>
            </a:rPr>
            <a:t>Main Menu</a:t>
          </a:r>
        </a:p>
      </xdr:txBody>
    </xdr:sp>
    <xdr:clientData fPrintsWithSheet="0"/>
  </xdr:twoCellAnchor>
  <xdr:twoCellAnchor>
    <xdr:from>
      <xdr:col>0</xdr:col>
      <xdr:colOff>76200</xdr:colOff>
      <xdr:row>3</xdr:row>
      <xdr:rowOff>9524</xdr:rowOff>
    </xdr:from>
    <xdr:to>
      <xdr:col>1</xdr:col>
      <xdr:colOff>2543175</xdr:colOff>
      <xdr:row>8</xdr:row>
      <xdr:rowOff>9524</xdr:rowOff>
    </xdr:to>
    <xdr:sp macro="" textlink="">
      <xdr:nvSpPr>
        <xdr:cNvPr id="5" name="AutoShape 3">
          <a:hlinkClick xmlns:r="http://schemas.openxmlformats.org/officeDocument/2006/relationships" r:id="rId2" tooltip="View the School Financial Planning Toolkit Structure"/>
          <a:extLst>
            <a:ext uri="{FF2B5EF4-FFF2-40B4-BE49-F238E27FC236}">
              <a16:creationId xmlns:a16="http://schemas.microsoft.com/office/drawing/2014/main" id="{00000000-0008-0000-0100-000005000000}"/>
            </a:ext>
          </a:extLst>
        </xdr:cNvPr>
        <xdr:cNvSpPr>
          <a:spLocks noChangeArrowheads="1"/>
        </xdr:cNvSpPr>
      </xdr:nvSpPr>
      <xdr:spPr bwMode="auto">
        <a:xfrm>
          <a:off x="76200" y="761999"/>
          <a:ext cx="2638425" cy="809625"/>
        </a:xfrm>
        <a:prstGeom prst="bevel">
          <a:avLst>
            <a:gd name="adj" fmla="val 6194"/>
          </a:avLst>
        </a:prstGeom>
        <a:solidFill>
          <a:schemeClr val="accent5">
            <a:lumMod val="75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ctr" upright="1"/>
        <a:lstStyle/>
        <a:p>
          <a:pPr algn="ctr" rtl="0">
            <a:defRPr sz="1000"/>
          </a:pPr>
          <a:r>
            <a:rPr lang="en-GB" sz="1400" b="1" i="0" u="none" strike="noStrike" baseline="0">
              <a:solidFill>
                <a:srgbClr val="FFFFFF"/>
              </a:solidFill>
              <a:latin typeface="Arial"/>
              <a:cs typeface="Arial"/>
            </a:rPr>
            <a:t>View The School Financial Planning Toolkit </a:t>
          </a:r>
        </a:p>
        <a:p>
          <a:pPr algn="ctr" rtl="0">
            <a:defRPr sz="1000"/>
          </a:pPr>
          <a:r>
            <a:rPr lang="en-GB" sz="1400" b="1" i="0" u="none" strike="noStrike" baseline="0">
              <a:solidFill>
                <a:srgbClr val="FFFFFF"/>
              </a:solidFill>
              <a:latin typeface="Arial"/>
              <a:cs typeface="Arial"/>
            </a:rPr>
            <a:t>Structure</a:t>
          </a:r>
        </a:p>
      </xdr:txBody>
    </xdr:sp>
    <xdr:clientData fPrintsWithSheet="0"/>
  </xdr:twoCellAnchor>
  <xdr:twoCellAnchor>
    <xdr:from>
      <xdr:col>1</xdr:col>
      <xdr:colOff>2667000</xdr:colOff>
      <xdr:row>3</xdr:row>
      <xdr:rowOff>19050</xdr:rowOff>
    </xdr:from>
    <xdr:to>
      <xdr:col>1</xdr:col>
      <xdr:colOff>5305425</xdr:colOff>
      <xdr:row>8</xdr:row>
      <xdr:rowOff>19050</xdr:rowOff>
    </xdr:to>
    <xdr:sp macro="" textlink="">
      <xdr:nvSpPr>
        <xdr:cNvPr id="8" name="AutoShape 3">
          <a:hlinkClick xmlns:r="http://schemas.openxmlformats.org/officeDocument/2006/relationships" r:id="rId3" tooltip="View The School Financial Planning Toolkit Data Flow Diagram"/>
          <a:extLst>
            <a:ext uri="{FF2B5EF4-FFF2-40B4-BE49-F238E27FC236}">
              <a16:creationId xmlns:a16="http://schemas.microsoft.com/office/drawing/2014/main" id="{00000000-0008-0000-0100-000008000000}"/>
            </a:ext>
          </a:extLst>
        </xdr:cNvPr>
        <xdr:cNvSpPr>
          <a:spLocks noChangeArrowheads="1"/>
        </xdr:cNvSpPr>
      </xdr:nvSpPr>
      <xdr:spPr bwMode="auto">
        <a:xfrm>
          <a:off x="2838450" y="771525"/>
          <a:ext cx="2638425" cy="809625"/>
        </a:xfrm>
        <a:prstGeom prst="bevel">
          <a:avLst>
            <a:gd name="adj" fmla="val 6194"/>
          </a:avLst>
        </a:prstGeom>
        <a:solidFill>
          <a:schemeClr val="accent5">
            <a:lumMod val="75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ctr" upright="1"/>
        <a:lstStyle/>
        <a:p>
          <a:pPr algn="ctr" rtl="0">
            <a:defRPr sz="1000"/>
          </a:pPr>
          <a:r>
            <a:rPr lang="en-GB" sz="1400" b="1" i="0" u="none" strike="noStrike" baseline="0">
              <a:solidFill>
                <a:srgbClr val="FFFFFF"/>
              </a:solidFill>
              <a:latin typeface="Arial"/>
              <a:cs typeface="Arial"/>
            </a:rPr>
            <a:t>View The School Financial Planning Toolkit </a:t>
          </a:r>
        </a:p>
        <a:p>
          <a:pPr algn="ctr" rtl="0">
            <a:defRPr sz="1000"/>
          </a:pPr>
          <a:r>
            <a:rPr lang="en-GB" sz="1400" b="1" i="0" u="none" strike="noStrike" baseline="0">
              <a:solidFill>
                <a:srgbClr val="FFFFFF"/>
              </a:solidFill>
              <a:latin typeface="Arial"/>
              <a:cs typeface="Arial"/>
            </a:rPr>
            <a:t>Data Flow Diagram</a:t>
          </a:r>
        </a:p>
      </xdr:txBody>
    </xdr:sp>
    <xdr:clientData fPrintsWithSheet="0"/>
  </xdr:twoCellAnchor>
  <xdr:twoCellAnchor>
    <xdr:from>
      <xdr:col>1</xdr:col>
      <xdr:colOff>123825</xdr:colOff>
      <xdr:row>10</xdr:row>
      <xdr:rowOff>19050</xdr:rowOff>
    </xdr:from>
    <xdr:to>
      <xdr:col>1</xdr:col>
      <xdr:colOff>1473825</xdr:colOff>
      <xdr:row>14</xdr:row>
      <xdr:rowOff>55350</xdr:rowOff>
    </xdr:to>
    <xdr:sp macro="" textlink="">
      <xdr:nvSpPr>
        <xdr:cNvPr id="10" name="AutoShape 6">
          <a:hlinkClick xmlns:r="http://schemas.openxmlformats.org/officeDocument/2006/relationships" r:id="rId4" tooltip="1 Year Budget Plan Guidance Notes"/>
          <a:extLst>
            <a:ext uri="{FF2B5EF4-FFF2-40B4-BE49-F238E27FC236}">
              <a16:creationId xmlns:a16="http://schemas.microsoft.com/office/drawing/2014/main" id="{00000000-0008-0000-0100-00000A000000}"/>
            </a:ext>
          </a:extLst>
        </xdr:cNvPr>
        <xdr:cNvSpPr>
          <a:spLocks noChangeArrowheads="1"/>
        </xdr:cNvSpPr>
      </xdr:nvSpPr>
      <xdr:spPr bwMode="auto">
        <a:xfrm>
          <a:off x="295275" y="1905000"/>
          <a:ext cx="1350000" cy="684000"/>
        </a:xfrm>
        <a:prstGeom prst="bevel">
          <a:avLst>
            <a:gd name="adj" fmla="val 6194"/>
          </a:avLst>
        </a:prstGeom>
        <a:solidFill>
          <a:srgbClr xmlns:mc="http://schemas.openxmlformats.org/markup-compatibility/2006" xmlns:a14="http://schemas.microsoft.com/office/drawing/2010/main" val="0066CC" mc:Ignorable="a14" a14:legacySpreadsheetColorIndex="30"/>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0" anchor="ctr" upright="1"/>
        <a:lstStyle/>
        <a:p>
          <a:pPr algn="ctr" rtl="0">
            <a:defRPr sz="1000"/>
          </a:pPr>
          <a:r>
            <a:rPr lang="en-GB" sz="1200" b="1" i="0" u="none" strike="noStrike" baseline="0">
              <a:solidFill>
                <a:srgbClr val="FFFFFF"/>
              </a:solidFill>
              <a:latin typeface="Arial"/>
              <a:cs typeface="Arial"/>
            </a:rPr>
            <a:t>1 Year </a:t>
          </a:r>
        </a:p>
        <a:p>
          <a:pPr algn="ctr" rtl="0">
            <a:defRPr sz="1000"/>
          </a:pPr>
          <a:r>
            <a:rPr lang="en-GB" sz="1200" b="1" i="0" u="none" strike="noStrike" baseline="0">
              <a:solidFill>
                <a:srgbClr val="FFFFFF"/>
              </a:solidFill>
              <a:latin typeface="Arial"/>
              <a:cs typeface="Arial"/>
            </a:rPr>
            <a:t>Budget Plan</a:t>
          </a:r>
        </a:p>
      </xdr:txBody>
    </xdr:sp>
    <xdr:clientData/>
  </xdr:twoCellAnchor>
  <xdr:twoCellAnchor>
    <xdr:from>
      <xdr:col>1</xdr:col>
      <xdr:colOff>1676400</xdr:colOff>
      <xdr:row>10</xdr:row>
      <xdr:rowOff>19050</xdr:rowOff>
    </xdr:from>
    <xdr:to>
      <xdr:col>1</xdr:col>
      <xdr:colOff>3026400</xdr:colOff>
      <xdr:row>14</xdr:row>
      <xdr:rowOff>55350</xdr:rowOff>
    </xdr:to>
    <xdr:sp macro="" textlink="">
      <xdr:nvSpPr>
        <xdr:cNvPr id="12" name="AutoShape 3">
          <a:hlinkClick xmlns:r="http://schemas.openxmlformats.org/officeDocument/2006/relationships" r:id="rId5" tooltip="Strategic Financial Plan Guidance Notes"/>
          <a:extLst>
            <a:ext uri="{FF2B5EF4-FFF2-40B4-BE49-F238E27FC236}">
              <a16:creationId xmlns:a16="http://schemas.microsoft.com/office/drawing/2014/main" id="{00000000-0008-0000-0100-00000C000000}"/>
            </a:ext>
          </a:extLst>
        </xdr:cNvPr>
        <xdr:cNvSpPr>
          <a:spLocks noChangeArrowheads="1"/>
        </xdr:cNvSpPr>
      </xdr:nvSpPr>
      <xdr:spPr bwMode="auto">
        <a:xfrm>
          <a:off x="1847850" y="1905000"/>
          <a:ext cx="1350000" cy="684000"/>
        </a:xfrm>
        <a:prstGeom prst="bevel">
          <a:avLst>
            <a:gd name="adj" fmla="val 6194"/>
          </a:avLst>
        </a:prstGeom>
        <a:solidFill>
          <a:srgbClr xmlns:mc="http://schemas.openxmlformats.org/markup-compatibility/2006" xmlns:a14="http://schemas.microsoft.com/office/drawing/2010/main" val="666699" mc:Ignorable="a14" a14:legacySpreadsheetColorIndex="5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200" b="1" i="0" u="none" strike="noStrike" baseline="0">
              <a:solidFill>
                <a:srgbClr val="FFFFFF"/>
              </a:solidFill>
              <a:latin typeface="Arial"/>
              <a:cs typeface="Arial"/>
            </a:rPr>
            <a:t>Strategic Financial Plans</a:t>
          </a:r>
        </a:p>
      </xdr:txBody>
    </xdr:sp>
    <xdr:clientData/>
  </xdr:twoCellAnchor>
  <xdr:twoCellAnchor>
    <xdr:from>
      <xdr:col>1</xdr:col>
      <xdr:colOff>3219450</xdr:colOff>
      <xdr:row>10</xdr:row>
      <xdr:rowOff>28575</xdr:rowOff>
    </xdr:from>
    <xdr:to>
      <xdr:col>1</xdr:col>
      <xdr:colOff>4569450</xdr:colOff>
      <xdr:row>14</xdr:row>
      <xdr:rowOff>64875</xdr:rowOff>
    </xdr:to>
    <xdr:sp macro="" textlink="">
      <xdr:nvSpPr>
        <xdr:cNvPr id="13" name="AutoShape 9">
          <a:hlinkClick xmlns:r="http://schemas.openxmlformats.org/officeDocument/2006/relationships" r:id="rId6" tooltip="Information Menu Guidance Notes"/>
          <a:extLst>
            <a:ext uri="{FF2B5EF4-FFF2-40B4-BE49-F238E27FC236}">
              <a16:creationId xmlns:a16="http://schemas.microsoft.com/office/drawing/2014/main" id="{00000000-0008-0000-0100-00000D000000}"/>
            </a:ext>
          </a:extLst>
        </xdr:cNvPr>
        <xdr:cNvSpPr>
          <a:spLocks noChangeArrowheads="1"/>
        </xdr:cNvSpPr>
      </xdr:nvSpPr>
      <xdr:spPr bwMode="auto">
        <a:xfrm>
          <a:off x="3390900" y="1914525"/>
          <a:ext cx="1350000" cy="684000"/>
        </a:xfrm>
        <a:prstGeom prst="bevel">
          <a:avLst>
            <a:gd name="adj" fmla="val 6194"/>
          </a:avLst>
        </a:prstGeom>
        <a:solidFill>
          <a:srgbClr xmlns:mc="http://schemas.openxmlformats.org/markup-compatibility/2006" xmlns:a14="http://schemas.microsoft.com/office/drawing/2010/main" val="33CCCC" mc:Ignorable="a14" a14:legacySpreadsheetColorIndex="4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200" b="1" i="0" u="none" strike="noStrike" baseline="0">
              <a:solidFill>
                <a:srgbClr val="000080"/>
              </a:solidFill>
              <a:latin typeface="Arial"/>
              <a:cs typeface="Arial"/>
            </a:rPr>
            <a:t>Information Menu</a:t>
          </a:r>
        </a:p>
      </xdr:txBody>
    </xdr:sp>
    <xdr:clientData/>
  </xdr:twoCellAnchor>
  <xdr:twoCellAnchor>
    <xdr:from>
      <xdr:col>1</xdr:col>
      <xdr:colOff>4724400</xdr:colOff>
      <xdr:row>10</xdr:row>
      <xdr:rowOff>9525</xdr:rowOff>
    </xdr:from>
    <xdr:to>
      <xdr:col>1</xdr:col>
      <xdr:colOff>6074400</xdr:colOff>
      <xdr:row>14</xdr:row>
      <xdr:rowOff>45825</xdr:rowOff>
    </xdr:to>
    <xdr:sp macro="" textlink="">
      <xdr:nvSpPr>
        <xdr:cNvPr id="16" name="AutoShape 4">
          <a:hlinkClick xmlns:r="http://schemas.openxmlformats.org/officeDocument/2006/relationships" r:id="rId7" tooltip="Virements Guidance Notes"/>
          <a:extLst>
            <a:ext uri="{FF2B5EF4-FFF2-40B4-BE49-F238E27FC236}">
              <a16:creationId xmlns:a16="http://schemas.microsoft.com/office/drawing/2014/main" id="{00000000-0008-0000-0100-000010000000}"/>
            </a:ext>
          </a:extLst>
        </xdr:cNvPr>
        <xdr:cNvSpPr>
          <a:spLocks noChangeArrowheads="1"/>
        </xdr:cNvSpPr>
      </xdr:nvSpPr>
      <xdr:spPr bwMode="auto">
        <a:xfrm>
          <a:off x="4895850" y="1895475"/>
          <a:ext cx="1350000" cy="684000"/>
        </a:xfrm>
        <a:prstGeom prst="bevel">
          <a:avLst>
            <a:gd name="adj" fmla="val 6194"/>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200" b="1" i="0" u="none" strike="noStrike" baseline="0">
              <a:solidFill>
                <a:srgbClr val="000080"/>
              </a:solidFill>
              <a:latin typeface="Arial"/>
              <a:cs typeface="Arial"/>
            </a:rPr>
            <a:t>Virements</a:t>
          </a:r>
        </a:p>
      </xdr:txBody>
    </xdr:sp>
    <xdr:clientData/>
  </xdr:twoCellAnchor>
  <xdr:twoCellAnchor>
    <xdr:from>
      <xdr:col>1</xdr:col>
      <xdr:colOff>6181725</xdr:colOff>
      <xdr:row>10</xdr:row>
      <xdr:rowOff>9525</xdr:rowOff>
    </xdr:from>
    <xdr:to>
      <xdr:col>1</xdr:col>
      <xdr:colOff>7531725</xdr:colOff>
      <xdr:row>14</xdr:row>
      <xdr:rowOff>45825</xdr:rowOff>
    </xdr:to>
    <xdr:sp macro="" textlink="">
      <xdr:nvSpPr>
        <xdr:cNvPr id="17" name="AutoShape 10">
          <a:hlinkClick xmlns:r="http://schemas.openxmlformats.org/officeDocument/2006/relationships" r:id="rId8" tooltip="Reports &amp; Management Guidance Notes"/>
          <a:extLst>
            <a:ext uri="{FF2B5EF4-FFF2-40B4-BE49-F238E27FC236}">
              <a16:creationId xmlns:a16="http://schemas.microsoft.com/office/drawing/2014/main" id="{00000000-0008-0000-0100-000011000000}"/>
            </a:ext>
          </a:extLst>
        </xdr:cNvPr>
        <xdr:cNvSpPr>
          <a:spLocks noChangeArrowheads="1"/>
        </xdr:cNvSpPr>
      </xdr:nvSpPr>
      <xdr:spPr bwMode="auto">
        <a:xfrm>
          <a:off x="6353175" y="1895475"/>
          <a:ext cx="1350000" cy="684000"/>
        </a:xfrm>
        <a:prstGeom prst="bevel">
          <a:avLst>
            <a:gd name="adj" fmla="val 6194"/>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0" anchor="ctr" upright="1"/>
        <a:lstStyle/>
        <a:p>
          <a:pPr algn="ctr" rtl="0">
            <a:defRPr sz="1000"/>
          </a:pPr>
          <a:r>
            <a:rPr lang="en-GB" sz="1200" b="1" i="0" u="none" strike="noStrike" baseline="0">
              <a:solidFill>
                <a:srgbClr val="000080"/>
              </a:solidFill>
              <a:latin typeface="Arial"/>
              <a:cs typeface="Arial"/>
            </a:rPr>
            <a:t>Reports and Management</a:t>
          </a:r>
        </a:p>
      </xdr:txBody>
    </xdr:sp>
    <xdr:clientData/>
  </xdr:twoCellAnchor>
  <xdr:twoCellAnchor>
    <xdr:from>
      <xdr:col>1</xdr:col>
      <xdr:colOff>5438775</xdr:colOff>
      <xdr:row>3</xdr:row>
      <xdr:rowOff>28575</xdr:rowOff>
    </xdr:from>
    <xdr:to>
      <xdr:col>2</xdr:col>
      <xdr:colOff>314325</xdr:colOff>
      <xdr:row>8</xdr:row>
      <xdr:rowOff>28575</xdr:rowOff>
    </xdr:to>
    <xdr:sp macro="" textlink="">
      <xdr:nvSpPr>
        <xdr:cNvPr id="14" name="AutoShape 3">
          <a:hlinkClick xmlns:r="http://schemas.openxmlformats.org/officeDocument/2006/relationships" r:id="rId9" tooltip="Help With Printing and Setting Print Titles"/>
          <a:extLst>
            <a:ext uri="{FF2B5EF4-FFF2-40B4-BE49-F238E27FC236}">
              <a16:creationId xmlns:a16="http://schemas.microsoft.com/office/drawing/2014/main" id="{00000000-0008-0000-0100-00000E000000}"/>
            </a:ext>
          </a:extLst>
        </xdr:cNvPr>
        <xdr:cNvSpPr>
          <a:spLocks noChangeArrowheads="1"/>
        </xdr:cNvSpPr>
      </xdr:nvSpPr>
      <xdr:spPr bwMode="auto">
        <a:xfrm>
          <a:off x="5610225" y="781050"/>
          <a:ext cx="2638425" cy="809625"/>
        </a:xfrm>
        <a:prstGeom prst="bevel">
          <a:avLst>
            <a:gd name="adj" fmla="val 6194"/>
          </a:avLst>
        </a:prstGeom>
        <a:solidFill>
          <a:schemeClr val="accent5">
            <a:lumMod val="75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ctr" upright="1"/>
        <a:lstStyle/>
        <a:p>
          <a:pPr algn="ctr" rtl="0">
            <a:defRPr sz="1000"/>
          </a:pPr>
          <a:r>
            <a:rPr lang="en-GB" sz="1400" b="1" i="0" u="none" strike="noStrike" baseline="0">
              <a:solidFill>
                <a:srgbClr val="FFFFFF"/>
              </a:solidFill>
              <a:latin typeface="Arial"/>
              <a:cs typeface="Arial"/>
            </a:rPr>
            <a:t>Troubleshooting</a:t>
          </a:r>
        </a:p>
        <a:p>
          <a:pPr algn="ctr" rtl="0">
            <a:defRPr sz="1000"/>
          </a:pPr>
          <a:r>
            <a:rPr lang="en-GB" sz="1400" b="1" i="0" u="none" strike="noStrike" baseline="0">
              <a:solidFill>
                <a:srgbClr val="FFFFFF"/>
              </a:solidFill>
              <a:latin typeface="Arial"/>
              <a:cs typeface="Arial"/>
            </a:rPr>
            <a:t>Help With Printing</a:t>
          </a:r>
        </a:p>
      </xdr:txBody>
    </xdr:sp>
    <xdr:clientData fPrintsWithSheet="0"/>
  </xdr:twoCellAnchor>
</xdr:wsDr>
</file>

<file path=xl/drawings/drawing20.xml><?xml version="1.0" encoding="utf-8"?>
<xdr:wsDr xmlns:xdr="http://schemas.openxmlformats.org/drawingml/2006/spreadsheetDrawing" xmlns:a="http://schemas.openxmlformats.org/drawingml/2006/main">
  <xdr:twoCellAnchor>
    <xdr:from>
      <xdr:col>2</xdr:col>
      <xdr:colOff>371475</xdr:colOff>
      <xdr:row>0</xdr:row>
      <xdr:rowOff>123825</xdr:rowOff>
    </xdr:from>
    <xdr:to>
      <xdr:col>20</xdr:col>
      <xdr:colOff>28575</xdr:colOff>
      <xdr:row>35</xdr:row>
      <xdr:rowOff>138113</xdr:rowOff>
    </xdr:to>
    <xdr:graphicFrame macro="">
      <xdr:nvGraphicFramePr>
        <xdr:cNvPr id="2" name="Diagram 1">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0</xdr:col>
      <xdr:colOff>0</xdr:colOff>
      <xdr:row>8</xdr:row>
      <xdr:rowOff>1</xdr:rowOff>
    </xdr:from>
    <xdr:to>
      <xdr:col>2</xdr:col>
      <xdr:colOff>123824</xdr:colOff>
      <xdr:row>10</xdr:row>
      <xdr:rowOff>133351</xdr:rowOff>
    </xdr:to>
    <xdr:sp macro="" textlink="">
      <xdr:nvSpPr>
        <xdr:cNvPr id="3" name="AutoShape 3">
          <a:hlinkClick xmlns:r="http://schemas.openxmlformats.org/officeDocument/2006/relationships" r:id="rId6" tooltip="Return To Guidance Notes"/>
          <a:extLst>
            <a:ext uri="{FF2B5EF4-FFF2-40B4-BE49-F238E27FC236}">
              <a16:creationId xmlns:a16="http://schemas.microsoft.com/office/drawing/2014/main" id="{00000000-0008-0000-1300-000003000000}"/>
            </a:ext>
          </a:extLst>
        </xdr:cNvPr>
        <xdr:cNvSpPr>
          <a:spLocks noChangeArrowheads="1"/>
        </xdr:cNvSpPr>
      </xdr:nvSpPr>
      <xdr:spPr bwMode="auto">
        <a:xfrm>
          <a:off x="0" y="1295401"/>
          <a:ext cx="1343024" cy="457200"/>
        </a:xfrm>
        <a:prstGeom prst="bevel">
          <a:avLst>
            <a:gd name="adj" fmla="val 6194"/>
          </a:avLst>
        </a:prstGeom>
        <a:solidFill>
          <a:schemeClr val="accent5">
            <a:lumMod val="75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ctr" upright="1"/>
        <a:lstStyle/>
        <a:p>
          <a:pPr algn="ctr" rtl="0">
            <a:defRPr sz="1000"/>
          </a:pPr>
          <a:r>
            <a:rPr lang="en-GB" sz="1000" b="1" i="0" u="none" strike="noStrike" baseline="0">
              <a:solidFill>
                <a:srgbClr val="FFFFFF"/>
              </a:solidFill>
              <a:latin typeface="Arial"/>
              <a:cs typeface="Arial"/>
            </a:rPr>
            <a:t>Return To</a:t>
          </a:r>
        </a:p>
        <a:p>
          <a:pPr algn="ctr" rtl="0">
            <a:defRPr sz="1000"/>
          </a:pPr>
          <a:r>
            <a:rPr lang="en-GB" sz="1000" b="1" i="0" u="none" strike="noStrike" baseline="0">
              <a:solidFill>
                <a:srgbClr val="FFFFFF"/>
              </a:solidFill>
              <a:latin typeface="Arial"/>
              <a:cs typeface="Arial"/>
            </a:rPr>
            <a:t> Guidance Notes</a:t>
          </a:r>
        </a:p>
      </xdr:txBody>
    </xdr:sp>
    <xdr:clientData fPrintsWithSheet="0"/>
  </xdr:twoCellAnchor>
  <xdr:twoCellAnchor>
    <xdr:from>
      <xdr:col>0</xdr:col>
      <xdr:colOff>0</xdr:colOff>
      <xdr:row>4</xdr:row>
      <xdr:rowOff>0</xdr:rowOff>
    </xdr:from>
    <xdr:to>
      <xdr:col>2</xdr:col>
      <xdr:colOff>123600</xdr:colOff>
      <xdr:row>6</xdr:row>
      <xdr:rowOff>133350</xdr:rowOff>
    </xdr:to>
    <xdr:sp macro="" textlink="">
      <xdr:nvSpPr>
        <xdr:cNvPr id="6" name="AutoShape 3">
          <a:hlinkClick xmlns:r="http://schemas.openxmlformats.org/officeDocument/2006/relationships" r:id="rId7" tooltip="Return To Main Menu"/>
          <a:extLst>
            <a:ext uri="{FF2B5EF4-FFF2-40B4-BE49-F238E27FC236}">
              <a16:creationId xmlns:a16="http://schemas.microsoft.com/office/drawing/2014/main" id="{00000000-0008-0000-1300-000006000000}"/>
            </a:ext>
          </a:extLst>
        </xdr:cNvPr>
        <xdr:cNvSpPr>
          <a:spLocks noChangeArrowheads="1"/>
        </xdr:cNvSpPr>
      </xdr:nvSpPr>
      <xdr:spPr bwMode="auto">
        <a:xfrm>
          <a:off x="0" y="647700"/>
          <a:ext cx="1342800" cy="457200"/>
        </a:xfrm>
        <a:prstGeom prst="bevel">
          <a:avLst>
            <a:gd name="adj" fmla="val 6194"/>
          </a:avLst>
        </a:prstGeom>
        <a:solidFill>
          <a:srgbClr xmlns:mc="http://schemas.openxmlformats.org/markup-compatibility/2006" xmlns:a14="http://schemas.microsoft.com/office/drawing/2010/main" val="993366" mc:Ignorable="a14" a14:legacySpreadsheetColorIndex="6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ctr" upright="1"/>
        <a:lstStyle/>
        <a:p>
          <a:pPr algn="ctr" rtl="0">
            <a:defRPr sz="1000"/>
          </a:pPr>
          <a:r>
            <a:rPr lang="en-GB" sz="900" b="1" i="0" u="none" strike="noStrike" baseline="0">
              <a:solidFill>
                <a:srgbClr val="FFFFFF"/>
              </a:solidFill>
              <a:latin typeface="Arial"/>
              <a:cs typeface="Arial"/>
            </a:rPr>
            <a:t>Return To </a:t>
          </a:r>
        </a:p>
        <a:p>
          <a:pPr algn="ctr" rtl="0">
            <a:defRPr sz="1000"/>
          </a:pPr>
          <a:r>
            <a:rPr lang="en-GB" sz="900" b="1" i="0" u="none" strike="noStrike" baseline="0">
              <a:solidFill>
                <a:srgbClr val="FFFFFF"/>
              </a:solidFill>
              <a:latin typeface="Arial"/>
              <a:cs typeface="Arial"/>
            </a:rPr>
            <a:t>Main Menu</a:t>
          </a:r>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xdr:from>
      <xdr:col>3</xdr:col>
      <xdr:colOff>19051</xdr:colOff>
      <xdr:row>2</xdr:row>
      <xdr:rowOff>228600</xdr:rowOff>
    </xdr:from>
    <xdr:to>
      <xdr:col>9</xdr:col>
      <xdr:colOff>352426</xdr:colOff>
      <xdr:row>2</xdr:row>
      <xdr:rowOff>409575</xdr:rowOff>
    </xdr:to>
    <xdr:sp macro="" textlink="">
      <xdr:nvSpPr>
        <xdr:cNvPr id="2" name="Right Arrow 1">
          <a:extLst>
            <a:ext uri="{FF2B5EF4-FFF2-40B4-BE49-F238E27FC236}">
              <a16:creationId xmlns:a16="http://schemas.microsoft.com/office/drawing/2014/main" id="{00000000-0008-0000-1400-000002000000}"/>
            </a:ext>
          </a:extLst>
        </xdr:cNvPr>
        <xdr:cNvSpPr/>
      </xdr:nvSpPr>
      <xdr:spPr bwMode="auto">
        <a:xfrm>
          <a:off x="1704976" y="1362075"/>
          <a:ext cx="4133850" cy="180975"/>
        </a:xfrm>
        <a:prstGeom prst="rightArrow">
          <a:avLst/>
        </a:prstGeom>
        <a:solidFill>
          <a:srgbClr val="9999FF"/>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lang="en-GB" sz="1100"/>
        </a:p>
      </xdr:txBody>
    </xdr:sp>
    <xdr:clientData/>
  </xdr:twoCellAnchor>
  <xdr:twoCellAnchor>
    <xdr:from>
      <xdr:col>3</xdr:col>
      <xdr:colOff>0</xdr:colOff>
      <xdr:row>3</xdr:row>
      <xdr:rowOff>200025</xdr:rowOff>
    </xdr:from>
    <xdr:to>
      <xdr:col>3</xdr:col>
      <xdr:colOff>381000</xdr:colOff>
      <xdr:row>3</xdr:row>
      <xdr:rowOff>371475</xdr:rowOff>
    </xdr:to>
    <xdr:sp macro="" textlink="">
      <xdr:nvSpPr>
        <xdr:cNvPr id="4" name="Right Arrow 3">
          <a:extLst>
            <a:ext uri="{FF2B5EF4-FFF2-40B4-BE49-F238E27FC236}">
              <a16:creationId xmlns:a16="http://schemas.microsoft.com/office/drawing/2014/main" id="{00000000-0008-0000-1400-000004000000}"/>
            </a:ext>
          </a:extLst>
        </xdr:cNvPr>
        <xdr:cNvSpPr/>
      </xdr:nvSpPr>
      <xdr:spPr bwMode="auto">
        <a:xfrm>
          <a:off x="1685925" y="1962150"/>
          <a:ext cx="381000" cy="171450"/>
        </a:xfrm>
        <a:prstGeom prst="rightArrow">
          <a:avLst/>
        </a:prstGeom>
        <a:solidFill>
          <a:srgbClr val="9999FF"/>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lang="en-GB" sz="1100"/>
        </a:p>
      </xdr:txBody>
    </xdr:sp>
    <xdr:clientData/>
  </xdr:twoCellAnchor>
  <xdr:twoCellAnchor>
    <xdr:from>
      <xdr:col>5</xdr:col>
      <xdr:colOff>0</xdr:colOff>
      <xdr:row>3</xdr:row>
      <xdr:rowOff>209550</xdr:rowOff>
    </xdr:from>
    <xdr:to>
      <xdr:col>5</xdr:col>
      <xdr:colOff>381000</xdr:colOff>
      <xdr:row>3</xdr:row>
      <xdr:rowOff>381000</xdr:rowOff>
    </xdr:to>
    <xdr:sp macro="" textlink="">
      <xdr:nvSpPr>
        <xdr:cNvPr id="5" name="Right Arrow 4">
          <a:extLst>
            <a:ext uri="{FF2B5EF4-FFF2-40B4-BE49-F238E27FC236}">
              <a16:creationId xmlns:a16="http://schemas.microsoft.com/office/drawing/2014/main" id="{00000000-0008-0000-1400-000005000000}"/>
            </a:ext>
          </a:extLst>
        </xdr:cNvPr>
        <xdr:cNvSpPr/>
      </xdr:nvSpPr>
      <xdr:spPr bwMode="auto">
        <a:xfrm>
          <a:off x="2952750" y="1971675"/>
          <a:ext cx="381000" cy="171450"/>
        </a:xfrm>
        <a:prstGeom prst="rightArrow">
          <a:avLst/>
        </a:prstGeom>
        <a:solidFill>
          <a:srgbClr val="9999FF"/>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lang="en-GB" sz="1100"/>
        </a:p>
      </xdr:txBody>
    </xdr:sp>
    <xdr:clientData/>
  </xdr:twoCellAnchor>
  <xdr:twoCellAnchor>
    <xdr:from>
      <xdr:col>7</xdr:col>
      <xdr:colOff>9525</xdr:colOff>
      <xdr:row>3</xdr:row>
      <xdr:rowOff>200025</xdr:rowOff>
    </xdr:from>
    <xdr:to>
      <xdr:col>8</xdr:col>
      <xdr:colOff>0</xdr:colOff>
      <xdr:row>3</xdr:row>
      <xdr:rowOff>371475</xdr:rowOff>
    </xdr:to>
    <xdr:sp macro="" textlink="">
      <xdr:nvSpPr>
        <xdr:cNvPr id="6" name="Right Arrow 5">
          <a:extLst>
            <a:ext uri="{FF2B5EF4-FFF2-40B4-BE49-F238E27FC236}">
              <a16:creationId xmlns:a16="http://schemas.microsoft.com/office/drawing/2014/main" id="{00000000-0008-0000-1400-000006000000}"/>
            </a:ext>
          </a:extLst>
        </xdr:cNvPr>
        <xdr:cNvSpPr/>
      </xdr:nvSpPr>
      <xdr:spPr bwMode="auto">
        <a:xfrm>
          <a:off x="4229100" y="1962150"/>
          <a:ext cx="381000" cy="171450"/>
        </a:xfrm>
        <a:prstGeom prst="rightArrow">
          <a:avLst/>
        </a:prstGeom>
        <a:solidFill>
          <a:srgbClr val="9999FF"/>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lang="en-GB" sz="1100"/>
        </a:p>
      </xdr:txBody>
    </xdr:sp>
    <xdr:clientData/>
  </xdr:twoCellAnchor>
  <xdr:twoCellAnchor>
    <xdr:from>
      <xdr:col>9</xdr:col>
      <xdr:colOff>0</xdr:colOff>
      <xdr:row>3</xdr:row>
      <xdr:rowOff>200025</xdr:rowOff>
    </xdr:from>
    <xdr:to>
      <xdr:col>9</xdr:col>
      <xdr:colOff>381000</xdr:colOff>
      <xdr:row>3</xdr:row>
      <xdr:rowOff>371475</xdr:rowOff>
    </xdr:to>
    <xdr:sp macro="" textlink="">
      <xdr:nvSpPr>
        <xdr:cNvPr id="7" name="Right Arrow 6">
          <a:extLst>
            <a:ext uri="{FF2B5EF4-FFF2-40B4-BE49-F238E27FC236}">
              <a16:creationId xmlns:a16="http://schemas.microsoft.com/office/drawing/2014/main" id="{00000000-0008-0000-1400-000007000000}"/>
            </a:ext>
          </a:extLst>
        </xdr:cNvPr>
        <xdr:cNvSpPr/>
      </xdr:nvSpPr>
      <xdr:spPr bwMode="auto">
        <a:xfrm>
          <a:off x="5486400" y="1962150"/>
          <a:ext cx="381000" cy="171450"/>
        </a:xfrm>
        <a:prstGeom prst="rightArrow">
          <a:avLst/>
        </a:prstGeom>
        <a:solidFill>
          <a:srgbClr val="9999FF"/>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lang="en-GB" sz="1100"/>
        </a:p>
      </xdr:txBody>
    </xdr:sp>
    <xdr:clientData/>
  </xdr:twoCellAnchor>
  <xdr:twoCellAnchor>
    <xdr:from>
      <xdr:col>7</xdr:col>
      <xdr:colOff>9525</xdr:colOff>
      <xdr:row>5</xdr:row>
      <xdr:rowOff>247650</xdr:rowOff>
    </xdr:from>
    <xdr:to>
      <xdr:col>8</xdr:col>
      <xdr:colOff>0</xdr:colOff>
      <xdr:row>5</xdr:row>
      <xdr:rowOff>419100</xdr:rowOff>
    </xdr:to>
    <xdr:sp macro="" textlink="">
      <xdr:nvSpPr>
        <xdr:cNvPr id="8" name="Right Arrow 7">
          <a:extLst>
            <a:ext uri="{FF2B5EF4-FFF2-40B4-BE49-F238E27FC236}">
              <a16:creationId xmlns:a16="http://schemas.microsoft.com/office/drawing/2014/main" id="{00000000-0008-0000-1400-000008000000}"/>
            </a:ext>
          </a:extLst>
        </xdr:cNvPr>
        <xdr:cNvSpPr/>
      </xdr:nvSpPr>
      <xdr:spPr bwMode="auto">
        <a:xfrm>
          <a:off x="4229100" y="2752725"/>
          <a:ext cx="381000" cy="171450"/>
        </a:xfrm>
        <a:prstGeom prst="rightArrow">
          <a:avLst/>
        </a:prstGeom>
        <a:solidFill>
          <a:srgbClr val="9999FF"/>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lang="en-GB" sz="1100"/>
        </a:p>
      </xdr:txBody>
    </xdr:sp>
    <xdr:clientData/>
  </xdr:twoCellAnchor>
  <xdr:twoCellAnchor>
    <xdr:from>
      <xdr:col>9</xdr:col>
      <xdr:colOff>9525</xdr:colOff>
      <xdr:row>5</xdr:row>
      <xdr:rowOff>257175</xdr:rowOff>
    </xdr:from>
    <xdr:to>
      <xdr:col>10</xdr:col>
      <xdr:colOff>0</xdr:colOff>
      <xdr:row>5</xdr:row>
      <xdr:rowOff>428625</xdr:rowOff>
    </xdr:to>
    <xdr:sp macro="" textlink="">
      <xdr:nvSpPr>
        <xdr:cNvPr id="9" name="Right Arrow 8">
          <a:extLst>
            <a:ext uri="{FF2B5EF4-FFF2-40B4-BE49-F238E27FC236}">
              <a16:creationId xmlns:a16="http://schemas.microsoft.com/office/drawing/2014/main" id="{00000000-0008-0000-1400-000009000000}"/>
            </a:ext>
          </a:extLst>
        </xdr:cNvPr>
        <xdr:cNvSpPr/>
      </xdr:nvSpPr>
      <xdr:spPr bwMode="auto">
        <a:xfrm>
          <a:off x="5495925" y="2762250"/>
          <a:ext cx="381000" cy="171450"/>
        </a:xfrm>
        <a:prstGeom prst="rightArrow">
          <a:avLst/>
        </a:prstGeom>
        <a:solidFill>
          <a:srgbClr val="9999FF"/>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lang="en-GB" sz="1100"/>
        </a:p>
      </xdr:txBody>
    </xdr:sp>
    <xdr:clientData/>
  </xdr:twoCellAnchor>
  <xdr:twoCellAnchor>
    <xdr:from>
      <xdr:col>7</xdr:col>
      <xdr:colOff>0</xdr:colOff>
      <xdr:row>6</xdr:row>
      <xdr:rowOff>190500</xdr:rowOff>
    </xdr:from>
    <xdr:to>
      <xdr:col>7</xdr:col>
      <xdr:colOff>381000</xdr:colOff>
      <xdr:row>6</xdr:row>
      <xdr:rowOff>361950</xdr:rowOff>
    </xdr:to>
    <xdr:sp macro="" textlink="">
      <xdr:nvSpPr>
        <xdr:cNvPr id="10" name="Right Arrow 9">
          <a:extLst>
            <a:ext uri="{FF2B5EF4-FFF2-40B4-BE49-F238E27FC236}">
              <a16:creationId xmlns:a16="http://schemas.microsoft.com/office/drawing/2014/main" id="{00000000-0008-0000-1400-00000A000000}"/>
            </a:ext>
          </a:extLst>
        </xdr:cNvPr>
        <xdr:cNvSpPr/>
      </xdr:nvSpPr>
      <xdr:spPr bwMode="auto">
        <a:xfrm>
          <a:off x="3619500" y="3324225"/>
          <a:ext cx="381000" cy="171450"/>
        </a:xfrm>
        <a:prstGeom prst="rightArrow">
          <a:avLst/>
        </a:prstGeom>
        <a:solidFill>
          <a:srgbClr val="9999FF"/>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lang="en-GB" sz="1100"/>
        </a:p>
      </xdr:txBody>
    </xdr:sp>
    <xdr:clientData/>
  </xdr:twoCellAnchor>
  <xdr:twoCellAnchor>
    <xdr:from>
      <xdr:col>9</xdr:col>
      <xdr:colOff>9525</xdr:colOff>
      <xdr:row>6</xdr:row>
      <xdr:rowOff>209550</xdr:rowOff>
    </xdr:from>
    <xdr:to>
      <xdr:col>10</xdr:col>
      <xdr:colOff>0</xdr:colOff>
      <xdr:row>6</xdr:row>
      <xdr:rowOff>381000</xdr:rowOff>
    </xdr:to>
    <xdr:sp macro="" textlink="">
      <xdr:nvSpPr>
        <xdr:cNvPr id="11" name="Right Arrow 10">
          <a:extLst>
            <a:ext uri="{FF2B5EF4-FFF2-40B4-BE49-F238E27FC236}">
              <a16:creationId xmlns:a16="http://schemas.microsoft.com/office/drawing/2014/main" id="{00000000-0008-0000-1400-00000B000000}"/>
            </a:ext>
          </a:extLst>
        </xdr:cNvPr>
        <xdr:cNvSpPr/>
      </xdr:nvSpPr>
      <xdr:spPr bwMode="auto">
        <a:xfrm>
          <a:off x="5495925" y="3343275"/>
          <a:ext cx="381000" cy="171450"/>
        </a:xfrm>
        <a:prstGeom prst="rightArrow">
          <a:avLst/>
        </a:prstGeom>
        <a:solidFill>
          <a:srgbClr val="9999FF"/>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lang="en-GB" sz="1100"/>
        </a:p>
      </xdr:txBody>
    </xdr:sp>
    <xdr:clientData/>
  </xdr:twoCellAnchor>
  <xdr:twoCellAnchor>
    <xdr:from>
      <xdr:col>7</xdr:col>
      <xdr:colOff>9525</xdr:colOff>
      <xdr:row>7</xdr:row>
      <xdr:rowOff>161925</xdr:rowOff>
    </xdr:from>
    <xdr:to>
      <xdr:col>8</xdr:col>
      <xdr:colOff>0</xdr:colOff>
      <xdr:row>7</xdr:row>
      <xdr:rowOff>333375</xdr:rowOff>
    </xdr:to>
    <xdr:sp macro="" textlink="">
      <xdr:nvSpPr>
        <xdr:cNvPr id="12" name="Right Arrow 11">
          <a:extLst>
            <a:ext uri="{FF2B5EF4-FFF2-40B4-BE49-F238E27FC236}">
              <a16:creationId xmlns:a16="http://schemas.microsoft.com/office/drawing/2014/main" id="{00000000-0008-0000-1400-00000C000000}"/>
            </a:ext>
          </a:extLst>
        </xdr:cNvPr>
        <xdr:cNvSpPr/>
      </xdr:nvSpPr>
      <xdr:spPr bwMode="auto">
        <a:xfrm>
          <a:off x="4229100" y="3924300"/>
          <a:ext cx="381000" cy="171450"/>
        </a:xfrm>
        <a:prstGeom prst="rightArrow">
          <a:avLst/>
        </a:prstGeom>
        <a:solidFill>
          <a:srgbClr val="9999FF"/>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lang="en-GB" sz="1100"/>
        </a:p>
      </xdr:txBody>
    </xdr:sp>
    <xdr:clientData/>
  </xdr:twoCellAnchor>
  <xdr:twoCellAnchor>
    <xdr:from>
      <xdr:col>9</xdr:col>
      <xdr:colOff>9525</xdr:colOff>
      <xdr:row>7</xdr:row>
      <xdr:rowOff>161925</xdr:rowOff>
    </xdr:from>
    <xdr:to>
      <xdr:col>10</xdr:col>
      <xdr:colOff>0</xdr:colOff>
      <xdr:row>7</xdr:row>
      <xdr:rowOff>333375</xdr:rowOff>
    </xdr:to>
    <xdr:sp macro="" textlink="">
      <xdr:nvSpPr>
        <xdr:cNvPr id="13" name="Right Arrow 12">
          <a:extLst>
            <a:ext uri="{FF2B5EF4-FFF2-40B4-BE49-F238E27FC236}">
              <a16:creationId xmlns:a16="http://schemas.microsoft.com/office/drawing/2014/main" id="{00000000-0008-0000-1400-00000D000000}"/>
            </a:ext>
          </a:extLst>
        </xdr:cNvPr>
        <xdr:cNvSpPr/>
      </xdr:nvSpPr>
      <xdr:spPr bwMode="auto">
        <a:xfrm>
          <a:off x="5495925" y="3924300"/>
          <a:ext cx="381000" cy="171450"/>
        </a:xfrm>
        <a:prstGeom prst="rightArrow">
          <a:avLst/>
        </a:prstGeom>
        <a:solidFill>
          <a:srgbClr val="9999FF"/>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lang="en-GB" sz="1100"/>
        </a:p>
      </xdr:txBody>
    </xdr:sp>
    <xdr:clientData/>
  </xdr:twoCellAnchor>
  <xdr:twoCellAnchor>
    <xdr:from>
      <xdr:col>0</xdr:col>
      <xdr:colOff>0</xdr:colOff>
      <xdr:row>2</xdr:row>
      <xdr:rowOff>381000</xdr:rowOff>
    </xdr:from>
    <xdr:to>
      <xdr:col>0</xdr:col>
      <xdr:colOff>1343024</xdr:colOff>
      <xdr:row>3</xdr:row>
      <xdr:rowOff>209550</xdr:rowOff>
    </xdr:to>
    <xdr:sp macro="" textlink="">
      <xdr:nvSpPr>
        <xdr:cNvPr id="17" name="AutoShape 3">
          <a:hlinkClick xmlns:r="http://schemas.openxmlformats.org/officeDocument/2006/relationships" r:id="rId1" tooltip="Return To Guidance Notes"/>
          <a:extLst>
            <a:ext uri="{FF2B5EF4-FFF2-40B4-BE49-F238E27FC236}">
              <a16:creationId xmlns:a16="http://schemas.microsoft.com/office/drawing/2014/main" id="{00000000-0008-0000-1400-000011000000}"/>
            </a:ext>
          </a:extLst>
        </xdr:cNvPr>
        <xdr:cNvSpPr>
          <a:spLocks noChangeArrowheads="1"/>
        </xdr:cNvSpPr>
      </xdr:nvSpPr>
      <xdr:spPr bwMode="auto">
        <a:xfrm>
          <a:off x="0" y="1514475"/>
          <a:ext cx="1343024" cy="457200"/>
        </a:xfrm>
        <a:prstGeom prst="bevel">
          <a:avLst>
            <a:gd name="adj" fmla="val 6194"/>
          </a:avLst>
        </a:prstGeom>
        <a:solidFill>
          <a:schemeClr val="accent5">
            <a:lumMod val="75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ctr" upright="1"/>
        <a:lstStyle/>
        <a:p>
          <a:pPr algn="ctr" rtl="0">
            <a:defRPr sz="1000"/>
          </a:pPr>
          <a:r>
            <a:rPr lang="en-GB" sz="1000" b="1" i="0" u="none" strike="noStrike" baseline="0">
              <a:solidFill>
                <a:srgbClr val="FFFFFF"/>
              </a:solidFill>
              <a:latin typeface="Arial"/>
              <a:cs typeface="Arial"/>
            </a:rPr>
            <a:t>Return To</a:t>
          </a:r>
        </a:p>
        <a:p>
          <a:pPr algn="ctr" rtl="0">
            <a:defRPr sz="1000"/>
          </a:pPr>
          <a:r>
            <a:rPr lang="en-GB" sz="1000" b="1" i="0" u="none" strike="noStrike" baseline="0">
              <a:solidFill>
                <a:srgbClr val="FFFFFF"/>
              </a:solidFill>
              <a:latin typeface="Arial"/>
              <a:cs typeface="Arial"/>
            </a:rPr>
            <a:t> Guidance Notes</a:t>
          </a:r>
        </a:p>
      </xdr:txBody>
    </xdr:sp>
    <xdr:clientData fPrintsWithSheet="0"/>
  </xdr:twoCellAnchor>
  <xdr:twoCellAnchor>
    <xdr:from>
      <xdr:col>0</xdr:col>
      <xdr:colOff>9525</xdr:colOff>
      <xdr:row>1</xdr:row>
      <xdr:rowOff>514350</xdr:rowOff>
    </xdr:from>
    <xdr:to>
      <xdr:col>0</xdr:col>
      <xdr:colOff>1352325</xdr:colOff>
      <xdr:row>2</xdr:row>
      <xdr:rowOff>342900</xdr:rowOff>
    </xdr:to>
    <xdr:sp macro="" textlink="">
      <xdr:nvSpPr>
        <xdr:cNvPr id="20" name="AutoShape 3">
          <a:hlinkClick xmlns:r="http://schemas.openxmlformats.org/officeDocument/2006/relationships" r:id="rId2" tooltip="Return To Main Menu"/>
          <a:extLst>
            <a:ext uri="{FF2B5EF4-FFF2-40B4-BE49-F238E27FC236}">
              <a16:creationId xmlns:a16="http://schemas.microsoft.com/office/drawing/2014/main" id="{00000000-0008-0000-1400-000014000000}"/>
            </a:ext>
          </a:extLst>
        </xdr:cNvPr>
        <xdr:cNvSpPr>
          <a:spLocks noChangeArrowheads="1"/>
        </xdr:cNvSpPr>
      </xdr:nvSpPr>
      <xdr:spPr bwMode="auto">
        <a:xfrm>
          <a:off x="9525" y="1019175"/>
          <a:ext cx="1342800" cy="457200"/>
        </a:xfrm>
        <a:prstGeom prst="bevel">
          <a:avLst>
            <a:gd name="adj" fmla="val 6194"/>
          </a:avLst>
        </a:prstGeom>
        <a:solidFill>
          <a:srgbClr xmlns:mc="http://schemas.openxmlformats.org/markup-compatibility/2006" xmlns:a14="http://schemas.microsoft.com/office/drawing/2010/main" val="993366" mc:Ignorable="a14" a14:legacySpreadsheetColorIndex="6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ctr" upright="1"/>
        <a:lstStyle/>
        <a:p>
          <a:pPr algn="ctr" rtl="0">
            <a:defRPr sz="1000"/>
          </a:pPr>
          <a:r>
            <a:rPr lang="en-GB" sz="900" b="1" i="0" u="none" strike="noStrike" baseline="0">
              <a:solidFill>
                <a:srgbClr val="FFFFFF"/>
              </a:solidFill>
              <a:latin typeface="Arial"/>
              <a:cs typeface="Arial"/>
            </a:rPr>
            <a:t>Return To </a:t>
          </a:r>
        </a:p>
        <a:p>
          <a:pPr algn="ctr" rtl="0">
            <a:defRPr sz="1000"/>
          </a:pPr>
          <a:r>
            <a:rPr lang="en-GB" sz="900" b="1" i="0" u="none" strike="noStrike" baseline="0">
              <a:solidFill>
                <a:srgbClr val="FFFFFF"/>
              </a:solidFill>
              <a:latin typeface="Arial"/>
              <a:cs typeface="Arial"/>
            </a:rPr>
            <a:t>Main Menu</a:t>
          </a:r>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228600</xdr:colOff>
      <xdr:row>33</xdr:row>
      <xdr:rowOff>114300</xdr:rowOff>
    </xdr:to>
    <xdr:pic>
      <xdr:nvPicPr>
        <xdr:cNvPr id="4" name="Picture 3">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43800" cy="5457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104775</xdr:rowOff>
    </xdr:from>
    <xdr:to>
      <xdr:col>12</xdr:col>
      <xdr:colOff>228600</xdr:colOff>
      <xdr:row>42</xdr:row>
      <xdr:rowOff>123825</xdr:rowOff>
    </xdr:to>
    <xdr:pic>
      <xdr:nvPicPr>
        <xdr:cNvPr id="6" name="Picture 5">
          <a:extLst>
            <a:ext uri="{FF2B5EF4-FFF2-40B4-BE49-F238E27FC236}">
              <a16:creationId xmlns:a16="http://schemas.microsoft.com/office/drawing/2014/main" id="{00000000-0008-0000-15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448300"/>
          <a:ext cx="7543800" cy="1476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85725</xdr:rowOff>
    </xdr:from>
    <xdr:to>
      <xdr:col>12</xdr:col>
      <xdr:colOff>228600</xdr:colOff>
      <xdr:row>71</xdr:row>
      <xdr:rowOff>133350</xdr:rowOff>
    </xdr:to>
    <xdr:pic>
      <xdr:nvPicPr>
        <xdr:cNvPr id="8" name="Picture 7">
          <a:extLst>
            <a:ext uri="{FF2B5EF4-FFF2-40B4-BE49-F238E27FC236}">
              <a16:creationId xmlns:a16="http://schemas.microsoft.com/office/drawing/2014/main" id="{00000000-0008-0000-15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6886575"/>
          <a:ext cx="7543800" cy="4743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12</xdr:col>
      <xdr:colOff>190500</xdr:colOff>
      <xdr:row>101</xdr:row>
      <xdr:rowOff>9525</xdr:rowOff>
    </xdr:to>
    <xdr:pic>
      <xdr:nvPicPr>
        <xdr:cNvPr id="9" name="Picture 8">
          <a:extLst>
            <a:ext uri="{FF2B5EF4-FFF2-40B4-BE49-F238E27FC236}">
              <a16:creationId xmlns:a16="http://schemas.microsoft.com/office/drawing/2014/main" id="{00000000-0008-0000-1500-00000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1658600"/>
          <a:ext cx="7505700" cy="470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xdr:colOff>
      <xdr:row>100</xdr:row>
      <xdr:rowOff>9525</xdr:rowOff>
    </xdr:from>
    <xdr:to>
      <xdr:col>12</xdr:col>
      <xdr:colOff>228600</xdr:colOff>
      <xdr:row>119</xdr:row>
      <xdr:rowOff>47625</xdr:rowOff>
    </xdr:to>
    <xdr:pic>
      <xdr:nvPicPr>
        <xdr:cNvPr id="10" name="Picture 9">
          <a:extLst>
            <a:ext uri="{FF2B5EF4-FFF2-40B4-BE49-F238E27FC236}">
              <a16:creationId xmlns:a16="http://schemas.microsoft.com/office/drawing/2014/main" id="{00000000-0008-0000-1500-00000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 y="16202025"/>
          <a:ext cx="7534275"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104775</xdr:rowOff>
    </xdr:from>
    <xdr:to>
      <xdr:col>12</xdr:col>
      <xdr:colOff>219075</xdr:colOff>
      <xdr:row>151</xdr:row>
      <xdr:rowOff>104775</xdr:rowOff>
    </xdr:to>
    <xdr:pic>
      <xdr:nvPicPr>
        <xdr:cNvPr id="12" name="Picture 11">
          <a:extLst>
            <a:ext uri="{FF2B5EF4-FFF2-40B4-BE49-F238E27FC236}">
              <a16:creationId xmlns:a16="http://schemas.microsoft.com/office/drawing/2014/main" id="{00000000-0008-0000-1500-00000C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19373850"/>
          <a:ext cx="7534275" cy="518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0</xdr:colOff>
      <xdr:row>3</xdr:row>
      <xdr:rowOff>0</xdr:rowOff>
    </xdr:from>
    <xdr:to>
      <xdr:col>15</xdr:col>
      <xdr:colOff>123600</xdr:colOff>
      <xdr:row>5</xdr:row>
      <xdr:rowOff>133350</xdr:rowOff>
    </xdr:to>
    <xdr:sp macro="" textlink="">
      <xdr:nvSpPr>
        <xdr:cNvPr id="15" name="AutoShape 3">
          <a:hlinkClick xmlns:r="http://schemas.openxmlformats.org/officeDocument/2006/relationships" r:id="rId7" tooltip="Return To Main Menu"/>
          <a:extLst>
            <a:ext uri="{FF2B5EF4-FFF2-40B4-BE49-F238E27FC236}">
              <a16:creationId xmlns:a16="http://schemas.microsoft.com/office/drawing/2014/main" id="{00000000-0008-0000-1500-00000F000000}"/>
            </a:ext>
          </a:extLst>
        </xdr:cNvPr>
        <xdr:cNvSpPr>
          <a:spLocks noChangeArrowheads="1"/>
        </xdr:cNvSpPr>
      </xdr:nvSpPr>
      <xdr:spPr bwMode="auto">
        <a:xfrm>
          <a:off x="7924800" y="485775"/>
          <a:ext cx="1342800" cy="457200"/>
        </a:xfrm>
        <a:prstGeom prst="bevel">
          <a:avLst>
            <a:gd name="adj" fmla="val 6194"/>
          </a:avLst>
        </a:prstGeom>
        <a:solidFill>
          <a:srgbClr xmlns:mc="http://schemas.openxmlformats.org/markup-compatibility/2006" xmlns:a14="http://schemas.microsoft.com/office/drawing/2010/main" val="993366" mc:Ignorable="a14" a14:legacySpreadsheetColorIndex="6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ctr" upright="1"/>
        <a:lstStyle/>
        <a:p>
          <a:pPr algn="ctr" rtl="0">
            <a:defRPr sz="1000"/>
          </a:pPr>
          <a:r>
            <a:rPr lang="en-GB" sz="900" b="1" i="0" u="none" strike="noStrike" baseline="0">
              <a:solidFill>
                <a:srgbClr val="FFFFFF"/>
              </a:solidFill>
              <a:latin typeface="Arial"/>
              <a:cs typeface="Arial"/>
            </a:rPr>
            <a:t>Return To </a:t>
          </a:r>
        </a:p>
        <a:p>
          <a:pPr algn="ctr" rtl="0">
            <a:defRPr sz="1000"/>
          </a:pPr>
          <a:r>
            <a:rPr lang="en-GB" sz="900" b="1" i="0" u="none" strike="noStrike" baseline="0">
              <a:solidFill>
                <a:srgbClr val="FFFFFF"/>
              </a:solidFill>
              <a:latin typeface="Arial"/>
              <a:cs typeface="Arial"/>
            </a:rPr>
            <a:t>Main Menu</a:t>
          </a:r>
        </a:p>
      </xdr:txBody>
    </xdr:sp>
    <xdr:clientData fPrintsWithSheet="0"/>
  </xdr:twoCellAnchor>
  <xdr:twoCellAnchor>
    <xdr:from>
      <xdr:col>13</xdr:col>
      <xdr:colOff>0</xdr:colOff>
      <xdr:row>7</xdr:row>
      <xdr:rowOff>0</xdr:rowOff>
    </xdr:from>
    <xdr:to>
      <xdr:col>15</xdr:col>
      <xdr:colOff>123824</xdr:colOff>
      <xdr:row>9</xdr:row>
      <xdr:rowOff>133350</xdr:rowOff>
    </xdr:to>
    <xdr:sp macro="" textlink="">
      <xdr:nvSpPr>
        <xdr:cNvPr id="18" name="AutoShape 3">
          <a:hlinkClick xmlns:r="http://schemas.openxmlformats.org/officeDocument/2006/relationships" r:id="rId8" tooltip="Return To Guidance Notes"/>
          <a:extLst>
            <a:ext uri="{FF2B5EF4-FFF2-40B4-BE49-F238E27FC236}">
              <a16:creationId xmlns:a16="http://schemas.microsoft.com/office/drawing/2014/main" id="{00000000-0008-0000-1500-000012000000}"/>
            </a:ext>
          </a:extLst>
        </xdr:cNvPr>
        <xdr:cNvSpPr>
          <a:spLocks noChangeArrowheads="1"/>
        </xdr:cNvSpPr>
      </xdr:nvSpPr>
      <xdr:spPr bwMode="auto">
        <a:xfrm>
          <a:off x="7924800" y="1133475"/>
          <a:ext cx="1343024" cy="457200"/>
        </a:xfrm>
        <a:prstGeom prst="bevel">
          <a:avLst>
            <a:gd name="adj" fmla="val 6194"/>
          </a:avLst>
        </a:prstGeom>
        <a:solidFill>
          <a:schemeClr val="accent5">
            <a:lumMod val="75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ctr" upright="1"/>
        <a:lstStyle/>
        <a:p>
          <a:pPr algn="ctr" rtl="0">
            <a:defRPr sz="1000"/>
          </a:pPr>
          <a:r>
            <a:rPr lang="en-GB" sz="1000" b="1" i="0" u="none" strike="noStrike" baseline="0">
              <a:solidFill>
                <a:srgbClr val="FFFFFF"/>
              </a:solidFill>
              <a:latin typeface="Arial"/>
              <a:cs typeface="Arial"/>
            </a:rPr>
            <a:t>Return To</a:t>
          </a:r>
        </a:p>
        <a:p>
          <a:pPr algn="ctr" rtl="0">
            <a:defRPr sz="1000"/>
          </a:pPr>
          <a:r>
            <a:rPr lang="en-GB" sz="1000" b="1" i="0" u="none" strike="noStrike" baseline="0">
              <a:solidFill>
                <a:srgbClr val="FFFFFF"/>
              </a:solidFill>
              <a:latin typeface="Arial"/>
              <a:cs typeface="Arial"/>
            </a:rPr>
            <a:t> Guidance Notes</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11</xdr:col>
      <xdr:colOff>485775</xdr:colOff>
      <xdr:row>25</xdr:row>
      <xdr:rowOff>38100</xdr:rowOff>
    </xdr:from>
    <xdr:to>
      <xdr:col>15</xdr:col>
      <xdr:colOff>285750</xdr:colOff>
      <xdr:row>29</xdr:row>
      <xdr:rowOff>85725</xdr:rowOff>
    </xdr:to>
    <xdr:sp macro="" textlink="">
      <xdr:nvSpPr>
        <xdr:cNvPr id="3075" name="AutoShape 3">
          <a:hlinkClick xmlns:r="http://schemas.openxmlformats.org/officeDocument/2006/relationships" r:id="rId1" tooltip="Return To Main Menu"/>
          <a:extLst>
            <a:ext uri="{FF2B5EF4-FFF2-40B4-BE49-F238E27FC236}">
              <a16:creationId xmlns:a16="http://schemas.microsoft.com/office/drawing/2014/main" id="{00000000-0008-0000-0200-0000030C0000}"/>
            </a:ext>
          </a:extLst>
        </xdr:cNvPr>
        <xdr:cNvSpPr>
          <a:spLocks noChangeArrowheads="1"/>
        </xdr:cNvSpPr>
      </xdr:nvSpPr>
      <xdr:spPr bwMode="auto">
        <a:xfrm>
          <a:off x="7191375" y="4229100"/>
          <a:ext cx="2238375" cy="695325"/>
        </a:xfrm>
        <a:prstGeom prst="bevel">
          <a:avLst>
            <a:gd name="adj" fmla="val 6194"/>
          </a:avLst>
        </a:prstGeom>
        <a:solidFill>
          <a:srgbClr xmlns:mc="http://schemas.openxmlformats.org/markup-compatibility/2006" xmlns:a14="http://schemas.microsoft.com/office/drawing/2010/main" val="993366" mc:Ignorable="a14" a14:legacySpreadsheetColorIndex="6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0" anchor="t" upright="1"/>
        <a:lstStyle/>
        <a:p>
          <a:pPr algn="ctr" rtl="0">
            <a:defRPr sz="1000"/>
          </a:pPr>
          <a:r>
            <a:rPr lang="en-GB" sz="1600" b="1" i="0" u="none" strike="noStrike" baseline="0">
              <a:solidFill>
                <a:srgbClr val="FFFFFF"/>
              </a:solidFill>
              <a:latin typeface="Arial"/>
              <a:cs typeface="Arial"/>
            </a:rPr>
            <a:t>Return To </a:t>
          </a:r>
        </a:p>
        <a:p>
          <a:pPr algn="ctr" rtl="0">
            <a:defRPr sz="1000"/>
          </a:pPr>
          <a:r>
            <a:rPr lang="en-GB" sz="1600" b="1" i="0" u="none" strike="noStrike" baseline="0">
              <a:solidFill>
                <a:srgbClr val="FFFFFF"/>
              </a:solidFill>
              <a:latin typeface="Arial"/>
              <a:cs typeface="Arial"/>
            </a:rPr>
            <a:t>Main Menu</a:t>
          </a:r>
        </a:p>
      </xdr:txBody>
    </xdr:sp>
    <xdr:clientData/>
  </xdr:twoCellAnchor>
  <xdr:twoCellAnchor>
    <xdr:from>
      <xdr:col>3</xdr:col>
      <xdr:colOff>9525</xdr:colOff>
      <xdr:row>9</xdr:row>
      <xdr:rowOff>76200</xdr:rowOff>
    </xdr:from>
    <xdr:to>
      <xdr:col>6</xdr:col>
      <xdr:colOff>419100</xdr:colOff>
      <xdr:row>13</xdr:row>
      <xdr:rowOff>123825</xdr:rowOff>
    </xdr:to>
    <xdr:sp macro="" textlink="">
      <xdr:nvSpPr>
        <xdr:cNvPr id="3078" name="AutoShape 6">
          <a:hlinkClick xmlns:r="http://schemas.openxmlformats.org/officeDocument/2006/relationships" r:id="rId2" tooltip="Click For 1 Year Budget Plan"/>
          <a:extLst>
            <a:ext uri="{FF2B5EF4-FFF2-40B4-BE49-F238E27FC236}">
              <a16:creationId xmlns:a16="http://schemas.microsoft.com/office/drawing/2014/main" id="{00000000-0008-0000-0200-0000060C0000}"/>
            </a:ext>
          </a:extLst>
        </xdr:cNvPr>
        <xdr:cNvSpPr>
          <a:spLocks noChangeArrowheads="1"/>
        </xdr:cNvSpPr>
      </xdr:nvSpPr>
      <xdr:spPr bwMode="auto">
        <a:xfrm>
          <a:off x="1838325" y="1676400"/>
          <a:ext cx="2238375" cy="695325"/>
        </a:xfrm>
        <a:prstGeom prst="bevel">
          <a:avLst>
            <a:gd name="adj" fmla="val 6194"/>
          </a:avLst>
        </a:prstGeom>
        <a:solidFill>
          <a:srgbClr xmlns:mc="http://schemas.openxmlformats.org/markup-compatibility/2006" xmlns:a14="http://schemas.microsoft.com/office/drawing/2010/main" val="0066CC" mc:Ignorable="a14" a14:legacySpreadsheetColorIndex="30"/>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0" anchor="t" upright="1"/>
        <a:lstStyle/>
        <a:p>
          <a:pPr algn="ctr" rtl="0">
            <a:defRPr sz="1000"/>
          </a:pPr>
          <a:r>
            <a:rPr lang="en-GB" sz="1600" b="1" i="0" u="none" strike="noStrike" baseline="0">
              <a:solidFill>
                <a:srgbClr val="FFFFFF"/>
              </a:solidFill>
              <a:latin typeface="Arial"/>
              <a:cs typeface="Arial"/>
            </a:rPr>
            <a:t>1 Year </a:t>
          </a:r>
        </a:p>
        <a:p>
          <a:pPr algn="ctr" rtl="0">
            <a:defRPr sz="1000"/>
          </a:pPr>
          <a:r>
            <a:rPr lang="en-GB" sz="1600" b="1" i="0" u="none" strike="noStrike" baseline="0">
              <a:solidFill>
                <a:srgbClr val="FFFFFF"/>
              </a:solidFill>
              <a:latin typeface="Arial"/>
              <a:cs typeface="Arial"/>
            </a:rPr>
            <a:t>Budget Plan</a:t>
          </a:r>
        </a:p>
      </xdr:txBody>
    </xdr:sp>
    <xdr:clientData/>
  </xdr:twoCellAnchor>
  <xdr:twoCellAnchor>
    <xdr:from>
      <xdr:col>3</xdr:col>
      <xdr:colOff>9525</xdr:colOff>
      <xdr:row>14</xdr:row>
      <xdr:rowOff>66675</xdr:rowOff>
    </xdr:from>
    <xdr:to>
      <xdr:col>6</xdr:col>
      <xdr:colOff>419100</xdr:colOff>
      <xdr:row>20</xdr:row>
      <xdr:rowOff>76200</xdr:rowOff>
    </xdr:to>
    <xdr:sp macro="" textlink="">
      <xdr:nvSpPr>
        <xdr:cNvPr id="3079" name="AutoShape 7">
          <a:hlinkClick xmlns:r="http://schemas.openxmlformats.org/officeDocument/2006/relationships" r:id="rId3" tooltip="Click For Budget Setting Checklist"/>
          <a:extLst>
            <a:ext uri="{FF2B5EF4-FFF2-40B4-BE49-F238E27FC236}">
              <a16:creationId xmlns:a16="http://schemas.microsoft.com/office/drawing/2014/main" id="{00000000-0008-0000-0200-0000070C0000}"/>
            </a:ext>
          </a:extLst>
        </xdr:cNvPr>
        <xdr:cNvSpPr>
          <a:spLocks noChangeArrowheads="1"/>
        </xdr:cNvSpPr>
      </xdr:nvSpPr>
      <xdr:spPr bwMode="auto">
        <a:xfrm>
          <a:off x="1838325" y="2476500"/>
          <a:ext cx="2238375" cy="981075"/>
        </a:xfrm>
        <a:prstGeom prst="bevel">
          <a:avLst>
            <a:gd name="adj" fmla="val 6194"/>
          </a:avLst>
        </a:prstGeom>
        <a:solidFill>
          <a:srgbClr xmlns:mc="http://schemas.openxmlformats.org/markup-compatibility/2006" xmlns:a14="http://schemas.microsoft.com/office/drawing/2010/main" val="0066CC" mc:Ignorable="a14" a14:legacySpreadsheetColorIndex="30"/>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0" anchor="t" upright="1"/>
        <a:lstStyle/>
        <a:p>
          <a:pPr algn="ctr" rtl="0">
            <a:defRPr sz="1000"/>
          </a:pPr>
          <a:r>
            <a:rPr lang="en-GB" sz="1600" b="1" i="0" u="none" strike="noStrike" baseline="0">
              <a:solidFill>
                <a:srgbClr val="FFFFFF"/>
              </a:solidFill>
              <a:latin typeface="Arial"/>
              <a:cs typeface="Arial"/>
            </a:rPr>
            <a:t>Budget Setting Checklist</a:t>
          </a:r>
        </a:p>
        <a:p>
          <a:pPr algn="ctr" rtl="0">
            <a:defRPr sz="1000"/>
          </a:pPr>
          <a:r>
            <a:rPr lang="en-GB" sz="1000" b="1" i="0" u="none" strike="noStrike" baseline="0">
              <a:solidFill>
                <a:srgbClr val="FFFFFF"/>
              </a:solidFill>
              <a:latin typeface="Arial"/>
              <a:cs typeface="Arial"/>
            </a:rPr>
            <a:t>Please complete before submitting Budget Plan</a:t>
          </a:r>
        </a:p>
      </xdr:txBody>
    </xdr:sp>
    <xdr:clientData/>
  </xdr:twoCellAnchor>
  <xdr:twoCellAnchor>
    <xdr:from>
      <xdr:col>3</xdr:col>
      <xdr:colOff>9525</xdr:colOff>
      <xdr:row>21</xdr:row>
      <xdr:rowOff>47625</xdr:rowOff>
    </xdr:from>
    <xdr:to>
      <xdr:col>6</xdr:col>
      <xdr:colOff>419100</xdr:colOff>
      <xdr:row>25</xdr:row>
      <xdr:rowOff>95250</xdr:rowOff>
    </xdr:to>
    <xdr:sp macro="" textlink="">
      <xdr:nvSpPr>
        <xdr:cNvPr id="3080" name="AutoShape 8">
          <a:hlinkClick xmlns:r="http://schemas.openxmlformats.org/officeDocument/2006/relationships" r:id="rId4" tooltip="Click For Virements"/>
          <a:extLst>
            <a:ext uri="{FF2B5EF4-FFF2-40B4-BE49-F238E27FC236}">
              <a16:creationId xmlns:a16="http://schemas.microsoft.com/office/drawing/2014/main" id="{00000000-0008-0000-0200-0000080C0000}"/>
            </a:ext>
          </a:extLst>
        </xdr:cNvPr>
        <xdr:cNvSpPr>
          <a:spLocks noChangeArrowheads="1"/>
        </xdr:cNvSpPr>
      </xdr:nvSpPr>
      <xdr:spPr bwMode="auto">
        <a:xfrm>
          <a:off x="1838325" y="3590925"/>
          <a:ext cx="2238375" cy="695325"/>
        </a:xfrm>
        <a:prstGeom prst="bevel">
          <a:avLst>
            <a:gd name="adj" fmla="val 6194"/>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600" b="1" i="0" u="none" strike="noStrike" baseline="0">
              <a:solidFill>
                <a:srgbClr val="000080"/>
              </a:solidFill>
              <a:latin typeface="Arial"/>
              <a:cs typeface="Arial"/>
            </a:rPr>
            <a:t>Virements</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7</xdr:row>
          <xdr:rowOff>57150</xdr:rowOff>
        </xdr:from>
        <xdr:to>
          <xdr:col>8</xdr:col>
          <xdr:colOff>4895850</xdr:colOff>
          <xdr:row>8</xdr:row>
          <xdr:rowOff>133350</xdr:rowOff>
        </xdr:to>
        <xdr:sp macro="" textlink="">
          <xdr:nvSpPr>
            <xdr:cNvPr id="4104" name="CheckBox1" hidden="1">
              <a:extLst>
                <a:ext uri="{63B3BB69-23CF-44E3-9099-C40C66FF867C}">
                  <a14:compatExt spid="_x0000_s4104"/>
                </a:ext>
                <a:ext uri="{FF2B5EF4-FFF2-40B4-BE49-F238E27FC236}">
                  <a16:creationId xmlns:a16="http://schemas.microsoft.com/office/drawing/2014/main" id="{00000000-0008-0000-0300-000008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8</xdr:col>
      <xdr:colOff>2512219</xdr:colOff>
      <xdr:row>0</xdr:row>
      <xdr:rowOff>66674</xdr:rowOff>
    </xdr:from>
    <xdr:to>
      <xdr:col>8</xdr:col>
      <xdr:colOff>3607594</xdr:colOff>
      <xdr:row>0</xdr:row>
      <xdr:rowOff>678656</xdr:rowOff>
    </xdr:to>
    <xdr:sp macro="" textlink="">
      <xdr:nvSpPr>
        <xdr:cNvPr id="4105" name="AutoShape 9">
          <a:hlinkClick xmlns:r="http://schemas.openxmlformats.org/officeDocument/2006/relationships" r:id="rId1" tooltip="Return To Main Menu"/>
          <a:extLst>
            <a:ext uri="{FF2B5EF4-FFF2-40B4-BE49-F238E27FC236}">
              <a16:creationId xmlns:a16="http://schemas.microsoft.com/office/drawing/2014/main" id="{00000000-0008-0000-0300-000009100000}"/>
            </a:ext>
          </a:extLst>
        </xdr:cNvPr>
        <xdr:cNvSpPr>
          <a:spLocks noChangeArrowheads="1"/>
        </xdr:cNvSpPr>
      </xdr:nvSpPr>
      <xdr:spPr bwMode="auto">
        <a:xfrm>
          <a:off x="10370344" y="66674"/>
          <a:ext cx="1095375" cy="611982"/>
        </a:xfrm>
        <a:prstGeom prst="bevel">
          <a:avLst>
            <a:gd name="adj" fmla="val 6194"/>
          </a:avLst>
        </a:prstGeom>
        <a:solidFill>
          <a:srgbClr xmlns:mc="http://schemas.openxmlformats.org/markup-compatibility/2006" xmlns:a14="http://schemas.microsoft.com/office/drawing/2010/main" val="993366" mc:Ignorable="a14" a14:legacySpreadsheetColorIndex="6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ctr" upright="1"/>
        <a:lstStyle/>
        <a:p>
          <a:pPr algn="ctr" rtl="0">
            <a:defRPr sz="1000"/>
          </a:pPr>
          <a:r>
            <a:rPr lang="en-GB" sz="900" b="1" i="0" u="none" strike="noStrike" baseline="0">
              <a:solidFill>
                <a:srgbClr val="FFFFFF"/>
              </a:solidFill>
              <a:latin typeface="Arial"/>
              <a:cs typeface="Arial"/>
            </a:rPr>
            <a:t>Return To </a:t>
          </a:r>
        </a:p>
        <a:p>
          <a:pPr algn="ctr" rtl="0">
            <a:defRPr sz="1000"/>
          </a:pPr>
          <a:r>
            <a:rPr lang="en-GB" sz="900" b="1" i="0" u="none" strike="noStrike" baseline="0">
              <a:solidFill>
                <a:srgbClr val="FFFFFF"/>
              </a:solidFill>
              <a:latin typeface="Arial"/>
              <a:cs typeface="Arial"/>
            </a:rPr>
            <a:t>Main Menu</a:t>
          </a:r>
        </a:p>
      </xdr:txBody>
    </xdr:sp>
    <xdr:clientData fPrintsWithSheet="0"/>
  </xdr:twoCellAnchor>
  <xdr:twoCellAnchor>
    <xdr:from>
      <xdr:col>8</xdr:col>
      <xdr:colOff>1297781</xdr:colOff>
      <xdr:row>0</xdr:row>
      <xdr:rowOff>66674</xdr:rowOff>
    </xdr:from>
    <xdr:to>
      <xdr:col>8</xdr:col>
      <xdr:colOff>2369342</xdr:colOff>
      <xdr:row>0</xdr:row>
      <xdr:rowOff>666749</xdr:rowOff>
    </xdr:to>
    <xdr:sp macro="" textlink="">
      <xdr:nvSpPr>
        <xdr:cNvPr id="4106" name="AutoShape 10">
          <a:hlinkClick xmlns:r="http://schemas.openxmlformats.org/officeDocument/2006/relationships" r:id="rId2" tooltip="Click For 1 Year Budget Plan Menu"/>
          <a:extLst>
            <a:ext uri="{FF2B5EF4-FFF2-40B4-BE49-F238E27FC236}">
              <a16:creationId xmlns:a16="http://schemas.microsoft.com/office/drawing/2014/main" id="{00000000-0008-0000-0300-00000A100000}"/>
            </a:ext>
          </a:extLst>
        </xdr:cNvPr>
        <xdr:cNvSpPr>
          <a:spLocks noChangeArrowheads="1"/>
        </xdr:cNvSpPr>
      </xdr:nvSpPr>
      <xdr:spPr bwMode="auto">
        <a:xfrm>
          <a:off x="9155906" y="66674"/>
          <a:ext cx="1071561" cy="600075"/>
        </a:xfrm>
        <a:prstGeom prst="bevel">
          <a:avLst>
            <a:gd name="adj" fmla="val 6194"/>
          </a:avLst>
        </a:prstGeom>
        <a:solidFill>
          <a:srgbClr xmlns:mc="http://schemas.openxmlformats.org/markup-compatibility/2006" xmlns:a14="http://schemas.microsoft.com/office/drawing/2010/main" val="0066CC" mc:Ignorable="a14" a14:legacySpreadsheetColorIndex="30"/>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ctr" upright="1"/>
        <a:lstStyle/>
        <a:p>
          <a:pPr algn="ctr" rtl="0">
            <a:defRPr sz="1000"/>
          </a:pPr>
          <a:r>
            <a:rPr lang="en-GB" sz="800" b="1" i="0" u="none" strike="noStrike" baseline="0">
              <a:solidFill>
                <a:srgbClr val="FFFFFF"/>
              </a:solidFill>
              <a:latin typeface="Arial"/>
              <a:cs typeface="Arial"/>
            </a:rPr>
            <a:t>1 Year </a:t>
          </a:r>
        </a:p>
        <a:p>
          <a:pPr algn="ctr" rtl="0">
            <a:defRPr sz="1000"/>
          </a:pPr>
          <a:r>
            <a:rPr lang="en-GB" sz="800" b="1" i="0" u="none" strike="noStrike" baseline="0">
              <a:solidFill>
                <a:srgbClr val="FFFFFF"/>
              </a:solidFill>
              <a:latin typeface="Arial"/>
              <a:cs typeface="Arial"/>
            </a:rPr>
            <a:t>Budget Plan </a:t>
          </a:r>
        </a:p>
        <a:p>
          <a:pPr algn="ctr" rtl="0">
            <a:defRPr sz="1000"/>
          </a:pPr>
          <a:r>
            <a:rPr lang="en-GB" sz="800" b="1" i="0" u="none" strike="noStrike" baseline="0">
              <a:solidFill>
                <a:srgbClr val="FFFFFF"/>
              </a:solidFill>
              <a:latin typeface="Arial"/>
              <a:cs typeface="Arial"/>
            </a:rPr>
            <a:t>Menu</a:t>
          </a:r>
        </a:p>
      </xdr:txBody>
    </xdr:sp>
    <xdr:clientData fPrintsWithSheet="0"/>
  </xdr:twoCellAnchor>
  <xdr:twoCellAnchor>
    <xdr:from>
      <xdr:col>8</xdr:col>
      <xdr:colOff>250032</xdr:colOff>
      <xdr:row>0</xdr:row>
      <xdr:rowOff>66674</xdr:rowOff>
    </xdr:from>
    <xdr:to>
      <xdr:col>8</xdr:col>
      <xdr:colOff>1121569</xdr:colOff>
      <xdr:row>0</xdr:row>
      <xdr:rowOff>678655</xdr:rowOff>
    </xdr:to>
    <xdr:sp macro="[0]!Print_BP" textlink="">
      <xdr:nvSpPr>
        <xdr:cNvPr id="4107" name="AutoShape 11">
          <a:extLst>
            <a:ext uri="{FF2B5EF4-FFF2-40B4-BE49-F238E27FC236}">
              <a16:creationId xmlns:a16="http://schemas.microsoft.com/office/drawing/2014/main" id="{00000000-0008-0000-0300-00000B100000}"/>
            </a:ext>
          </a:extLst>
        </xdr:cNvPr>
        <xdr:cNvSpPr>
          <a:spLocks noChangeArrowheads="1"/>
        </xdr:cNvSpPr>
      </xdr:nvSpPr>
      <xdr:spPr bwMode="auto">
        <a:xfrm>
          <a:off x="8108157" y="66674"/>
          <a:ext cx="871537" cy="611981"/>
        </a:xfrm>
        <a:prstGeom prst="bevel">
          <a:avLst>
            <a:gd name="adj" fmla="val 6194"/>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ctr" upright="1"/>
        <a:lstStyle/>
        <a:p>
          <a:pPr algn="ctr" rtl="0">
            <a:defRPr sz="1000"/>
          </a:pPr>
          <a:r>
            <a:rPr lang="en-GB" sz="900" b="1" i="0" u="none" strike="noStrike" baseline="0">
              <a:solidFill>
                <a:srgbClr val="000000"/>
              </a:solidFill>
              <a:latin typeface="Arial"/>
              <a:cs typeface="Arial"/>
            </a:rPr>
            <a:t>Print </a:t>
          </a:r>
        </a:p>
        <a:p>
          <a:pPr algn="ctr" rtl="0">
            <a:defRPr sz="1000"/>
          </a:pPr>
          <a:r>
            <a:rPr lang="en-GB" sz="900" b="1" i="0" u="none" strike="noStrike" baseline="0">
              <a:solidFill>
                <a:srgbClr val="000000"/>
              </a:solidFill>
              <a:latin typeface="Arial"/>
              <a:cs typeface="Arial"/>
            </a:rPr>
            <a:t>Budget Plan</a:t>
          </a:r>
        </a:p>
      </xdr:txBody>
    </xdr:sp>
    <xdr:clientData fPrintsWithSheet="0"/>
  </xdr:twoCellAnchor>
  <mc:AlternateContent xmlns:mc="http://schemas.openxmlformats.org/markup-compatibility/2006">
    <mc:Choice xmlns:a14="http://schemas.microsoft.com/office/drawing/2010/main" Requires="a14">
      <xdr:twoCellAnchor editAs="oneCell">
        <xdr:from>
          <xdr:col>5</xdr:col>
          <xdr:colOff>0</xdr:colOff>
          <xdr:row>0</xdr:row>
          <xdr:rowOff>66675</xdr:rowOff>
        </xdr:from>
        <xdr:to>
          <xdr:col>6</xdr:col>
          <xdr:colOff>847725</xdr:colOff>
          <xdr:row>0</xdr:row>
          <xdr:rowOff>619125</xdr:rowOff>
        </xdr:to>
        <xdr:sp macro="" textlink="">
          <xdr:nvSpPr>
            <xdr:cNvPr id="2" name="ToggleButton1" hidden="1">
              <a:extLst>
                <a:ext uri="{63B3BB69-23CF-44E3-9099-C40C66FF867C}">
                  <a14:compatExt spid="_x0000_s4105"/>
                </a:ext>
                <a:ext uri="{FF2B5EF4-FFF2-40B4-BE49-F238E27FC236}">
                  <a16:creationId xmlns:a16="http://schemas.microsoft.com/office/drawing/2014/main" id="{00000000-0008-0000-0300-0000020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8</xdr:col>
      <xdr:colOff>3690937</xdr:colOff>
      <xdr:row>0</xdr:row>
      <xdr:rowOff>71436</xdr:rowOff>
    </xdr:from>
    <xdr:to>
      <xdr:col>8</xdr:col>
      <xdr:colOff>4702969</xdr:colOff>
      <xdr:row>0</xdr:row>
      <xdr:rowOff>666749</xdr:rowOff>
    </xdr:to>
    <xdr:sp macro="" textlink="">
      <xdr:nvSpPr>
        <xdr:cNvPr id="8" name="AutoShape 4">
          <a:hlinkClick xmlns:r="http://schemas.openxmlformats.org/officeDocument/2006/relationships" r:id="rId3" tooltip="Return To Report Menu"/>
          <a:extLst>
            <a:ext uri="{FF2B5EF4-FFF2-40B4-BE49-F238E27FC236}">
              <a16:creationId xmlns:a16="http://schemas.microsoft.com/office/drawing/2014/main" id="{00000000-0008-0000-0300-000008000000}"/>
            </a:ext>
          </a:extLst>
        </xdr:cNvPr>
        <xdr:cNvSpPr>
          <a:spLocks noChangeArrowheads="1"/>
        </xdr:cNvSpPr>
      </xdr:nvSpPr>
      <xdr:spPr bwMode="auto">
        <a:xfrm>
          <a:off x="11549062" y="71436"/>
          <a:ext cx="1012032" cy="595313"/>
        </a:xfrm>
        <a:prstGeom prst="bevel">
          <a:avLst>
            <a:gd name="adj" fmla="val 6194"/>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ctr" upright="1"/>
        <a:lstStyle/>
        <a:p>
          <a:pPr algn="ctr" rtl="0">
            <a:defRPr sz="1000"/>
          </a:pPr>
          <a:r>
            <a:rPr lang="en-GB" sz="800" b="1" i="0" u="none" strike="noStrike" baseline="0">
              <a:solidFill>
                <a:srgbClr val="000080"/>
              </a:solidFill>
              <a:latin typeface="Arial"/>
              <a:cs typeface="Arial"/>
            </a:rPr>
            <a:t>Return To </a:t>
          </a:r>
        </a:p>
        <a:p>
          <a:pPr algn="ctr" rtl="0">
            <a:defRPr sz="1000"/>
          </a:pPr>
          <a:r>
            <a:rPr lang="en-GB" sz="800" b="1" i="0" u="none" strike="noStrike" baseline="0">
              <a:solidFill>
                <a:srgbClr val="000080"/>
              </a:solidFill>
              <a:latin typeface="Arial"/>
              <a:cs typeface="Arial"/>
            </a:rPr>
            <a:t>Report Menu</a:t>
          </a:r>
        </a:p>
      </xdr:txBody>
    </xdr:sp>
    <xdr:clientData fPrintsWithSheet="0"/>
  </xdr:twoCellAnchor>
  <xdr:oneCellAnchor>
    <xdr:from>
      <xdr:col>8</xdr:col>
      <xdr:colOff>892969</xdr:colOff>
      <xdr:row>8</xdr:row>
      <xdr:rowOff>119063</xdr:rowOff>
    </xdr:from>
    <xdr:ext cx="184731" cy="264560"/>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8751094" y="27384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10</xdr:col>
      <xdr:colOff>19050</xdr:colOff>
      <xdr:row>0</xdr:row>
      <xdr:rowOff>38100</xdr:rowOff>
    </xdr:from>
    <xdr:to>
      <xdr:col>10</xdr:col>
      <xdr:colOff>590550</xdr:colOff>
      <xdr:row>0</xdr:row>
      <xdr:rowOff>400050</xdr:rowOff>
    </xdr:to>
    <xdr:sp macro="[0]!PrintPage" textlink="">
      <xdr:nvSpPr>
        <xdr:cNvPr id="6146" name="AutoShape 2">
          <a:extLst>
            <a:ext uri="{FF2B5EF4-FFF2-40B4-BE49-F238E27FC236}">
              <a16:creationId xmlns:a16="http://schemas.microsoft.com/office/drawing/2014/main" id="{00000000-0008-0000-0400-000002180000}"/>
            </a:ext>
          </a:extLst>
        </xdr:cNvPr>
        <xdr:cNvSpPr>
          <a:spLocks noChangeArrowheads="1"/>
        </xdr:cNvSpPr>
      </xdr:nvSpPr>
      <xdr:spPr bwMode="auto">
        <a:xfrm>
          <a:off x="5753100" y="38100"/>
          <a:ext cx="571500" cy="361950"/>
        </a:xfrm>
        <a:prstGeom prst="bevel">
          <a:avLst>
            <a:gd name="adj" fmla="val 6194"/>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en-GB" sz="900" b="1" i="0" u="none" strike="noStrike" baseline="0">
              <a:solidFill>
                <a:srgbClr val="000000"/>
              </a:solidFill>
              <a:latin typeface="Arial"/>
              <a:cs typeface="Arial"/>
            </a:rPr>
            <a:t>Print </a:t>
          </a:r>
        </a:p>
        <a:p>
          <a:pPr algn="ctr" rtl="0">
            <a:defRPr sz="1000"/>
          </a:pPr>
          <a:r>
            <a:rPr lang="en-GB" sz="900" b="1" i="0" u="none" strike="noStrike" baseline="0">
              <a:solidFill>
                <a:srgbClr val="000000"/>
              </a:solidFill>
              <a:latin typeface="Arial"/>
              <a:cs typeface="Arial"/>
            </a:rPr>
            <a:t>Page</a:t>
          </a:r>
        </a:p>
      </xdr:txBody>
    </xdr:sp>
    <xdr:clientData fPrintsWithSheet="0"/>
  </xdr:twoCellAnchor>
  <xdr:twoCellAnchor>
    <xdr:from>
      <xdr:col>11</xdr:col>
      <xdr:colOff>57150</xdr:colOff>
      <xdr:row>0</xdr:row>
      <xdr:rowOff>38100</xdr:rowOff>
    </xdr:from>
    <xdr:to>
      <xdr:col>12</xdr:col>
      <xdr:colOff>352425</xdr:colOff>
      <xdr:row>0</xdr:row>
      <xdr:rowOff>400050</xdr:rowOff>
    </xdr:to>
    <xdr:sp macro="" textlink="">
      <xdr:nvSpPr>
        <xdr:cNvPr id="6147" name="AutoShape 3">
          <a:hlinkClick xmlns:r="http://schemas.openxmlformats.org/officeDocument/2006/relationships" r:id="rId1" tooltip="Click For 1 Year Budget Plan Menu"/>
          <a:extLst>
            <a:ext uri="{FF2B5EF4-FFF2-40B4-BE49-F238E27FC236}">
              <a16:creationId xmlns:a16="http://schemas.microsoft.com/office/drawing/2014/main" id="{00000000-0008-0000-0400-000003180000}"/>
            </a:ext>
          </a:extLst>
        </xdr:cNvPr>
        <xdr:cNvSpPr>
          <a:spLocks noChangeArrowheads="1"/>
        </xdr:cNvSpPr>
      </xdr:nvSpPr>
      <xdr:spPr bwMode="auto">
        <a:xfrm>
          <a:off x="6400800" y="38100"/>
          <a:ext cx="904875" cy="361950"/>
        </a:xfrm>
        <a:prstGeom prst="bevel">
          <a:avLst>
            <a:gd name="adj" fmla="val 6194"/>
          </a:avLst>
        </a:prstGeom>
        <a:solidFill>
          <a:srgbClr xmlns:mc="http://schemas.openxmlformats.org/markup-compatibility/2006" xmlns:a14="http://schemas.microsoft.com/office/drawing/2010/main" val="0066CC" mc:Ignorable="a14" a14:legacySpreadsheetColorIndex="30"/>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en-GB" sz="800" b="1" i="0" u="none" strike="noStrike" baseline="0">
              <a:solidFill>
                <a:srgbClr val="FFFFFF"/>
              </a:solidFill>
              <a:latin typeface="Arial"/>
              <a:cs typeface="Arial"/>
            </a:rPr>
            <a:t>1 Year Budget Plan Menu</a:t>
          </a:r>
        </a:p>
      </xdr:txBody>
    </xdr:sp>
    <xdr:clientData fPrintsWithSheet="0"/>
  </xdr:twoCellAnchor>
  <xdr:twoCellAnchor>
    <xdr:from>
      <xdr:col>12</xdr:col>
      <xdr:colOff>419100</xdr:colOff>
      <xdr:row>0</xdr:row>
      <xdr:rowOff>38100</xdr:rowOff>
    </xdr:from>
    <xdr:to>
      <xdr:col>14</xdr:col>
      <xdr:colOff>66675</xdr:colOff>
      <xdr:row>0</xdr:row>
      <xdr:rowOff>400050</xdr:rowOff>
    </xdr:to>
    <xdr:sp macro="" textlink="">
      <xdr:nvSpPr>
        <xdr:cNvPr id="6148" name="AutoShape 4">
          <a:hlinkClick xmlns:r="http://schemas.openxmlformats.org/officeDocument/2006/relationships" r:id="rId2" tooltip="Return To Main Menu"/>
          <a:extLst>
            <a:ext uri="{FF2B5EF4-FFF2-40B4-BE49-F238E27FC236}">
              <a16:creationId xmlns:a16="http://schemas.microsoft.com/office/drawing/2014/main" id="{00000000-0008-0000-0400-000004180000}"/>
            </a:ext>
          </a:extLst>
        </xdr:cNvPr>
        <xdr:cNvSpPr>
          <a:spLocks noChangeArrowheads="1"/>
        </xdr:cNvSpPr>
      </xdr:nvSpPr>
      <xdr:spPr bwMode="auto">
        <a:xfrm>
          <a:off x="7372350" y="38100"/>
          <a:ext cx="866775" cy="361950"/>
        </a:xfrm>
        <a:prstGeom prst="bevel">
          <a:avLst>
            <a:gd name="adj" fmla="val 6194"/>
          </a:avLst>
        </a:prstGeom>
        <a:solidFill>
          <a:srgbClr xmlns:mc="http://schemas.openxmlformats.org/markup-compatibility/2006" xmlns:a14="http://schemas.microsoft.com/office/drawing/2010/main" val="993366" mc:Ignorable="a14" a14:legacySpreadsheetColorIndex="6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en-GB" sz="900" b="1" i="0" u="none" strike="noStrike" baseline="0">
              <a:solidFill>
                <a:srgbClr val="FFFFFF"/>
              </a:solidFill>
              <a:latin typeface="Arial"/>
              <a:cs typeface="Arial"/>
            </a:rPr>
            <a:t>Return To </a:t>
          </a:r>
        </a:p>
        <a:p>
          <a:pPr algn="ctr" rtl="0">
            <a:defRPr sz="1000"/>
          </a:pPr>
          <a:r>
            <a:rPr lang="en-GB" sz="900" b="1" i="0" u="none" strike="noStrike" baseline="0">
              <a:solidFill>
                <a:srgbClr val="FFFFFF"/>
              </a:solidFill>
              <a:latin typeface="Arial"/>
              <a:cs typeface="Arial"/>
            </a:rPr>
            <a:t>Main Menu</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12</xdr:col>
      <xdr:colOff>19050</xdr:colOff>
      <xdr:row>20</xdr:row>
      <xdr:rowOff>133350</xdr:rowOff>
    </xdr:from>
    <xdr:to>
      <xdr:col>15</xdr:col>
      <xdr:colOff>428625</xdr:colOff>
      <xdr:row>25</xdr:row>
      <xdr:rowOff>19050</xdr:rowOff>
    </xdr:to>
    <xdr:sp macro="" textlink="">
      <xdr:nvSpPr>
        <xdr:cNvPr id="11265" name="AutoShape 1">
          <a:hlinkClick xmlns:r="http://schemas.openxmlformats.org/officeDocument/2006/relationships" r:id="rId1" tooltip="Return To Main Menu"/>
          <a:extLst>
            <a:ext uri="{FF2B5EF4-FFF2-40B4-BE49-F238E27FC236}">
              <a16:creationId xmlns:a16="http://schemas.microsoft.com/office/drawing/2014/main" id="{00000000-0008-0000-0500-0000012C0000}"/>
            </a:ext>
          </a:extLst>
        </xdr:cNvPr>
        <xdr:cNvSpPr>
          <a:spLocks noChangeArrowheads="1"/>
        </xdr:cNvSpPr>
      </xdr:nvSpPr>
      <xdr:spPr bwMode="auto">
        <a:xfrm>
          <a:off x="7334250" y="3514725"/>
          <a:ext cx="2238375" cy="695325"/>
        </a:xfrm>
        <a:prstGeom prst="bevel">
          <a:avLst>
            <a:gd name="adj" fmla="val 6194"/>
          </a:avLst>
        </a:prstGeom>
        <a:solidFill>
          <a:srgbClr xmlns:mc="http://schemas.openxmlformats.org/markup-compatibility/2006" xmlns:a14="http://schemas.microsoft.com/office/drawing/2010/main" val="993366" mc:Ignorable="a14" a14:legacySpreadsheetColorIndex="6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0" anchor="ctr" upright="1"/>
        <a:lstStyle/>
        <a:p>
          <a:pPr algn="ctr" rtl="0">
            <a:defRPr sz="1000"/>
          </a:pPr>
          <a:r>
            <a:rPr lang="en-GB" sz="1600" b="1" i="0" u="none" strike="noStrike" baseline="0">
              <a:solidFill>
                <a:srgbClr val="FFFFFF"/>
              </a:solidFill>
              <a:latin typeface="Arial"/>
              <a:cs typeface="Arial"/>
            </a:rPr>
            <a:t>Return To </a:t>
          </a:r>
        </a:p>
        <a:p>
          <a:pPr algn="ctr" rtl="0">
            <a:defRPr sz="1000"/>
          </a:pPr>
          <a:r>
            <a:rPr lang="en-GB" sz="1600" b="1" i="0" u="none" strike="noStrike" baseline="0">
              <a:solidFill>
                <a:srgbClr val="FFFFFF"/>
              </a:solidFill>
              <a:latin typeface="Arial"/>
              <a:cs typeface="Arial"/>
            </a:rPr>
            <a:t>Main Menu</a:t>
          </a:r>
        </a:p>
      </xdr:txBody>
    </xdr:sp>
    <xdr:clientData/>
  </xdr:twoCellAnchor>
  <xdr:twoCellAnchor>
    <xdr:from>
      <xdr:col>1</xdr:col>
      <xdr:colOff>438151</xdr:colOff>
      <xdr:row>7</xdr:row>
      <xdr:rowOff>152400</xdr:rowOff>
    </xdr:from>
    <xdr:to>
      <xdr:col>4</xdr:col>
      <xdr:colOff>285751</xdr:colOff>
      <xdr:row>14</xdr:row>
      <xdr:rowOff>66675</xdr:rowOff>
    </xdr:to>
    <xdr:sp macro="" textlink="">
      <xdr:nvSpPr>
        <xdr:cNvPr id="11266" name="AutoShape 2">
          <a:hlinkClick xmlns:r="http://schemas.openxmlformats.org/officeDocument/2006/relationships" r:id="rId2" tooltip="Click For Budget Report For Governors"/>
          <a:extLst>
            <a:ext uri="{FF2B5EF4-FFF2-40B4-BE49-F238E27FC236}">
              <a16:creationId xmlns:a16="http://schemas.microsoft.com/office/drawing/2014/main" id="{00000000-0008-0000-0500-0000022C0000}"/>
            </a:ext>
          </a:extLst>
        </xdr:cNvPr>
        <xdr:cNvSpPr>
          <a:spLocks noChangeArrowheads="1"/>
        </xdr:cNvSpPr>
      </xdr:nvSpPr>
      <xdr:spPr bwMode="auto">
        <a:xfrm>
          <a:off x="1047751" y="1428750"/>
          <a:ext cx="1676400" cy="1047750"/>
        </a:xfrm>
        <a:prstGeom prst="bevel">
          <a:avLst>
            <a:gd name="adj" fmla="val 6194"/>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0" anchor="ctr" upright="1"/>
        <a:lstStyle/>
        <a:p>
          <a:pPr algn="ctr" rtl="0">
            <a:defRPr sz="1000"/>
          </a:pPr>
          <a:r>
            <a:rPr lang="en-GB" sz="1600" b="1" i="0" u="none" strike="noStrike" baseline="0">
              <a:solidFill>
                <a:srgbClr val="000080"/>
              </a:solidFill>
              <a:latin typeface="Arial"/>
              <a:cs typeface="Arial"/>
            </a:rPr>
            <a:t>Budget Report For Governors </a:t>
          </a:r>
          <a:r>
            <a:rPr lang="en-GB" sz="1000" b="1" i="0" u="none" strike="noStrike" baseline="0">
              <a:solidFill>
                <a:srgbClr val="000080"/>
              </a:solidFill>
              <a:latin typeface="Arial"/>
              <a:cs typeface="Arial"/>
            </a:rPr>
            <a:t>(Budget Plan)</a:t>
          </a:r>
        </a:p>
      </xdr:txBody>
    </xdr:sp>
    <xdr:clientData/>
  </xdr:twoCellAnchor>
  <xdr:twoCellAnchor>
    <xdr:from>
      <xdr:col>8</xdr:col>
      <xdr:colOff>542926</xdr:colOff>
      <xdr:row>8</xdr:row>
      <xdr:rowOff>0</xdr:rowOff>
    </xdr:from>
    <xdr:to>
      <xdr:col>11</xdr:col>
      <xdr:colOff>390526</xdr:colOff>
      <xdr:row>14</xdr:row>
      <xdr:rowOff>76200</xdr:rowOff>
    </xdr:to>
    <xdr:sp macro="" textlink="">
      <xdr:nvSpPr>
        <xdr:cNvPr id="11267" name="AutoShape 3">
          <a:hlinkClick xmlns:r="http://schemas.openxmlformats.org/officeDocument/2006/relationships" r:id="rId3" tooltip="Click For Virement Report"/>
          <a:extLst>
            <a:ext uri="{FF2B5EF4-FFF2-40B4-BE49-F238E27FC236}">
              <a16:creationId xmlns:a16="http://schemas.microsoft.com/office/drawing/2014/main" id="{00000000-0008-0000-0500-0000032C0000}"/>
            </a:ext>
          </a:extLst>
        </xdr:cNvPr>
        <xdr:cNvSpPr>
          <a:spLocks noChangeArrowheads="1"/>
        </xdr:cNvSpPr>
      </xdr:nvSpPr>
      <xdr:spPr bwMode="auto">
        <a:xfrm>
          <a:off x="5419726" y="1438275"/>
          <a:ext cx="1676400" cy="1047750"/>
        </a:xfrm>
        <a:prstGeom prst="bevel">
          <a:avLst>
            <a:gd name="adj" fmla="val 6194"/>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0" anchor="ctr" upright="1"/>
        <a:lstStyle/>
        <a:p>
          <a:pPr algn="ctr" rtl="0">
            <a:defRPr sz="1000"/>
          </a:pPr>
          <a:r>
            <a:rPr lang="en-GB" sz="1600" b="1" i="0" u="none" strike="noStrike" baseline="0">
              <a:solidFill>
                <a:srgbClr val="000080"/>
              </a:solidFill>
              <a:latin typeface="Arial"/>
              <a:cs typeface="Arial"/>
            </a:rPr>
            <a:t>Virement </a:t>
          </a:r>
        </a:p>
        <a:p>
          <a:pPr algn="ctr" rtl="0">
            <a:defRPr sz="1000"/>
          </a:pPr>
          <a:r>
            <a:rPr lang="en-GB" sz="1600" b="1" i="0" u="none" strike="noStrike" baseline="0">
              <a:solidFill>
                <a:srgbClr val="000080"/>
              </a:solidFill>
              <a:latin typeface="Arial"/>
              <a:cs typeface="Arial"/>
            </a:rPr>
            <a:t>Report</a:t>
          </a:r>
        </a:p>
      </xdr:txBody>
    </xdr:sp>
    <xdr:clientData/>
  </xdr:twoCellAnchor>
  <xdr:twoCellAnchor>
    <xdr:from>
      <xdr:col>12</xdr:col>
      <xdr:colOff>228601</xdr:colOff>
      <xdr:row>8</xdr:row>
      <xdr:rowOff>0</xdr:rowOff>
    </xdr:from>
    <xdr:to>
      <xdr:col>15</xdr:col>
      <xdr:colOff>76201</xdr:colOff>
      <xdr:row>14</xdr:row>
      <xdr:rowOff>76200</xdr:rowOff>
    </xdr:to>
    <xdr:sp macro="" textlink="">
      <xdr:nvSpPr>
        <xdr:cNvPr id="6" name="AutoShape 2">
          <a:hlinkClick xmlns:r="http://schemas.openxmlformats.org/officeDocument/2006/relationships" r:id="rId4" tooltip="Click For Management Report"/>
          <a:extLst>
            <a:ext uri="{FF2B5EF4-FFF2-40B4-BE49-F238E27FC236}">
              <a16:creationId xmlns:a16="http://schemas.microsoft.com/office/drawing/2014/main" id="{00000000-0008-0000-0500-000006000000}"/>
            </a:ext>
          </a:extLst>
        </xdr:cNvPr>
        <xdr:cNvSpPr>
          <a:spLocks noChangeArrowheads="1"/>
        </xdr:cNvSpPr>
      </xdr:nvSpPr>
      <xdr:spPr bwMode="auto">
        <a:xfrm>
          <a:off x="7543801" y="1438275"/>
          <a:ext cx="1676400" cy="1047750"/>
        </a:xfrm>
        <a:prstGeom prst="bevel">
          <a:avLst>
            <a:gd name="adj" fmla="val 6194"/>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0" anchor="ctr" upright="1"/>
        <a:lstStyle/>
        <a:p>
          <a:pPr algn="ctr" rtl="0">
            <a:defRPr sz="1000"/>
          </a:pPr>
          <a:r>
            <a:rPr lang="en-GB" sz="1600" b="1" i="0" u="none" strike="noStrike" baseline="0">
              <a:solidFill>
                <a:srgbClr val="000080"/>
              </a:solidFill>
              <a:latin typeface="Arial"/>
              <a:cs typeface="Arial"/>
            </a:rPr>
            <a:t>Management Summary Report</a:t>
          </a:r>
        </a:p>
      </xdr:txBody>
    </xdr:sp>
    <xdr:clientData/>
  </xdr:twoCellAnchor>
  <xdr:twoCellAnchor>
    <xdr:from>
      <xdr:col>5</xdr:col>
      <xdr:colOff>190501</xdr:colOff>
      <xdr:row>8</xdr:row>
      <xdr:rowOff>0</xdr:rowOff>
    </xdr:from>
    <xdr:to>
      <xdr:col>8</xdr:col>
      <xdr:colOff>38101</xdr:colOff>
      <xdr:row>14</xdr:row>
      <xdr:rowOff>76200</xdr:rowOff>
    </xdr:to>
    <xdr:sp macro="" textlink="">
      <xdr:nvSpPr>
        <xdr:cNvPr id="11" name="AutoShape 3">
          <a:hlinkClick xmlns:r="http://schemas.openxmlformats.org/officeDocument/2006/relationships" r:id="rId5" tooltip="Click For Outturn Report"/>
          <a:extLst>
            <a:ext uri="{FF2B5EF4-FFF2-40B4-BE49-F238E27FC236}">
              <a16:creationId xmlns:a16="http://schemas.microsoft.com/office/drawing/2014/main" id="{00000000-0008-0000-0500-00000B000000}"/>
            </a:ext>
          </a:extLst>
        </xdr:cNvPr>
        <xdr:cNvSpPr>
          <a:spLocks noChangeArrowheads="1"/>
        </xdr:cNvSpPr>
      </xdr:nvSpPr>
      <xdr:spPr bwMode="auto">
        <a:xfrm>
          <a:off x="3238501" y="1438275"/>
          <a:ext cx="1676400" cy="1047750"/>
        </a:xfrm>
        <a:prstGeom prst="bevel">
          <a:avLst>
            <a:gd name="adj" fmla="val 6194"/>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0" anchor="ctr" upright="1"/>
        <a:lstStyle/>
        <a:p>
          <a:pPr algn="ctr" rtl="0">
            <a:defRPr sz="1000"/>
          </a:pPr>
          <a:r>
            <a:rPr lang="en-GB" sz="1600" b="1" i="0" u="none" strike="noStrike" baseline="0">
              <a:solidFill>
                <a:srgbClr val="000080"/>
              </a:solidFill>
              <a:latin typeface="Arial"/>
              <a:cs typeface="Arial"/>
            </a:rPr>
            <a:t>Outturn </a:t>
          </a:r>
        </a:p>
        <a:p>
          <a:pPr algn="ctr" rtl="0">
            <a:defRPr sz="1000"/>
          </a:pPr>
          <a:r>
            <a:rPr lang="en-GB" sz="1600" b="1" i="0" u="none" strike="noStrike" baseline="0">
              <a:solidFill>
                <a:srgbClr val="000080"/>
              </a:solidFill>
              <a:latin typeface="Arial"/>
              <a:cs typeface="Arial"/>
            </a:rPr>
            <a:t>Report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131109</xdr:colOff>
      <xdr:row>0</xdr:row>
      <xdr:rowOff>38099</xdr:rowOff>
    </xdr:from>
    <xdr:to>
      <xdr:col>10</xdr:col>
      <xdr:colOff>698126</xdr:colOff>
      <xdr:row>0</xdr:row>
      <xdr:rowOff>440530</xdr:rowOff>
    </xdr:to>
    <xdr:sp macro="[0]!Print_MS" textlink="">
      <xdr:nvSpPr>
        <xdr:cNvPr id="2" name="AutoShape 1">
          <a:extLst>
            <a:ext uri="{FF2B5EF4-FFF2-40B4-BE49-F238E27FC236}">
              <a16:creationId xmlns:a16="http://schemas.microsoft.com/office/drawing/2014/main" id="{00000000-0008-0000-0600-000002000000}"/>
            </a:ext>
          </a:extLst>
        </xdr:cNvPr>
        <xdr:cNvSpPr>
          <a:spLocks noChangeArrowheads="1"/>
        </xdr:cNvSpPr>
      </xdr:nvSpPr>
      <xdr:spPr bwMode="auto">
        <a:xfrm>
          <a:off x="6465234" y="38099"/>
          <a:ext cx="567017" cy="402431"/>
        </a:xfrm>
        <a:prstGeom prst="bevel">
          <a:avLst>
            <a:gd name="adj" fmla="val 6194"/>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en-GB" sz="900" b="1" i="0" u="none" strike="noStrike" baseline="0">
              <a:solidFill>
                <a:srgbClr val="000000"/>
              </a:solidFill>
              <a:latin typeface="Arial"/>
              <a:cs typeface="Arial"/>
            </a:rPr>
            <a:t>Print </a:t>
          </a:r>
        </a:p>
        <a:p>
          <a:pPr algn="ctr" rtl="0">
            <a:defRPr sz="1000"/>
          </a:pPr>
          <a:r>
            <a:rPr lang="en-GB" sz="900" b="1" i="0" u="none" strike="noStrike" baseline="0">
              <a:solidFill>
                <a:srgbClr val="000000"/>
              </a:solidFill>
              <a:latin typeface="Arial"/>
              <a:cs typeface="Arial"/>
            </a:rPr>
            <a:t>Page</a:t>
          </a:r>
        </a:p>
      </xdr:txBody>
    </xdr:sp>
    <xdr:clientData fPrintsWithSheet="0"/>
  </xdr:twoCellAnchor>
  <xdr:twoCellAnchor>
    <xdr:from>
      <xdr:col>10</xdr:col>
      <xdr:colOff>771525</xdr:colOff>
      <xdr:row>0</xdr:row>
      <xdr:rowOff>38099</xdr:rowOff>
    </xdr:from>
    <xdr:to>
      <xdr:col>11</xdr:col>
      <xdr:colOff>571500</xdr:colOff>
      <xdr:row>0</xdr:row>
      <xdr:rowOff>428624</xdr:rowOff>
    </xdr:to>
    <xdr:sp macro="" textlink="">
      <xdr:nvSpPr>
        <xdr:cNvPr id="5" name="AutoShape 4">
          <a:hlinkClick xmlns:r="http://schemas.openxmlformats.org/officeDocument/2006/relationships" r:id="rId1" tooltip="Return To Report Menu"/>
          <a:extLst>
            <a:ext uri="{FF2B5EF4-FFF2-40B4-BE49-F238E27FC236}">
              <a16:creationId xmlns:a16="http://schemas.microsoft.com/office/drawing/2014/main" id="{00000000-0008-0000-0600-000005000000}"/>
            </a:ext>
          </a:extLst>
        </xdr:cNvPr>
        <xdr:cNvSpPr>
          <a:spLocks noChangeArrowheads="1"/>
        </xdr:cNvSpPr>
      </xdr:nvSpPr>
      <xdr:spPr bwMode="auto">
        <a:xfrm>
          <a:off x="7105650" y="38099"/>
          <a:ext cx="919163" cy="390525"/>
        </a:xfrm>
        <a:prstGeom prst="bevel">
          <a:avLst>
            <a:gd name="adj" fmla="val 6194"/>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GB" sz="800" b="1" i="0" u="none" strike="noStrike" baseline="0">
              <a:solidFill>
                <a:srgbClr val="000080"/>
              </a:solidFill>
              <a:latin typeface="Arial"/>
              <a:cs typeface="Arial"/>
            </a:rPr>
            <a:t>Return To Report Menu</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10</xdr:col>
      <xdr:colOff>2234453</xdr:colOff>
      <xdr:row>0</xdr:row>
      <xdr:rowOff>26895</xdr:rowOff>
    </xdr:from>
    <xdr:to>
      <xdr:col>10</xdr:col>
      <xdr:colOff>2809875</xdr:colOff>
      <xdr:row>0</xdr:row>
      <xdr:rowOff>388845</xdr:rowOff>
    </xdr:to>
    <xdr:sp macro="[0]!Print_OT" textlink="">
      <xdr:nvSpPr>
        <xdr:cNvPr id="17409" name="AutoShape 1">
          <a:extLst>
            <a:ext uri="{FF2B5EF4-FFF2-40B4-BE49-F238E27FC236}">
              <a16:creationId xmlns:a16="http://schemas.microsoft.com/office/drawing/2014/main" id="{00000000-0008-0000-0700-000001440000}"/>
            </a:ext>
          </a:extLst>
        </xdr:cNvPr>
        <xdr:cNvSpPr>
          <a:spLocks noChangeArrowheads="1"/>
        </xdr:cNvSpPr>
      </xdr:nvSpPr>
      <xdr:spPr bwMode="auto">
        <a:xfrm>
          <a:off x="9843247" y="26895"/>
          <a:ext cx="575422" cy="361950"/>
        </a:xfrm>
        <a:prstGeom prst="bevel">
          <a:avLst>
            <a:gd name="adj" fmla="val 6194"/>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en-GB" sz="900" b="1" i="0" u="none" strike="noStrike" baseline="0">
              <a:solidFill>
                <a:srgbClr val="000000"/>
              </a:solidFill>
              <a:latin typeface="Arial"/>
              <a:cs typeface="Arial"/>
            </a:rPr>
            <a:t>Print </a:t>
          </a:r>
        </a:p>
        <a:p>
          <a:pPr algn="ctr" rtl="0">
            <a:defRPr sz="1000"/>
          </a:pPr>
          <a:r>
            <a:rPr lang="en-GB" sz="900" b="1" i="0" u="none" strike="noStrike" baseline="0">
              <a:solidFill>
                <a:srgbClr val="000000"/>
              </a:solidFill>
              <a:latin typeface="Arial"/>
              <a:cs typeface="Arial"/>
            </a:rPr>
            <a:t>Page</a:t>
          </a:r>
        </a:p>
      </xdr:txBody>
    </xdr:sp>
    <xdr:clientData fPrintsWithSheet="0"/>
  </xdr:twoCellAnchor>
  <xdr:twoCellAnchor>
    <xdr:from>
      <xdr:col>10</xdr:col>
      <xdr:colOff>2940423</xdr:colOff>
      <xdr:row>0</xdr:row>
      <xdr:rowOff>26895</xdr:rowOff>
    </xdr:from>
    <xdr:to>
      <xdr:col>10</xdr:col>
      <xdr:colOff>3849220</xdr:colOff>
      <xdr:row>0</xdr:row>
      <xdr:rowOff>388845</xdr:rowOff>
    </xdr:to>
    <xdr:sp macro="" textlink="">
      <xdr:nvSpPr>
        <xdr:cNvPr id="17410" name="AutoShape 2">
          <a:hlinkClick xmlns:r="http://schemas.openxmlformats.org/officeDocument/2006/relationships" r:id="rId1" tooltip="Return To Report Menu"/>
          <a:extLst>
            <a:ext uri="{FF2B5EF4-FFF2-40B4-BE49-F238E27FC236}">
              <a16:creationId xmlns:a16="http://schemas.microsoft.com/office/drawing/2014/main" id="{00000000-0008-0000-0700-000002440000}"/>
            </a:ext>
          </a:extLst>
        </xdr:cNvPr>
        <xdr:cNvSpPr>
          <a:spLocks noChangeArrowheads="1"/>
        </xdr:cNvSpPr>
      </xdr:nvSpPr>
      <xdr:spPr bwMode="auto">
        <a:xfrm>
          <a:off x="10549217" y="26895"/>
          <a:ext cx="908797" cy="361950"/>
        </a:xfrm>
        <a:prstGeom prst="bevel">
          <a:avLst>
            <a:gd name="adj" fmla="val 6194"/>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en-GB" sz="800" b="1" i="0" u="none" strike="noStrike" baseline="0">
              <a:solidFill>
                <a:srgbClr val="000080"/>
              </a:solidFill>
              <a:latin typeface="Arial"/>
              <a:cs typeface="Arial"/>
            </a:rPr>
            <a:t>Return To Report Menu</a:t>
          </a:r>
        </a:p>
      </xdr:txBody>
    </xdr:sp>
    <xdr:clientData fPrintsWithSheet="0"/>
  </xdr:twoCellAnchor>
  <xdr:twoCellAnchor>
    <xdr:from>
      <xdr:col>10</xdr:col>
      <xdr:colOff>3962400</xdr:colOff>
      <xdr:row>0</xdr:row>
      <xdr:rowOff>26895</xdr:rowOff>
    </xdr:from>
    <xdr:to>
      <xdr:col>10</xdr:col>
      <xdr:colOff>4867275</xdr:colOff>
      <xdr:row>0</xdr:row>
      <xdr:rowOff>388845</xdr:rowOff>
    </xdr:to>
    <xdr:sp macro="" textlink="">
      <xdr:nvSpPr>
        <xdr:cNvPr id="17411" name="AutoShape 3">
          <a:hlinkClick xmlns:r="http://schemas.openxmlformats.org/officeDocument/2006/relationships" r:id="rId2" tooltip="Click For 1 Year Budget Plan Menu"/>
          <a:extLst>
            <a:ext uri="{FF2B5EF4-FFF2-40B4-BE49-F238E27FC236}">
              <a16:creationId xmlns:a16="http://schemas.microsoft.com/office/drawing/2014/main" id="{00000000-0008-0000-0700-000003440000}"/>
            </a:ext>
          </a:extLst>
        </xdr:cNvPr>
        <xdr:cNvSpPr>
          <a:spLocks noChangeArrowheads="1"/>
        </xdr:cNvSpPr>
      </xdr:nvSpPr>
      <xdr:spPr bwMode="auto">
        <a:xfrm>
          <a:off x="11571194" y="26895"/>
          <a:ext cx="904875" cy="361950"/>
        </a:xfrm>
        <a:prstGeom prst="bevel">
          <a:avLst>
            <a:gd name="adj" fmla="val 6194"/>
          </a:avLst>
        </a:prstGeom>
        <a:solidFill>
          <a:srgbClr xmlns:mc="http://schemas.openxmlformats.org/markup-compatibility/2006" xmlns:a14="http://schemas.microsoft.com/office/drawing/2010/main" val="0066CC" mc:Ignorable="a14" a14:legacySpreadsheetColorIndex="30"/>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en-GB" sz="800" b="1" i="0" u="none" strike="noStrike" baseline="0">
              <a:solidFill>
                <a:srgbClr val="FFFFFF"/>
              </a:solidFill>
              <a:latin typeface="Arial"/>
              <a:cs typeface="Arial"/>
            </a:rPr>
            <a:t>1 Year Budget Plan Menu</a:t>
          </a:r>
        </a:p>
      </xdr:txBody>
    </xdr:sp>
    <xdr:clientData fPrintsWithSheet="0"/>
  </xdr:twoCellAnchor>
  <xdr:twoCellAnchor>
    <xdr:from>
      <xdr:col>10</xdr:col>
      <xdr:colOff>5046008</xdr:colOff>
      <xdr:row>0</xdr:row>
      <xdr:rowOff>26894</xdr:rowOff>
    </xdr:from>
    <xdr:to>
      <xdr:col>10</xdr:col>
      <xdr:colOff>5912783</xdr:colOff>
      <xdr:row>0</xdr:row>
      <xdr:rowOff>388844</xdr:rowOff>
    </xdr:to>
    <xdr:sp macro="" textlink="">
      <xdr:nvSpPr>
        <xdr:cNvPr id="17412" name="AutoShape 4">
          <a:hlinkClick xmlns:r="http://schemas.openxmlformats.org/officeDocument/2006/relationships" r:id="rId3" tooltip="Return To Main Menu"/>
          <a:extLst>
            <a:ext uri="{FF2B5EF4-FFF2-40B4-BE49-F238E27FC236}">
              <a16:creationId xmlns:a16="http://schemas.microsoft.com/office/drawing/2014/main" id="{00000000-0008-0000-0700-000004440000}"/>
            </a:ext>
          </a:extLst>
        </xdr:cNvPr>
        <xdr:cNvSpPr>
          <a:spLocks noChangeArrowheads="1"/>
        </xdr:cNvSpPr>
      </xdr:nvSpPr>
      <xdr:spPr bwMode="auto">
        <a:xfrm>
          <a:off x="12654802" y="26894"/>
          <a:ext cx="866775" cy="361950"/>
        </a:xfrm>
        <a:prstGeom prst="bevel">
          <a:avLst>
            <a:gd name="adj" fmla="val 6194"/>
          </a:avLst>
        </a:prstGeom>
        <a:solidFill>
          <a:srgbClr xmlns:mc="http://schemas.openxmlformats.org/markup-compatibility/2006" xmlns:a14="http://schemas.microsoft.com/office/drawing/2010/main" val="993366" mc:Ignorable="a14" a14:legacySpreadsheetColorIndex="6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en-GB" sz="900" b="1" i="0" u="none" strike="noStrike" baseline="0">
              <a:solidFill>
                <a:srgbClr val="FFFFFF"/>
              </a:solidFill>
              <a:latin typeface="Arial"/>
              <a:cs typeface="Arial"/>
            </a:rPr>
            <a:t>Return To </a:t>
          </a:r>
        </a:p>
        <a:p>
          <a:pPr algn="ctr" rtl="0">
            <a:defRPr sz="1000"/>
          </a:pPr>
          <a:r>
            <a:rPr lang="en-GB" sz="900" b="1" i="0" u="none" strike="noStrike" baseline="0">
              <a:solidFill>
                <a:srgbClr val="FFFFFF"/>
              </a:solidFill>
              <a:latin typeface="Arial"/>
              <a:cs typeface="Arial"/>
            </a:rPr>
            <a:t>Main Menu</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7</xdr:col>
      <xdr:colOff>101974</xdr:colOff>
      <xdr:row>0</xdr:row>
      <xdr:rowOff>26893</xdr:rowOff>
    </xdr:from>
    <xdr:to>
      <xdr:col>7</xdr:col>
      <xdr:colOff>673474</xdr:colOff>
      <xdr:row>0</xdr:row>
      <xdr:rowOff>388843</xdr:rowOff>
    </xdr:to>
    <xdr:sp macro="[0]!Print_V" textlink="">
      <xdr:nvSpPr>
        <xdr:cNvPr id="14337" name="AutoShape 1">
          <a:extLst>
            <a:ext uri="{FF2B5EF4-FFF2-40B4-BE49-F238E27FC236}">
              <a16:creationId xmlns:a16="http://schemas.microsoft.com/office/drawing/2014/main" id="{00000000-0008-0000-0800-000001380000}"/>
            </a:ext>
          </a:extLst>
        </xdr:cNvPr>
        <xdr:cNvSpPr>
          <a:spLocks noChangeArrowheads="1"/>
        </xdr:cNvSpPr>
      </xdr:nvSpPr>
      <xdr:spPr bwMode="auto">
        <a:xfrm>
          <a:off x="3732680" y="26893"/>
          <a:ext cx="571500" cy="361950"/>
        </a:xfrm>
        <a:prstGeom prst="bevel">
          <a:avLst>
            <a:gd name="adj" fmla="val 6194"/>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Print </a:t>
          </a:r>
        </a:p>
        <a:p>
          <a:pPr algn="ctr" rtl="0">
            <a:defRPr sz="1000"/>
          </a:pPr>
          <a:r>
            <a:rPr lang="en-GB" sz="900" b="1" i="0" u="none" strike="noStrike" baseline="0">
              <a:solidFill>
                <a:srgbClr val="000000"/>
              </a:solidFill>
              <a:latin typeface="Arial"/>
              <a:cs typeface="Arial"/>
            </a:rPr>
            <a:t>Page</a:t>
          </a:r>
        </a:p>
      </xdr:txBody>
    </xdr:sp>
    <xdr:clientData fPrintsWithSheet="0"/>
  </xdr:twoCellAnchor>
  <xdr:twoCellAnchor>
    <xdr:from>
      <xdr:col>9</xdr:col>
      <xdr:colOff>238686</xdr:colOff>
      <xdr:row>0</xdr:row>
      <xdr:rowOff>38100</xdr:rowOff>
    </xdr:from>
    <xdr:to>
      <xdr:col>10</xdr:col>
      <xdr:colOff>527237</xdr:colOff>
      <xdr:row>0</xdr:row>
      <xdr:rowOff>400050</xdr:rowOff>
    </xdr:to>
    <xdr:sp macro="" textlink="">
      <xdr:nvSpPr>
        <xdr:cNvPr id="14338" name="AutoShape 2">
          <a:hlinkClick xmlns:r="http://schemas.openxmlformats.org/officeDocument/2006/relationships" r:id="rId1" tooltip="Click For 1 Year Budget Plan Menu"/>
          <a:extLst>
            <a:ext uri="{FF2B5EF4-FFF2-40B4-BE49-F238E27FC236}">
              <a16:creationId xmlns:a16="http://schemas.microsoft.com/office/drawing/2014/main" id="{00000000-0008-0000-0800-000002380000}"/>
            </a:ext>
          </a:extLst>
        </xdr:cNvPr>
        <xdr:cNvSpPr>
          <a:spLocks noChangeArrowheads="1"/>
        </xdr:cNvSpPr>
      </xdr:nvSpPr>
      <xdr:spPr bwMode="auto">
        <a:xfrm>
          <a:off x="5337362" y="38100"/>
          <a:ext cx="904875" cy="361950"/>
        </a:xfrm>
        <a:prstGeom prst="bevel">
          <a:avLst>
            <a:gd name="adj" fmla="val 6194"/>
          </a:avLst>
        </a:prstGeom>
        <a:solidFill>
          <a:srgbClr xmlns:mc="http://schemas.openxmlformats.org/markup-compatibility/2006" xmlns:a14="http://schemas.microsoft.com/office/drawing/2010/main" val="0066CC" mc:Ignorable="a14" a14:legacySpreadsheetColorIndex="30"/>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GB" sz="800" b="1" i="0" u="none" strike="noStrike" baseline="0">
              <a:solidFill>
                <a:srgbClr val="FFFFFF"/>
              </a:solidFill>
              <a:latin typeface="Arial"/>
              <a:cs typeface="Arial"/>
            </a:rPr>
            <a:t>1 Year Budget Plan Menu</a:t>
          </a:r>
        </a:p>
      </xdr:txBody>
    </xdr:sp>
    <xdr:clientData fPrintsWithSheet="0"/>
  </xdr:twoCellAnchor>
  <xdr:twoCellAnchor>
    <xdr:from>
      <xdr:col>11</xdr:col>
      <xdr:colOff>12887</xdr:colOff>
      <xdr:row>0</xdr:row>
      <xdr:rowOff>38100</xdr:rowOff>
    </xdr:from>
    <xdr:to>
      <xdr:col>12</xdr:col>
      <xdr:colOff>29695</xdr:colOff>
      <xdr:row>0</xdr:row>
      <xdr:rowOff>400050</xdr:rowOff>
    </xdr:to>
    <xdr:sp macro="" textlink="">
      <xdr:nvSpPr>
        <xdr:cNvPr id="14339" name="AutoShape 3">
          <a:hlinkClick xmlns:r="http://schemas.openxmlformats.org/officeDocument/2006/relationships" r:id="rId2" tooltip="Return To Main Menu"/>
          <a:extLst>
            <a:ext uri="{FF2B5EF4-FFF2-40B4-BE49-F238E27FC236}">
              <a16:creationId xmlns:a16="http://schemas.microsoft.com/office/drawing/2014/main" id="{00000000-0008-0000-0800-000003380000}"/>
            </a:ext>
          </a:extLst>
        </xdr:cNvPr>
        <xdr:cNvSpPr>
          <a:spLocks noChangeArrowheads="1"/>
        </xdr:cNvSpPr>
      </xdr:nvSpPr>
      <xdr:spPr bwMode="auto">
        <a:xfrm>
          <a:off x="6344211" y="38100"/>
          <a:ext cx="868455" cy="361950"/>
        </a:xfrm>
        <a:prstGeom prst="bevel">
          <a:avLst>
            <a:gd name="adj" fmla="val 6194"/>
          </a:avLst>
        </a:prstGeom>
        <a:solidFill>
          <a:srgbClr xmlns:mc="http://schemas.openxmlformats.org/markup-compatibility/2006" xmlns:a14="http://schemas.microsoft.com/office/drawing/2010/main" val="993366" mc:Ignorable="a14" a14:legacySpreadsheetColorIndex="6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GB" sz="900" b="1" i="0" u="none" strike="noStrike" baseline="0">
              <a:solidFill>
                <a:srgbClr val="FFFFFF"/>
              </a:solidFill>
              <a:latin typeface="Arial"/>
              <a:cs typeface="Arial"/>
            </a:rPr>
            <a:t>Return To </a:t>
          </a:r>
        </a:p>
        <a:p>
          <a:pPr algn="ctr" rtl="0">
            <a:defRPr sz="1000"/>
          </a:pPr>
          <a:r>
            <a:rPr lang="en-GB" sz="900" b="1" i="0" u="none" strike="noStrike" baseline="0">
              <a:solidFill>
                <a:srgbClr val="FFFFFF"/>
              </a:solidFill>
              <a:latin typeface="Arial"/>
              <a:cs typeface="Arial"/>
            </a:rPr>
            <a:t>Main Menu</a:t>
          </a:r>
        </a:p>
      </xdr:txBody>
    </xdr:sp>
    <xdr:clientData fPrintsWithSheet="0"/>
  </xdr:twoCellAnchor>
  <xdr:twoCellAnchor>
    <xdr:from>
      <xdr:col>7</xdr:col>
      <xdr:colOff>746312</xdr:colOff>
      <xdr:row>0</xdr:row>
      <xdr:rowOff>26894</xdr:rowOff>
    </xdr:from>
    <xdr:to>
      <xdr:col>9</xdr:col>
      <xdr:colOff>183217</xdr:colOff>
      <xdr:row>0</xdr:row>
      <xdr:rowOff>388844</xdr:rowOff>
    </xdr:to>
    <xdr:sp macro="" textlink="">
      <xdr:nvSpPr>
        <xdr:cNvPr id="14340" name="AutoShape 4">
          <a:hlinkClick xmlns:r="http://schemas.openxmlformats.org/officeDocument/2006/relationships" r:id="rId3" tooltip="Return To Report Menu"/>
          <a:extLst>
            <a:ext uri="{FF2B5EF4-FFF2-40B4-BE49-F238E27FC236}">
              <a16:creationId xmlns:a16="http://schemas.microsoft.com/office/drawing/2014/main" id="{00000000-0008-0000-0800-000004380000}"/>
            </a:ext>
          </a:extLst>
        </xdr:cNvPr>
        <xdr:cNvSpPr>
          <a:spLocks noChangeArrowheads="1"/>
        </xdr:cNvSpPr>
      </xdr:nvSpPr>
      <xdr:spPr bwMode="auto">
        <a:xfrm>
          <a:off x="4377018" y="26894"/>
          <a:ext cx="904875" cy="361950"/>
        </a:xfrm>
        <a:prstGeom prst="bevel">
          <a:avLst>
            <a:gd name="adj" fmla="val 6194"/>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ctr" upright="1"/>
        <a:lstStyle/>
        <a:p>
          <a:pPr algn="ctr" rtl="0">
            <a:defRPr sz="1000"/>
          </a:pPr>
          <a:r>
            <a:rPr lang="en-GB" sz="800" b="1" i="0" u="none" strike="noStrike" baseline="0">
              <a:solidFill>
                <a:srgbClr val="000080"/>
              </a:solidFill>
              <a:latin typeface="Arial"/>
              <a:cs typeface="Arial"/>
            </a:rPr>
            <a:t>Return To Report Menu</a:t>
          </a:r>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inance\Accounting%20Services\Schools%20Accountancy%20Team\Funding\2017-18\APT%20Final%20December%20Issue\Scenarios\2017-18%20APT%20MFG%20Disapplic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Finance\Financial%20Mangement\FM%20Teams%20CYP%20Districts\CYP\2015-16\2015-16%20Closing\Copy%20of%20School%20Carryforward%202015-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Finance\Accounting%20Services\Schools%20Accountancy%20Team\Funding\2017-18\MFG%20Tool%202017-18.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6-17 submitted baselines"/>
      <sheetName val="16-17 submitted HN places"/>
      <sheetName val="Proposed Free Schools"/>
      <sheetName val="Inputs &amp; Adjustments"/>
      <sheetName val="Local Factors"/>
      <sheetName val="Adjusted Factors"/>
      <sheetName val="16-17 final baselines"/>
      <sheetName val="Commentary"/>
      <sheetName val="Proforma"/>
      <sheetName val="De Delegation"/>
      <sheetName val="Education Functions"/>
      <sheetName val="New ISB"/>
      <sheetName val="School level SB"/>
      <sheetName val="Recoupment"/>
      <sheetName val="Validation sheet"/>
    </sheetNames>
    <sheetDataSet>
      <sheetData sheetId="0"/>
      <sheetData sheetId="1">
        <row r="6">
          <cell r="T6" t="str">
            <v>Current year</v>
          </cell>
        </row>
      </sheetData>
      <sheetData sheetId="2"/>
      <sheetData sheetId="3"/>
      <sheetData sheetId="4"/>
      <sheetData sheetId="5"/>
      <sheetData sheetId="6">
        <row r="6">
          <cell r="CO6" t="str">
            <v>School closed prior to 1 April 2017</v>
          </cell>
        </row>
        <row r="7">
          <cell r="CO7" t="str">
            <v>New School opening prior to 1 April 2017</v>
          </cell>
        </row>
        <row r="8">
          <cell r="CO8" t="str">
            <v>New School opening after 1 April 2017</v>
          </cell>
        </row>
        <row r="9">
          <cell r="CO9" t="str">
            <v>Amalgamation of schools by 1 April 2017</v>
          </cell>
        </row>
        <row r="10">
          <cell r="CO10" t="str">
            <v>Change in pupil numbers/factors</v>
          </cell>
        </row>
        <row r="11">
          <cell r="CO11" t="str">
            <v>Conversion to academy status prior to 9 January 2017</v>
          </cell>
        </row>
        <row r="12">
          <cell r="CO12" t="str">
            <v>New Academy/Free School</v>
          </cell>
        </row>
        <row r="13">
          <cell r="CO13" t="str">
            <v>Other</v>
          </cell>
        </row>
      </sheetData>
      <sheetData sheetId="7">
        <row r="5">
          <cell r="AA5">
            <v>0</v>
          </cell>
        </row>
      </sheetData>
      <sheetData sheetId="8"/>
      <sheetData sheetId="9"/>
      <sheetData sheetId="10"/>
      <sheetData sheetId="11">
        <row r="9">
          <cell r="E9" t="str">
            <v>No</v>
          </cell>
        </row>
        <row r="11">
          <cell r="E11">
            <v>2727</v>
          </cell>
        </row>
        <row r="12">
          <cell r="E12">
            <v>3931</v>
          </cell>
        </row>
        <row r="13">
          <cell r="E13">
            <v>4335</v>
          </cell>
        </row>
        <row r="15">
          <cell r="D15" t="str">
            <v>FSM % Primary</v>
          </cell>
          <cell r="E15">
            <v>400</v>
          </cell>
          <cell r="L15">
            <v>0.5</v>
          </cell>
        </row>
        <row r="16">
          <cell r="D16" t="str">
            <v>FSM % Secondary</v>
          </cell>
          <cell r="F16">
            <v>400</v>
          </cell>
          <cell r="M16">
            <v>0.5</v>
          </cell>
        </row>
        <row r="17">
          <cell r="E17">
            <v>155</v>
          </cell>
          <cell r="F17">
            <v>155</v>
          </cell>
          <cell r="L17">
            <v>0.5</v>
          </cell>
          <cell r="M17">
            <v>0.5</v>
          </cell>
        </row>
        <row r="18">
          <cell r="E18">
            <v>508</v>
          </cell>
          <cell r="F18">
            <v>508</v>
          </cell>
          <cell r="L18">
            <v>0.5</v>
          </cell>
          <cell r="M18">
            <v>0.5</v>
          </cell>
        </row>
        <row r="19">
          <cell r="E19">
            <v>1156</v>
          </cell>
          <cell r="F19">
            <v>1156</v>
          </cell>
          <cell r="L19">
            <v>0.5</v>
          </cell>
          <cell r="M19">
            <v>0.5</v>
          </cell>
        </row>
        <row r="20">
          <cell r="E20">
            <v>1203</v>
          </cell>
          <cell r="F20">
            <v>1203</v>
          </cell>
          <cell r="L20">
            <v>0.5</v>
          </cell>
          <cell r="M20">
            <v>0.5</v>
          </cell>
        </row>
        <row r="21">
          <cell r="E21">
            <v>1283</v>
          </cell>
          <cell r="F21">
            <v>1283</v>
          </cell>
          <cell r="L21">
            <v>0.5</v>
          </cell>
          <cell r="M21">
            <v>0.5</v>
          </cell>
        </row>
        <row r="22">
          <cell r="E22">
            <v>1509</v>
          </cell>
          <cell r="F22">
            <v>1509</v>
          </cell>
          <cell r="L22">
            <v>0.5</v>
          </cell>
          <cell r="M22">
            <v>0.5</v>
          </cell>
        </row>
        <row r="24">
          <cell r="E24">
            <v>925</v>
          </cell>
          <cell r="L24">
            <v>0</v>
          </cell>
        </row>
        <row r="25">
          <cell r="D25" t="str">
            <v>EAL 1 Primary</v>
          </cell>
          <cell r="E25">
            <v>1500</v>
          </cell>
          <cell r="L25">
            <v>0</v>
          </cell>
        </row>
        <row r="26">
          <cell r="D26" t="str">
            <v>EAL 1 Secondary</v>
          </cell>
          <cell r="F26">
            <v>1500</v>
          </cell>
        </row>
        <row r="27">
          <cell r="L27">
            <v>0</v>
          </cell>
        </row>
        <row r="29">
          <cell r="F29">
            <v>885</v>
          </cell>
          <cell r="L29">
            <v>1</v>
          </cell>
        </row>
        <row r="30">
          <cell r="D30" t="str">
            <v>Low Attainment % old FSP 78</v>
          </cell>
        </row>
        <row r="31">
          <cell r="F31">
            <v>1110</v>
          </cell>
          <cell r="M31">
            <v>1</v>
          </cell>
        </row>
        <row r="38">
          <cell r="F38">
            <v>114000</v>
          </cell>
          <cell r="G38">
            <v>114000</v>
          </cell>
          <cell r="L38">
            <v>8.77E-2</v>
          </cell>
          <cell r="M38">
            <v>8.77E-2</v>
          </cell>
        </row>
        <row r="39">
          <cell r="F39">
            <v>100000</v>
          </cell>
          <cell r="G39">
            <v>100000</v>
          </cell>
          <cell r="H39">
            <v>100000</v>
          </cell>
          <cell r="I39">
            <v>100000</v>
          </cell>
        </row>
        <row r="41">
          <cell r="D41">
            <v>2</v>
          </cell>
          <cell r="G41">
            <v>21.4</v>
          </cell>
          <cell r="K41" t="str">
            <v>Tapered</v>
          </cell>
        </row>
        <row r="42">
          <cell r="D42">
            <v>3</v>
          </cell>
          <cell r="G42">
            <v>120</v>
          </cell>
          <cell r="K42" t="str">
            <v>Tapered</v>
          </cell>
        </row>
        <row r="43">
          <cell r="D43">
            <v>2</v>
          </cell>
          <cell r="G43">
            <v>69.2</v>
          </cell>
          <cell r="K43" t="str">
            <v>Tapered</v>
          </cell>
        </row>
        <row r="44">
          <cell r="D44">
            <v>2</v>
          </cell>
          <cell r="G44">
            <v>62.5</v>
          </cell>
          <cell r="K44" t="str">
            <v>Tapered</v>
          </cell>
        </row>
        <row r="61">
          <cell r="J61" t="str">
            <v>Yes</v>
          </cell>
        </row>
        <row r="62">
          <cell r="D62">
            <v>1.0686899999999999E-2</v>
          </cell>
          <cell r="G62">
            <v>1</v>
          </cell>
        </row>
      </sheetData>
      <sheetData sheetId="12">
        <row r="8">
          <cell r="X8">
            <v>30.259999999999998</v>
          </cell>
        </row>
        <row r="9">
          <cell r="Y9">
            <v>30.259999999999998</v>
          </cell>
        </row>
        <row r="10">
          <cell r="X10">
            <v>0</v>
          </cell>
        </row>
        <row r="11">
          <cell r="Y11">
            <v>0</v>
          </cell>
        </row>
        <row r="12">
          <cell r="X12">
            <v>0</v>
          </cell>
          <cell r="Y12">
            <v>0</v>
          </cell>
        </row>
        <row r="13">
          <cell r="X13">
            <v>0</v>
          </cell>
          <cell r="Y13">
            <v>0</v>
          </cell>
        </row>
        <row r="14">
          <cell r="X14">
            <v>0</v>
          </cell>
          <cell r="Y14">
            <v>0</v>
          </cell>
        </row>
        <row r="15">
          <cell r="X15">
            <v>0</v>
          </cell>
          <cell r="Y15">
            <v>0</v>
          </cell>
        </row>
        <row r="16">
          <cell r="X16">
            <v>0</v>
          </cell>
          <cell r="Y16">
            <v>0</v>
          </cell>
        </row>
        <row r="17">
          <cell r="X17">
            <v>0</v>
          </cell>
          <cell r="Y17">
            <v>0</v>
          </cell>
        </row>
        <row r="18">
          <cell r="X18">
            <v>0</v>
          </cell>
          <cell r="Y18">
            <v>0</v>
          </cell>
        </row>
        <row r="19">
          <cell r="X19">
            <v>0</v>
          </cell>
        </row>
        <row r="20">
          <cell r="Y20">
            <v>0</v>
          </cell>
        </row>
        <row r="21">
          <cell r="X21">
            <v>0</v>
          </cell>
        </row>
        <row r="22">
          <cell r="Y22">
            <v>0</v>
          </cell>
        </row>
        <row r="23">
          <cell r="X23">
            <v>0</v>
          </cell>
          <cell r="Y23">
            <v>0</v>
          </cell>
        </row>
        <row r="24">
          <cell r="X24">
            <v>0</v>
          </cell>
          <cell r="Y24">
            <v>0</v>
          </cell>
        </row>
        <row r="26">
          <cell r="X26">
            <v>0</v>
          </cell>
          <cell r="Y26">
            <v>0</v>
          </cell>
        </row>
      </sheetData>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073 Reconciliation"/>
      <sheetName val="YZ001-BR301"/>
      <sheetName val="School Balances"/>
      <sheetName val="Summary 15-16"/>
      <sheetName val="Schs Cfwd 14-15 REVISED V4"/>
      <sheetName val="Pivot (2)"/>
      <sheetName val="Pivot"/>
      <sheetName val="Code Detail (2)"/>
      <sheetName val="Schools Balances 15.04.16"/>
      <sheetName val="Schools Balances 14.04.16 (2)"/>
      <sheetName val="Schools Balances 13.04.16 (2)"/>
      <sheetName val="Sheet4"/>
      <sheetName val="Code Detail"/>
      <sheetName val="Capital"/>
      <sheetName val="Mutual Loan 310315"/>
      <sheetName val="Mutual Loan 310314"/>
    </sheetNames>
    <sheetDataSet>
      <sheetData sheetId="0"/>
      <sheetData sheetId="1"/>
      <sheetData sheetId="2"/>
      <sheetData sheetId="3">
        <row r="1">
          <cell r="A1">
            <v>0</v>
          </cell>
          <cell r="B1">
            <v>0</v>
          </cell>
          <cell r="D1">
            <v>0</v>
          </cell>
          <cell r="E1">
            <v>0</v>
          </cell>
          <cell r="F1" t="str">
            <v>FINAL BUDGET SHARE PAYMENT SCHEDULE</v>
          </cell>
          <cell r="G1">
            <v>0</v>
          </cell>
          <cell r="H1">
            <v>0</v>
          </cell>
          <cell r="I1">
            <v>0</v>
          </cell>
          <cell r="J1">
            <v>0</v>
          </cell>
          <cell r="K1">
            <v>0</v>
          </cell>
          <cell r="L1">
            <v>0</v>
          </cell>
          <cell r="M1">
            <v>0</v>
          </cell>
          <cell r="N1">
            <v>0</v>
          </cell>
          <cell r="O1">
            <v>0</v>
          </cell>
          <cell r="P1">
            <v>0</v>
          </cell>
          <cell r="Q1">
            <v>0</v>
          </cell>
          <cell r="R1">
            <v>0</v>
          </cell>
        </row>
        <row r="2">
          <cell r="A2">
            <v>0</v>
          </cell>
          <cell r="B2">
            <v>0</v>
          </cell>
          <cell r="C2">
            <v>0</v>
          </cell>
          <cell r="D2">
            <v>0</v>
          </cell>
          <cell r="E2">
            <v>0</v>
          </cell>
          <cell r="F2">
            <v>0</v>
          </cell>
          <cell r="G2">
            <v>0</v>
          </cell>
          <cell r="H2">
            <v>0</v>
          </cell>
          <cell r="I2">
            <v>0</v>
          </cell>
          <cell r="J2">
            <v>0</v>
          </cell>
          <cell r="K2">
            <v>0</v>
          </cell>
          <cell r="L2">
            <v>0</v>
          </cell>
          <cell r="M2">
            <v>0</v>
          </cell>
          <cell r="N2">
            <v>0</v>
          </cell>
          <cell r="O2">
            <v>0</v>
          </cell>
          <cell r="P2">
            <v>0</v>
          </cell>
          <cell r="Q2">
            <v>0</v>
          </cell>
          <cell r="R2">
            <v>18</v>
          </cell>
        </row>
        <row r="3">
          <cell r="A3" t="str">
            <v>School</v>
          </cell>
          <cell r="B3" t="str">
            <v>School</v>
          </cell>
          <cell r="C3" t="str">
            <v>School</v>
          </cell>
          <cell r="D3" t="str">
            <v>Vendor</v>
          </cell>
          <cell r="E3" t="str">
            <v>Academy</v>
          </cell>
          <cell r="F3" t="str">
            <v>April</v>
          </cell>
          <cell r="G3" t="str">
            <v>May</v>
          </cell>
          <cell r="H3" t="str">
            <v>June</v>
          </cell>
          <cell r="I3" t="str">
            <v>July</v>
          </cell>
          <cell r="J3" t="str">
            <v>August</v>
          </cell>
          <cell r="K3" t="str">
            <v>September</v>
          </cell>
          <cell r="L3" t="str">
            <v>October</v>
          </cell>
          <cell r="M3" t="str">
            <v>November</v>
          </cell>
          <cell r="N3" t="str">
            <v>December</v>
          </cell>
          <cell r="O3" t="str">
            <v>January</v>
          </cell>
          <cell r="P3" t="str">
            <v>February</v>
          </cell>
          <cell r="Q3" t="str">
            <v>March</v>
          </cell>
          <cell r="R3" t="str">
            <v>Total</v>
          </cell>
        </row>
        <row r="4">
          <cell r="A4" t="str">
            <v>Number</v>
          </cell>
          <cell r="B4" t="str">
            <v>Number</v>
          </cell>
          <cell r="C4" t="str">
            <v>Name</v>
          </cell>
          <cell r="D4" t="str">
            <v>Number</v>
          </cell>
          <cell r="E4" t="str">
            <v>Conversion</v>
          </cell>
          <cell r="F4" t="str">
            <v>2/13ths</v>
          </cell>
          <cell r="G4" t="str">
            <v>1/13th</v>
          </cell>
          <cell r="H4" t="str">
            <v>1/13th</v>
          </cell>
          <cell r="I4" t="str">
            <v>1/13th</v>
          </cell>
          <cell r="J4" t="str">
            <v>1/13th</v>
          </cell>
          <cell r="K4" t="str">
            <v>1/13th</v>
          </cell>
          <cell r="L4" t="str">
            <v>1/13th</v>
          </cell>
          <cell r="M4" t="str">
            <v>1/13th</v>
          </cell>
          <cell r="N4" t="str">
            <v>1/13th</v>
          </cell>
          <cell r="O4" t="str">
            <v>1/13th</v>
          </cell>
          <cell r="P4" t="str">
            <v>1/13th</v>
          </cell>
          <cell r="Q4" t="str">
            <v>1/13th</v>
          </cell>
          <cell r="R4">
            <v>0</v>
          </cell>
        </row>
        <row r="5">
          <cell r="A5">
            <v>0</v>
          </cell>
          <cell r="B5">
            <v>0</v>
          </cell>
          <cell r="C5">
            <v>0</v>
          </cell>
          <cell r="D5">
            <v>0</v>
          </cell>
          <cell r="E5" t="str">
            <v>Date</v>
          </cell>
          <cell r="F5">
            <v>0</v>
          </cell>
          <cell r="G5">
            <v>0</v>
          </cell>
          <cell r="H5">
            <v>0</v>
          </cell>
          <cell r="I5">
            <v>0</v>
          </cell>
          <cell r="J5">
            <v>0</v>
          </cell>
          <cell r="K5">
            <v>0</v>
          </cell>
          <cell r="L5">
            <v>0</v>
          </cell>
          <cell r="M5">
            <v>0</v>
          </cell>
          <cell r="N5">
            <v>0</v>
          </cell>
          <cell r="O5">
            <v>0</v>
          </cell>
          <cell r="P5">
            <v>0</v>
          </cell>
          <cell r="Q5">
            <v>0</v>
          </cell>
          <cell r="R5">
            <v>0</v>
          </cell>
        </row>
        <row r="7">
          <cell r="A7">
            <v>1</v>
          </cell>
          <cell r="B7" t="str">
            <v>001</v>
          </cell>
          <cell r="C7" t="str">
            <v xml:space="preserve">Aldeburgh Primary School </v>
          </cell>
          <cell r="D7" t="str">
            <v>48692/1</v>
          </cell>
          <cell r="F7">
            <v>69023</v>
          </cell>
          <cell r="G7">
            <v>34511</v>
          </cell>
          <cell r="H7">
            <v>34511</v>
          </cell>
          <cell r="I7">
            <v>34511</v>
          </cell>
          <cell r="J7">
            <v>34511</v>
          </cell>
          <cell r="K7">
            <v>34511</v>
          </cell>
          <cell r="L7">
            <v>34511</v>
          </cell>
          <cell r="M7">
            <v>34511</v>
          </cell>
          <cell r="N7">
            <v>34511</v>
          </cell>
          <cell r="O7">
            <v>34511</v>
          </cell>
          <cell r="P7">
            <v>34511</v>
          </cell>
          <cell r="Q7">
            <v>34511</v>
          </cell>
          <cell r="R7">
            <v>448644</v>
          </cell>
        </row>
        <row r="8">
          <cell r="A8">
            <v>5</v>
          </cell>
          <cell r="B8" t="str">
            <v>005</v>
          </cell>
          <cell r="C8" t="str">
            <v xml:space="preserve">Barnby &amp; North Cover Community Primary </v>
          </cell>
          <cell r="D8" t="str">
            <v>41795/1</v>
          </cell>
          <cell r="F8">
            <v>47628</v>
          </cell>
          <cell r="G8">
            <v>23815</v>
          </cell>
          <cell r="H8">
            <v>23815</v>
          </cell>
          <cell r="I8">
            <v>23815</v>
          </cell>
          <cell r="J8">
            <v>23815</v>
          </cell>
          <cell r="K8">
            <v>23815</v>
          </cell>
          <cell r="L8">
            <v>23815</v>
          </cell>
          <cell r="M8">
            <v>23815</v>
          </cell>
          <cell r="N8">
            <v>23815</v>
          </cell>
          <cell r="O8">
            <v>23815</v>
          </cell>
          <cell r="P8">
            <v>23815</v>
          </cell>
          <cell r="Q8">
            <v>23815</v>
          </cell>
          <cell r="R8">
            <v>309593</v>
          </cell>
        </row>
        <row r="9">
          <cell r="A9">
            <v>6</v>
          </cell>
          <cell r="B9" t="str">
            <v>006</v>
          </cell>
          <cell r="C9" t="str">
            <v>The Albert Pye Community Primary School</v>
          </cell>
          <cell r="D9" t="str">
            <v>3179/1</v>
          </cell>
          <cell r="F9">
            <v>192880</v>
          </cell>
          <cell r="G9">
            <v>96437</v>
          </cell>
          <cell r="H9">
            <v>96437</v>
          </cell>
          <cell r="I9">
            <v>96437</v>
          </cell>
          <cell r="J9">
            <v>96437</v>
          </cell>
          <cell r="K9">
            <v>96437</v>
          </cell>
          <cell r="L9">
            <v>96437</v>
          </cell>
          <cell r="M9">
            <v>96437</v>
          </cell>
          <cell r="N9">
            <v>96437</v>
          </cell>
          <cell r="O9">
            <v>96437</v>
          </cell>
          <cell r="P9">
            <v>96437</v>
          </cell>
          <cell r="Q9">
            <v>96437</v>
          </cell>
          <cell r="R9">
            <v>1253687</v>
          </cell>
        </row>
        <row r="10">
          <cell r="A10">
            <v>7</v>
          </cell>
          <cell r="B10" t="str">
            <v>007</v>
          </cell>
          <cell r="C10" t="str">
            <v>Ravensmere Infant School</v>
          </cell>
          <cell r="D10" t="str">
            <v>48695/1</v>
          </cell>
          <cell r="F10">
            <v>46888</v>
          </cell>
          <cell r="G10">
            <v>23444</v>
          </cell>
          <cell r="H10">
            <v>23444</v>
          </cell>
          <cell r="I10">
            <v>23444</v>
          </cell>
          <cell r="J10">
            <v>23444</v>
          </cell>
          <cell r="K10">
            <v>23444</v>
          </cell>
          <cell r="L10">
            <v>23444</v>
          </cell>
          <cell r="M10">
            <v>23444</v>
          </cell>
          <cell r="N10">
            <v>23444</v>
          </cell>
          <cell r="O10">
            <v>23444</v>
          </cell>
          <cell r="P10">
            <v>23444</v>
          </cell>
          <cell r="Q10">
            <v>23444</v>
          </cell>
          <cell r="R10">
            <v>304772</v>
          </cell>
        </row>
        <row r="11">
          <cell r="A11">
            <v>8</v>
          </cell>
          <cell r="B11" t="str">
            <v>008</v>
          </cell>
          <cell r="C11" t="str">
            <v>Crowfoot Community Primary School</v>
          </cell>
          <cell r="D11" t="str">
            <v>3220/1</v>
          </cell>
          <cell r="E11">
            <v>42186</v>
          </cell>
          <cell r="F11">
            <v>95098</v>
          </cell>
          <cell r="G11">
            <v>95103</v>
          </cell>
          <cell r="H11">
            <v>95103</v>
          </cell>
          <cell r="I11">
            <v>0</v>
          </cell>
          <cell r="J11">
            <v>0</v>
          </cell>
          <cell r="K11">
            <v>0</v>
          </cell>
          <cell r="L11">
            <v>0</v>
          </cell>
          <cell r="M11">
            <v>0</v>
          </cell>
          <cell r="N11">
            <v>0</v>
          </cell>
          <cell r="O11">
            <v>0</v>
          </cell>
          <cell r="P11">
            <v>0</v>
          </cell>
          <cell r="Q11">
            <v>0</v>
          </cell>
          <cell r="R11">
            <v>285304</v>
          </cell>
        </row>
        <row r="12">
          <cell r="A12">
            <v>9</v>
          </cell>
          <cell r="B12" t="str">
            <v>009</v>
          </cell>
          <cell r="C12" t="str">
            <v>St Benet's Catholic Primary School</v>
          </cell>
          <cell r="D12" t="str">
            <v>83029/1</v>
          </cell>
          <cell r="F12">
            <v>59861</v>
          </cell>
          <cell r="G12">
            <v>29932</v>
          </cell>
          <cell r="H12">
            <v>29932</v>
          </cell>
          <cell r="I12">
            <v>29932</v>
          </cell>
          <cell r="J12">
            <v>29932</v>
          </cell>
          <cell r="K12">
            <v>29932</v>
          </cell>
          <cell r="L12">
            <v>29932</v>
          </cell>
          <cell r="M12">
            <v>29932</v>
          </cell>
          <cell r="N12">
            <v>29932</v>
          </cell>
          <cell r="O12">
            <v>29932</v>
          </cell>
          <cell r="P12">
            <v>29932</v>
          </cell>
          <cell r="Q12">
            <v>29932</v>
          </cell>
          <cell r="R12">
            <v>389113</v>
          </cell>
        </row>
        <row r="13">
          <cell r="A13">
            <v>10</v>
          </cell>
          <cell r="B13" t="str">
            <v>010</v>
          </cell>
          <cell r="C13" t="str">
            <v>Bedfield C of E VCP School</v>
          </cell>
          <cell r="D13" t="str">
            <v>94103/1</v>
          </cell>
          <cell r="F13">
            <v>43618</v>
          </cell>
          <cell r="G13">
            <v>21809</v>
          </cell>
          <cell r="H13">
            <v>21809</v>
          </cell>
          <cell r="I13">
            <v>21809</v>
          </cell>
          <cell r="J13">
            <v>21809</v>
          </cell>
          <cell r="K13">
            <v>21809</v>
          </cell>
          <cell r="L13">
            <v>21809</v>
          </cell>
          <cell r="M13">
            <v>21809</v>
          </cell>
          <cell r="N13">
            <v>21809</v>
          </cell>
          <cell r="O13">
            <v>21809</v>
          </cell>
          <cell r="P13">
            <v>21809</v>
          </cell>
          <cell r="Q13">
            <v>21809</v>
          </cell>
          <cell r="R13">
            <v>283517</v>
          </cell>
        </row>
        <row r="14">
          <cell r="A14">
            <v>11</v>
          </cell>
          <cell r="B14" t="str">
            <v>011</v>
          </cell>
          <cell r="C14" t="str">
            <v>Benhall St Mary's C of E VCP School</v>
          </cell>
          <cell r="D14" t="str">
            <v>70849/1</v>
          </cell>
          <cell r="F14">
            <v>59387</v>
          </cell>
          <cell r="G14">
            <v>29696</v>
          </cell>
          <cell r="H14">
            <v>29696</v>
          </cell>
          <cell r="I14">
            <v>29696</v>
          </cell>
          <cell r="J14">
            <v>29696</v>
          </cell>
          <cell r="K14">
            <v>29696</v>
          </cell>
          <cell r="L14">
            <v>29696</v>
          </cell>
          <cell r="M14">
            <v>29696</v>
          </cell>
          <cell r="N14">
            <v>29696</v>
          </cell>
          <cell r="O14">
            <v>29696</v>
          </cell>
          <cell r="P14">
            <v>29696</v>
          </cell>
          <cell r="Q14">
            <v>29696</v>
          </cell>
          <cell r="R14">
            <v>386043</v>
          </cell>
        </row>
        <row r="15">
          <cell r="A15">
            <v>12</v>
          </cell>
          <cell r="B15" t="str">
            <v>012</v>
          </cell>
          <cell r="C15" t="str">
            <v>Blundeston C of E VCP School</v>
          </cell>
          <cell r="D15" t="str">
            <v>36875/1</v>
          </cell>
          <cell r="F15">
            <v>104638</v>
          </cell>
          <cell r="G15">
            <v>52319</v>
          </cell>
          <cell r="H15">
            <v>52319</v>
          </cell>
          <cell r="I15">
            <v>52319</v>
          </cell>
          <cell r="J15">
            <v>52319</v>
          </cell>
          <cell r="K15">
            <v>52319</v>
          </cell>
          <cell r="L15">
            <v>52319</v>
          </cell>
          <cell r="M15">
            <v>52319</v>
          </cell>
          <cell r="N15">
            <v>52319</v>
          </cell>
          <cell r="O15">
            <v>52319</v>
          </cell>
          <cell r="P15">
            <v>52319</v>
          </cell>
          <cell r="Q15">
            <v>52319</v>
          </cell>
          <cell r="R15">
            <v>680147</v>
          </cell>
        </row>
        <row r="16">
          <cell r="A16">
            <v>13</v>
          </cell>
          <cell r="B16" t="str">
            <v>013</v>
          </cell>
          <cell r="C16" t="str">
            <v>Bramfield C of E VCP School</v>
          </cell>
          <cell r="D16" t="str">
            <v>94104/1</v>
          </cell>
          <cell r="F16">
            <v>194062</v>
          </cell>
          <cell r="G16">
            <v>97032</v>
          </cell>
          <cell r="H16">
            <v>97032</v>
          </cell>
          <cell r="I16">
            <v>97032</v>
          </cell>
          <cell r="J16">
            <v>97032</v>
          </cell>
          <cell r="K16">
            <v>97032</v>
          </cell>
          <cell r="L16">
            <v>97032</v>
          </cell>
          <cell r="M16">
            <v>97032</v>
          </cell>
          <cell r="N16">
            <v>97032</v>
          </cell>
          <cell r="O16">
            <v>97032</v>
          </cell>
          <cell r="P16">
            <v>97032</v>
          </cell>
          <cell r="Q16">
            <v>97032</v>
          </cell>
          <cell r="R16">
            <v>1261414</v>
          </cell>
        </row>
        <row r="17">
          <cell r="A17">
            <v>14</v>
          </cell>
          <cell r="B17" t="str">
            <v>014</v>
          </cell>
          <cell r="C17" t="str">
            <v>Brampton C of E VCP School</v>
          </cell>
          <cell r="D17" t="str">
            <v>94105/1</v>
          </cell>
          <cell r="F17">
            <v>56660</v>
          </cell>
          <cell r="G17">
            <v>28327</v>
          </cell>
          <cell r="H17">
            <v>28327</v>
          </cell>
          <cell r="I17">
            <v>28327</v>
          </cell>
          <cell r="J17">
            <v>28327</v>
          </cell>
          <cell r="K17">
            <v>28327</v>
          </cell>
          <cell r="L17">
            <v>28327</v>
          </cell>
          <cell r="M17">
            <v>28327</v>
          </cell>
          <cell r="N17">
            <v>28327</v>
          </cell>
          <cell r="O17">
            <v>28327</v>
          </cell>
          <cell r="P17">
            <v>28327</v>
          </cell>
          <cell r="Q17">
            <v>28327</v>
          </cell>
          <cell r="R17">
            <v>368257</v>
          </cell>
        </row>
        <row r="18">
          <cell r="A18">
            <v>15</v>
          </cell>
          <cell r="B18" t="str">
            <v>015</v>
          </cell>
          <cell r="C18" t="str">
            <v>Bungay Primary School</v>
          </cell>
          <cell r="D18" t="str">
            <v>3195/1</v>
          </cell>
          <cell r="F18">
            <v>125292</v>
          </cell>
          <cell r="G18">
            <v>62646</v>
          </cell>
          <cell r="H18">
            <v>62646</v>
          </cell>
          <cell r="I18">
            <v>62646</v>
          </cell>
          <cell r="J18">
            <v>62646</v>
          </cell>
          <cell r="K18">
            <v>62646</v>
          </cell>
          <cell r="L18">
            <v>62646</v>
          </cell>
          <cell r="M18">
            <v>62646</v>
          </cell>
          <cell r="N18">
            <v>62646</v>
          </cell>
          <cell r="O18">
            <v>62646</v>
          </cell>
          <cell r="P18">
            <v>62646</v>
          </cell>
          <cell r="Q18">
            <v>62646</v>
          </cell>
          <cell r="R18">
            <v>814398</v>
          </cell>
        </row>
        <row r="19">
          <cell r="A19">
            <v>16</v>
          </cell>
          <cell r="B19" t="str">
            <v>016</v>
          </cell>
          <cell r="C19" t="str">
            <v>St Edmund's Catholic Primary School, Bungay</v>
          </cell>
          <cell r="D19" t="str">
            <v>48697/1</v>
          </cell>
          <cell r="F19">
            <v>61032</v>
          </cell>
          <cell r="G19">
            <v>30517</v>
          </cell>
          <cell r="H19">
            <v>30517</v>
          </cell>
          <cell r="I19">
            <v>30517</v>
          </cell>
          <cell r="J19">
            <v>30517</v>
          </cell>
          <cell r="K19">
            <v>30517</v>
          </cell>
          <cell r="L19">
            <v>30517</v>
          </cell>
          <cell r="M19">
            <v>30517</v>
          </cell>
          <cell r="N19">
            <v>30517</v>
          </cell>
          <cell r="O19">
            <v>30517</v>
          </cell>
          <cell r="P19">
            <v>30517</v>
          </cell>
          <cell r="Q19">
            <v>30517</v>
          </cell>
          <cell r="R19">
            <v>396719</v>
          </cell>
        </row>
        <row r="20">
          <cell r="A20">
            <v>17</v>
          </cell>
          <cell r="B20" t="str">
            <v>017</v>
          </cell>
          <cell r="C20" t="str">
            <v>St Botolph's CEVCP School</v>
          </cell>
          <cell r="D20" t="str">
            <v>36877/1</v>
          </cell>
          <cell r="F20">
            <v>98880</v>
          </cell>
          <cell r="G20">
            <v>49440</v>
          </cell>
          <cell r="H20">
            <v>49440</v>
          </cell>
          <cell r="I20">
            <v>49440</v>
          </cell>
          <cell r="J20">
            <v>49440</v>
          </cell>
          <cell r="K20">
            <v>49440</v>
          </cell>
          <cell r="L20">
            <v>49440</v>
          </cell>
          <cell r="M20">
            <v>49440</v>
          </cell>
          <cell r="N20">
            <v>49440</v>
          </cell>
          <cell r="O20">
            <v>49440</v>
          </cell>
          <cell r="P20">
            <v>49440</v>
          </cell>
          <cell r="Q20">
            <v>49440</v>
          </cell>
          <cell r="R20">
            <v>642720</v>
          </cell>
        </row>
        <row r="21">
          <cell r="A21">
            <v>19</v>
          </cell>
          <cell r="B21" t="str">
            <v>019</v>
          </cell>
          <cell r="C21" t="str">
            <v>Carlton Colville Primary School</v>
          </cell>
          <cell r="D21" t="str">
            <v>3200/1</v>
          </cell>
          <cell r="F21">
            <v>230403</v>
          </cell>
          <cell r="G21">
            <v>115204</v>
          </cell>
          <cell r="H21">
            <v>115204</v>
          </cell>
          <cell r="I21">
            <v>115204</v>
          </cell>
          <cell r="J21">
            <v>115204</v>
          </cell>
          <cell r="K21">
            <v>115204</v>
          </cell>
          <cell r="L21">
            <v>115204</v>
          </cell>
          <cell r="M21">
            <v>115204</v>
          </cell>
          <cell r="N21">
            <v>115204</v>
          </cell>
          <cell r="O21">
            <v>115204</v>
          </cell>
          <cell r="P21">
            <v>115204</v>
          </cell>
          <cell r="Q21">
            <v>115204</v>
          </cell>
          <cell r="R21">
            <v>1497647</v>
          </cell>
        </row>
        <row r="22">
          <cell r="A22">
            <v>20</v>
          </cell>
          <cell r="B22" t="str">
            <v>020</v>
          </cell>
          <cell r="C22" t="str">
            <v>Charsfield CEVCP School</v>
          </cell>
          <cell r="D22" t="str">
            <v>83036/1</v>
          </cell>
          <cell r="F22">
            <v>38890</v>
          </cell>
          <cell r="G22">
            <v>19442</v>
          </cell>
          <cell r="H22">
            <v>19442</v>
          </cell>
          <cell r="I22">
            <v>19442</v>
          </cell>
          <cell r="J22">
            <v>19442</v>
          </cell>
          <cell r="K22">
            <v>19442</v>
          </cell>
          <cell r="L22">
            <v>19442</v>
          </cell>
          <cell r="M22">
            <v>19442</v>
          </cell>
          <cell r="N22">
            <v>19442</v>
          </cell>
          <cell r="O22">
            <v>19442</v>
          </cell>
          <cell r="P22">
            <v>19442</v>
          </cell>
          <cell r="Q22">
            <v>19442</v>
          </cell>
          <cell r="R22">
            <v>252752</v>
          </cell>
        </row>
        <row r="23">
          <cell r="A23">
            <v>22</v>
          </cell>
          <cell r="B23" t="str">
            <v>022</v>
          </cell>
          <cell r="C23" t="str">
            <v>Corton Church of England Voluntary Aided Primary School</v>
          </cell>
          <cell r="D23" t="str">
            <v>48699/1</v>
          </cell>
          <cell r="F23">
            <v>69337</v>
          </cell>
          <cell r="G23">
            <v>34669</v>
          </cell>
          <cell r="H23">
            <v>34669</v>
          </cell>
          <cell r="I23">
            <v>34669</v>
          </cell>
          <cell r="J23">
            <v>34669</v>
          </cell>
          <cell r="K23">
            <v>34669</v>
          </cell>
          <cell r="L23">
            <v>34669</v>
          </cell>
          <cell r="M23">
            <v>34669</v>
          </cell>
          <cell r="N23">
            <v>34669</v>
          </cell>
          <cell r="O23">
            <v>34669</v>
          </cell>
          <cell r="P23">
            <v>34669</v>
          </cell>
          <cell r="Q23">
            <v>34669</v>
          </cell>
          <cell r="R23">
            <v>450696</v>
          </cell>
        </row>
        <row r="24">
          <cell r="A24">
            <v>23</v>
          </cell>
          <cell r="B24" t="str">
            <v>023</v>
          </cell>
          <cell r="C24" t="str">
            <v>Coldfair Green CP School</v>
          </cell>
          <cell r="D24" t="str">
            <v>94107/1</v>
          </cell>
          <cell r="F24">
            <v>78655</v>
          </cell>
          <cell r="G24">
            <v>39327</v>
          </cell>
          <cell r="H24">
            <v>39327</v>
          </cell>
          <cell r="I24">
            <v>39327</v>
          </cell>
          <cell r="J24">
            <v>39327</v>
          </cell>
          <cell r="K24">
            <v>39327</v>
          </cell>
          <cell r="L24">
            <v>39327</v>
          </cell>
          <cell r="M24">
            <v>39327</v>
          </cell>
          <cell r="N24">
            <v>39327</v>
          </cell>
          <cell r="O24">
            <v>39327</v>
          </cell>
          <cell r="P24">
            <v>39327</v>
          </cell>
          <cell r="Q24">
            <v>39327</v>
          </cell>
          <cell r="R24">
            <v>511252</v>
          </cell>
        </row>
        <row r="25">
          <cell r="A25">
            <v>25</v>
          </cell>
          <cell r="B25" t="str">
            <v>025</v>
          </cell>
          <cell r="C25" t="str">
            <v>Sir Robert Hitcham's CEVAP School, Debenham</v>
          </cell>
          <cell r="D25" t="str">
            <v>3311/1</v>
          </cell>
          <cell r="F25">
            <v>106345</v>
          </cell>
          <cell r="G25">
            <v>53175</v>
          </cell>
          <cell r="H25">
            <v>53175</v>
          </cell>
          <cell r="I25">
            <v>53175</v>
          </cell>
          <cell r="J25">
            <v>53175</v>
          </cell>
          <cell r="K25">
            <v>53175</v>
          </cell>
          <cell r="L25">
            <v>53175</v>
          </cell>
          <cell r="M25">
            <v>53175</v>
          </cell>
          <cell r="N25">
            <v>53175</v>
          </cell>
          <cell r="O25">
            <v>53175</v>
          </cell>
          <cell r="P25">
            <v>53175</v>
          </cell>
          <cell r="Q25">
            <v>53175</v>
          </cell>
          <cell r="R25">
            <v>691270</v>
          </cell>
        </row>
        <row r="26">
          <cell r="A26">
            <v>26</v>
          </cell>
          <cell r="B26" t="str">
            <v>026</v>
          </cell>
          <cell r="C26" t="str">
            <v>Dennington CEVCP School</v>
          </cell>
          <cell r="D26" t="str">
            <v>94108/1</v>
          </cell>
          <cell r="F26">
            <v>34294</v>
          </cell>
          <cell r="G26">
            <v>17144</v>
          </cell>
          <cell r="H26">
            <v>17144</v>
          </cell>
          <cell r="I26">
            <v>17144</v>
          </cell>
          <cell r="J26">
            <v>17144</v>
          </cell>
          <cell r="K26">
            <v>17144</v>
          </cell>
          <cell r="L26">
            <v>17144</v>
          </cell>
          <cell r="M26">
            <v>17144</v>
          </cell>
          <cell r="N26">
            <v>17144</v>
          </cell>
          <cell r="O26">
            <v>17144</v>
          </cell>
          <cell r="P26">
            <v>17144</v>
          </cell>
          <cell r="Q26">
            <v>17144</v>
          </cell>
          <cell r="R26">
            <v>222878</v>
          </cell>
        </row>
        <row r="27">
          <cell r="A27">
            <v>29</v>
          </cell>
          <cell r="B27" t="str">
            <v>029</v>
          </cell>
          <cell r="C27" t="str">
            <v>Earl Soham Community Primary School</v>
          </cell>
          <cell r="D27" t="str">
            <v>83037/1</v>
          </cell>
          <cell r="F27">
            <v>57149</v>
          </cell>
          <cell r="G27">
            <v>28576</v>
          </cell>
          <cell r="H27">
            <v>28576</v>
          </cell>
          <cell r="I27">
            <v>28576</v>
          </cell>
          <cell r="J27">
            <v>28576</v>
          </cell>
          <cell r="K27">
            <v>28576</v>
          </cell>
          <cell r="L27">
            <v>28576</v>
          </cell>
          <cell r="M27">
            <v>28576</v>
          </cell>
          <cell r="N27">
            <v>28576</v>
          </cell>
          <cell r="O27">
            <v>28576</v>
          </cell>
          <cell r="P27">
            <v>28576</v>
          </cell>
          <cell r="Q27">
            <v>28576</v>
          </cell>
          <cell r="R27">
            <v>371485</v>
          </cell>
        </row>
        <row r="28">
          <cell r="A28">
            <v>31</v>
          </cell>
          <cell r="B28" t="str">
            <v>031</v>
          </cell>
          <cell r="C28" t="str">
            <v>St Peter and St Paul CEVAP School</v>
          </cell>
          <cell r="D28" t="str">
            <v>60239/1</v>
          </cell>
          <cell r="F28">
            <v>103119</v>
          </cell>
          <cell r="G28">
            <v>51560</v>
          </cell>
          <cell r="H28">
            <v>51560</v>
          </cell>
          <cell r="I28">
            <v>51560</v>
          </cell>
          <cell r="J28">
            <v>51560</v>
          </cell>
          <cell r="K28">
            <v>51560</v>
          </cell>
          <cell r="L28">
            <v>51560</v>
          </cell>
          <cell r="M28">
            <v>51560</v>
          </cell>
          <cell r="N28">
            <v>51560</v>
          </cell>
          <cell r="O28">
            <v>51560</v>
          </cell>
          <cell r="P28">
            <v>51560</v>
          </cell>
          <cell r="Q28">
            <v>51560</v>
          </cell>
          <cell r="R28">
            <v>670279</v>
          </cell>
        </row>
        <row r="29">
          <cell r="A29">
            <v>35</v>
          </cell>
          <cell r="B29" t="str">
            <v>035</v>
          </cell>
          <cell r="C29" t="str">
            <v>Sir Robert Hitcham's CEVAP School, Framlingham</v>
          </cell>
          <cell r="D29" t="str">
            <v>3310/1</v>
          </cell>
          <cell r="F29">
            <v>161157</v>
          </cell>
          <cell r="G29">
            <v>80580</v>
          </cell>
          <cell r="H29">
            <v>80580</v>
          </cell>
          <cell r="I29">
            <v>80580</v>
          </cell>
          <cell r="J29">
            <v>80580</v>
          </cell>
          <cell r="K29">
            <v>80580</v>
          </cell>
          <cell r="L29">
            <v>80580</v>
          </cell>
          <cell r="M29">
            <v>80580</v>
          </cell>
          <cell r="N29">
            <v>80580</v>
          </cell>
          <cell r="O29">
            <v>80580</v>
          </cell>
          <cell r="P29">
            <v>80580</v>
          </cell>
          <cell r="Q29">
            <v>80580</v>
          </cell>
          <cell r="R29">
            <v>1047537</v>
          </cell>
        </row>
        <row r="30">
          <cell r="A30">
            <v>36</v>
          </cell>
          <cell r="B30" t="str">
            <v>036</v>
          </cell>
          <cell r="C30" t="str">
            <v>Fressingfield CEVCP School</v>
          </cell>
          <cell r="D30" t="str">
            <v>94110/1</v>
          </cell>
          <cell r="F30">
            <v>78289</v>
          </cell>
          <cell r="G30">
            <v>39144</v>
          </cell>
          <cell r="H30">
            <v>39144</v>
          </cell>
          <cell r="I30">
            <v>39144</v>
          </cell>
          <cell r="J30">
            <v>39144</v>
          </cell>
          <cell r="K30">
            <v>39144</v>
          </cell>
          <cell r="L30">
            <v>39144</v>
          </cell>
          <cell r="M30">
            <v>39144</v>
          </cell>
          <cell r="N30">
            <v>39144</v>
          </cell>
          <cell r="O30">
            <v>39144</v>
          </cell>
          <cell r="P30">
            <v>39144</v>
          </cell>
          <cell r="Q30">
            <v>39144</v>
          </cell>
          <cell r="R30">
            <v>508873</v>
          </cell>
        </row>
        <row r="31">
          <cell r="A31">
            <v>38</v>
          </cell>
          <cell r="B31" t="str">
            <v>038</v>
          </cell>
          <cell r="C31" t="str">
            <v>Gislingham CEVCP School</v>
          </cell>
          <cell r="D31" t="str">
            <v>83038/1</v>
          </cell>
          <cell r="F31">
            <v>110966</v>
          </cell>
          <cell r="G31">
            <v>55484</v>
          </cell>
          <cell r="H31">
            <v>55484</v>
          </cell>
          <cell r="I31">
            <v>55484</v>
          </cell>
          <cell r="J31">
            <v>55484</v>
          </cell>
          <cell r="K31">
            <v>55484</v>
          </cell>
          <cell r="L31">
            <v>55484</v>
          </cell>
          <cell r="M31">
            <v>55484</v>
          </cell>
          <cell r="N31">
            <v>55484</v>
          </cell>
          <cell r="O31">
            <v>55484</v>
          </cell>
          <cell r="P31">
            <v>55484</v>
          </cell>
          <cell r="Q31">
            <v>55484</v>
          </cell>
          <cell r="R31">
            <v>721290</v>
          </cell>
        </row>
        <row r="32">
          <cell r="A32">
            <v>41</v>
          </cell>
          <cell r="B32" t="str">
            <v>041</v>
          </cell>
          <cell r="C32" t="str">
            <v>Edgar Sewter Community Primary School</v>
          </cell>
          <cell r="D32" t="str">
            <v>60240/1</v>
          </cell>
          <cell r="F32">
            <v>134336</v>
          </cell>
          <cell r="G32">
            <v>67169</v>
          </cell>
          <cell r="H32">
            <v>67169</v>
          </cell>
          <cell r="I32">
            <v>67169</v>
          </cell>
          <cell r="J32">
            <v>67169</v>
          </cell>
          <cell r="K32">
            <v>67169</v>
          </cell>
          <cell r="L32">
            <v>67169</v>
          </cell>
          <cell r="M32">
            <v>67169</v>
          </cell>
          <cell r="N32">
            <v>67169</v>
          </cell>
          <cell r="O32">
            <v>67169</v>
          </cell>
          <cell r="P32">
            <v>67169</v>
          </cell>
          <cell r="Q32">
            <v>67169</v>
          </cell>
          <cell r="R32">
            <v>873195</v>
          </cell>
        </row>
        <row r="33">
          <cell r="A33">
            <v>42</v>
          </cell>
          <cell r="B33" t="str">
            <v>042</v>
          </cell>
          <cell r="C33" t="str">
            <v>Helmingham Community Primary School</v>
          </cell>
          <cell r="D33" t="str">
            <v>94111/1</v>
          </cell>
          <cell r="F33">
            <v>56928</v>
          </cell>
          <cell r="G33">
            <v>28463</v>
          </cell>
          <cell r="H33">
            <v>28463</v>
          </cell>
          <cell r="I33">
            <v>28463</v>
          </cell>
          <cell r="J33">
            <v>28463</v>
          </cell>
          <cell r="K33">
            <v>28463</v>
          </cell>
          <cell r="L33">
            <v>28463</v>
          </cell>
          <cell r="M33">
            <v>28463</v>
          </cell>
          <cell r="N33">
            <v>28463</v>
          </cell>
          <cell r="O33">
            <v>28463</v>
          </cell>
          <cell r="P33">
            <v>28463</v>
          </cell>
          <cell r="Q33">
            <v>28463</v>
          </cell>
          <cell r="R33">
            <v>370021</v>
          </cell>
        </row>
        <row r="34">
          <cell r="A34">
            <v>44</v>
          </cell>
          <cell r="B34" t="str">
            <v>044</v>
          </cell>
          <cell r="C34" t="str">
            <v>Holton St Peter Community Primary School</v>
          </cell>
          <cell r="D34" t="str">
            <v>36878/1</v>
          </cell>
          <cell r="F34">
            <v>56463</v>
          </cell>
          <cell r="G34">
            <v>28233</v>
          </cell>
          <cell r="H34">
            <v>28233</v>
          </cell>
          <cell r="I34">
            <v>28233</v>
          </cell>
          <cell r="J34">
            <v>28233</v>
          </cell>
          <cell r="K34">
            <v>28233</v>
          </cell>
          <cell r="L34">
            <v>28233</v>
          </cell>
          <cell r="M34">
            <v>28233</v>
          </cell>
          <cell r="N34">
            <v>28233</v>
          </cell>
          <cell r="O34">
            <v>28233</v>
          </cell>
          <cell r="P34">
            <v>28233</v>
          </cell>
          <cell r="Q34">
            <v>28233</v>
          </cell>
          <cell r="R34">
            <v>367026</v>
          </cell>
        </row>
        <row r="35">
          <cell r="A35">
            <v>45</v>
          </cell>
          <cell r="B35" t="str">
            <v>045</v>
          </cell>
          <cell r="C35" t="str">
            <v>St Edmund's Primary School, Hoxne</v>
          </cell>
          <cell r="D35" t="str">
            <v>48700/1</v>
          </cell>
          <cell r="F35">
            <v>0</v>
          </cell>
          <cell r="G35">
            <v>0</v>
          </cell>
          <cell r="H35">
            <v>0</v>
          </cell>
          <cell r="I35">
            <v>0</v>
          </cell>
          <cell r="J35">
            <v>0</v>
          </cell>
          <cell r="K35">
            <v>0</v>
          </cell>
          <cell r="L35">
            <v>0</v>
          </cell>
          <cell r="M35">
            <v>0</v>
          </cell>
          <cell r="N35">
            <v>0</v>
          </cell>
          <cell r="O35">
            <v>0</v>
          </cell>
          <cell r="P35">
            <v>0</v>
          </cell>
          <cell r="Q35">
            <v>0</v>
          </cell>
          <cell r="R35">
            <v>0</v>
          </cell>
        </row>
        <row r="36">
          <cell r="A36">
            <v>48</v>
          </cell>
          <cell r="B36" t="str">
            <v>048</v>
          </cell>
          <cell r="C36" t="str">
            <v>Ilketshall St Lawrence School</v>
          </cell>
          <cell r="D36" t="str">
            <v>83039/1</v>
          </cell>
          <cell r="F36">
            <v>67773</v>
          </cell>
          <cell r="G36">
            <v>33884</v>
          </cell>
          <cell r="H36">
            <v>33884</v>
          </cell>
          <cell r="I36">
            <v>33884</v>
          </cell>
          <cell r="J36">
            <v>33884</v>
          </cell>
          <cell r="K36">
            <v>33884</v>
          </cell>
          <cell r="L36">
            <v>33884</v>
          </cell>
          <cell r="M36">
            <v>33884</v>
          </cell>
          <cell r="N36">
            <v>33884</v>
          </cell>
          <cell r="O36">
            <v>33884</v>
          </cell>
          <cell r="P36">
            <v>33884</v>
          </cell>
          <cell r="Q36">
            <v>33884</v>
          </cell>
          <cell r="R36">
            <v>440497</v>
          </cell>
        </row>
        <row r="37">
          <cell r="A37">
            <v>50</v>
          </cell>
          <cell r="B37" t="str">
            <v>050</v>
          </cell>
          <cell r="C37" t="str">
            <v>Kelsale CEVCP School</v>
          </cell>
          <cell r="D37" t="str">
            <v>36879/1</v>
          </cell>
          <cell r="F37">
            <v>77847</v>
          </cell>
          <cell r="G37">
            <v>38923</v>
          </cell>
          <cell r="H37">
            <v>38923</v>
          </cell>
          <cell r="I37">
            <v>38923</v>
          </cell>
          <cell r="J37">
            <v>38923</v>
          </cell>
          <cell r="K37">
            <v>38923</v>
          </cell>
          <cell r="L37">
            <v>38923</v>
          </cell>
          <cell r="M37">
            <v>38923</v>
          </cell>
          <cell r="N37">
            <v>38923</v>
          </cell>
          <cell r="O37">
            <v>38923</v>
          </cell>
          <cell r="P37">
            <v>38923</v>
          </cell>
          <cell r="Q37">
            <v>38923</v>
          </cell>
          <cell r="R37">
            <v>506000</v>
          </cell>
        </row>
        <row r="38">
          <cell r="A38">
            <v>56</v>
          </cell>
          <cell r="B38" t="str">
            <v>056</v>
          </cell>
          <cell r="C38" t="str">
            <v>All Saints CEVAP School, Laxfield</v>
          </cell>
          <cell r="D38" t="str">
            <v>83040/1</v>
          </cell>
          <cell r="F38">
            <v>51690</v>
          </cell>
          <cell r="G38">
            <v>25848</v>
          </cell>
          <cell r="H38">
            <v>25848</v>
          </cell>
          <cell r="I38">
            <v>25848</v>
          </cell>
          <cell r="J38">
            <v>25848</v>
          </cell>
          <cell r="K38">
            <v>25848</v>
          </cell>
          <cell r="L38">
            <v>25848</v>
          </cell>
          <cell r="M38">
            <v>25848</v>
          </cell>
          <cell r="N38">
            <v>25848</v>
          </cell>
          <cell r="O38">
            <v>25848</v>
          </cell>
          <cell r="P38">
            <v>25848</v>
          </cell>
          <cell r="Q38">
            <v>25848</v>
          </cell>
          <cell r="R38">
            <v>336018</v>
          </cell>
        </row>
        <row r="39">
          <cell r="A39">
            <v>59</v>
          </cell>
          <cell r="B39" t="str">
            <v>059</v>
          </cell>
          <cell r="C39" t="str">
            <v>Dell Primary School</v>
          </cell>
          <cell r="D39" t="str">
            <v>3224/1</v>
          </cell>
          <cell r="E39">
            <v>42309</v>
          </cell>
          <cell r="F39">
            <v>233262</v>
          </cell>
          <cell r="G39">
            <v>116632</v>
          </cell>
          <cell r="H39">
            <v>116632</v>
          </cell>
          <cell r="I39">
            <v>116632</v>
          </cell>
          <cell r="J39">
            <v>116632</v>
          </cell>
          <cell r="K39">
            <v>116632</v>
          </cell>
          <cell r="L39">
            <v>68036</v>
          </cell>
          <cell r="M39">
            <v>0</v>
          </cell>
          <cell r="N39">
            <v>0</v>
          </cell>
          <cell r="O39">
            <v>0</v>
          </cell>
          <cell r="P39">
            <v>0</v>
          </cell>
          <cell r="Q39">
            <v>0</v>
          </cell>
          <cell r="R39">
            <v>884458</v>
          </cell>
        </row>
        <row r="40">
          <cell r="A40">
            <v>60</v>
          </cell>
          <cell r="B40" t="str">
            <v>060</v>
          </cell>
          <cell r="C40" t="str">
            <v>Elm Tree Community Primary School</v>
          </cell>
          <cell r="D40" t="str">
            <v>3228/1</v>
          </cell>
          <cell r="E40">
            <v>42430</v>
          </cell>
          <cell r="F40">
            <v>224253</v>
          </cell>
          <cell r="G40">
            <v>112126</v>
          </cell>
          <cell r="H40">
            <v>112126</v>
          </cell>
          <cell r="I40">
            <v>112126</v>
          </cell>
          <cell r="J40">
            <v>112126</v>
          </cell>
          <cell r="K40">
            <v>112126</v>
          </cell>
          <cell r="L40">
            <v>112126</v>
          </cell>
          <cell r="M40">
            <v>112126</v>
          </cell>
          <cell r="N40">
            <v>112126</v>
          </cell>
          <cell r="O40">
            <v>112126</v>
          </cell>
          <cell r="P40">
            <v>102782</v>
          </cell>
          <cell r="Q40">
            <v>0</v>
          </cell>
          <cell r="R40">
            <v>1336169</v>
          </cell>
        </row>
        <row r="41">
          <cell r="A41">
            <v>62</v>
          </cell>
          <cell r="B41" t="str">
            <v>062</v>
          </cell>
          <cell r="C41" t="str">
            <v>Gunton Community Primary School</v>
          </cell>
          <cell r="D41" t="str">
            <v>3243/1</v>
          </cell>
          <cell r="E41">
            <v>42278</v>
          </cell>
          <cell r="F41">
            <v>185867</v>
          </cell>
          <cell r="G41">
            <v>92935</v>
          </cell>
          <cell r="H41">
            <v>92935</v>
          </cell>
          <cell r="I41">
            <v>92935</v>
          </cell>
          <cell r="J41">
            <v>92935</v>
          </cell>
          <cell r="K41">
            <v>46469</v>
          </cell>
          <cell r="L41">
            <v>0</v>
          </cell>
          <cell r="M41">
            <v>0</v>
          </cell>
          <cell r="N41">
            <v>0</v>
          </cell>
          <cell r="O41">
            <v>0</v>
          </cell>
          <cell r="P41">
            <v>0</v>
          </cell>
          <cell r="Q41">
            <v>0</v>
          </cell>
          <cell r="R41">
            <v>604076</v>
          </cell>
        </row>
        <row r="42">
          <cell r="A42">
            <v>63</v>
          </cell>
          <cell r="B42" t="str">
            <v>063</v>
          </cell>
          <cell r="C42" t="str">
            <v>Meadow Community Primary School</v>
          </cell>
          <cell r="D42" t="str">
            <v>3279/1</v>
          </cell>
          <cell r="E42">
            <v>42217</v>
          </cell>
          <cell r="F42">
            <v>80692</v>
          </cell>
          <cell r="G42">
            <v>80695</v>
          </cell>
          <cell r="H42">
            <v>80695</v>
          </cell>
          <cell r="I42">
            <v>80695</v>
          </cell>
          <cell r="J42">
            <v>0</v>
          </cell>
          <cell r="K42">
            <v>0</v>
          </cell>
          <cell r="L42">
            <v>0</v>
          </cell>
          <cell r="M42">
            <v>0</v>
          </cell>
          <cell r="N42">
            <v>0</v>
          </cell>
          <cell r="O42">
            <v>0</v>
          </cell>
          <cell r="P42">
            <v>0</v>
          </cell>
          <cell r="Q42">
            <v>0</v>
          </cell>
          <cell r="R42">
            <v>322777</v>
          </cell>
        </row>
        <row r="43">
          <cell r="A43">
            <v>64</v>
          </cell>
          <cell r="B43" t="str">
            <v>064</v>
          </cell>
          <cell r="C43" t="str">
            <v>Northfield St Nicholas Primary School</v>
          </cell>
          <cell r="D43" t="str">
            <v>3284/1</v>
          </cell>
          <cell r="E43">
            <v>42186</v>
          </cell>
          <cell r="F43">
            <v>156478</v>
          </cell>
          <cell r="G43">
            <v>156473</v>
          </cell>
          <cell r="H43">
            <v>156473</v>
          </cell>
          <cell r="I43">
            <v>0</v>
          </cell>
          <cell r="J43">
            <v>0</v>
          </cell>
          <cell r="K43">
            <v>0</v>
          </cell>
          <cell r="L43">
            <v>0</v>
          </cell>
          <cell r="M43">
            <v>0</v>
          </cell>
          <cell r="N43">
            <v>0</v>
          </cell>
          <cell r="O43">
            <v>0</v>
          </cell>
          <cell r="P43">
            <v>0</v>
          </cell>
          <cell r="Q43">
            <v>0</v>
          </cell>
          <cell r="R43">
            <v>469424</v>
          </cell>
        </row>
        <row r="44">
          <cell r="A44">
            <v>65</v>
          </cell>
          <cell r="B44" t="str">
            <v>065</v>
          </cell>
          <cell r="C44" t="str">
            <v>Poplars Community Primary School</v>
          </cell>
          <cell r="D44" t="str">
            <v>3340/1</v>
          </cell>
          <cell r="F44">
            <v>335991</v>
          </cell>
          <cell r="G44">
            <v>167996</v>
          </cell>
          <cell r="H44">
            <v>167996</v>
          </cell>
          <cell r="I44">
            <v>167996</v>
          </cell>
          <cell r="J44">
            <v>167996</v>
          </cell>
          <cell r="K44">
            <v>167996</v>
          </cell>
          <cell r="L44">
            <v>167996</v>
          </cell>
          <cell r="M44">
            <v>167996</v>
          </cell>
          <cell r="N44">
            <v>167996</v>
          </cell>
          <cell r="O44">
            <v>167996</v>
          </cell>
          <cell r="P44">
            <v>167996</v>
          </cell>
          <cell r="Q44">
            <v>167996</v>
          </cell>
          <cell r="R44">
            <v>2183947</v>
          </cell>
        </row>
        <row r="45">
          <cell r="A45">
            <v>68</v>
          </cell>
          <cell r="B45" t="str">
            <v>068</v>
          </cell>
          <cell r="C45" t="str">
            <v>Roman Hill Primary School</v>
          </cell>
          <cell r="D45" t="str">
            <v>3302/1</v>
          </cell>
          <cell r="F45">
            <v>327880</v>
          </cell>
          <cell r="G45">
            <v>163940</v>
          </cell>
          <cell r="H45">
            <v>163940</v>
          </cell>
          <cell r="I45">
            <v>163940</v>
          </cell>
          <cell r="J45">
            <v>163940</v>
          </cell>
          <cell r="K45">
            <v>163940</v>
          </cell>
          <cell r="L45">
            <v>163940</v>
          </cell>
          <cell r="M45">
            <v>163940</v>
          </cell>
          <cell r="N45">
            <v>163940</v>
          </cell>
          <cell r="O45">
            <v>163940</v>
          </cell>
          <cell r="P45">
            <v>163940</v>
          </cell>
          <cell r="Q45">
            <v>163940</v>
          </cell>
          <cell r="R45">
            <v>2131220</v>
          </cell>
        </row>
        <row r="46">
          <cell r="A46">
            <v>70</v>
          </cell>
          <cell r="B46" t="str">
            <v>070</v>
          </cell>
          <cell r="C46" t="str">
            <v>St Margaret's Community Primary School, Lowestoft</v>
          </cell>
          <cell r="D46" t="str">
            <v>3324/1</v>
          </cell>
          <cell r="E46">
            <v>42186</v>
          </cell>
          <cell r="F46">
            <v>126660</v>
          </cell>
          <cell r="G46">
            <v>126666</v>
          </cell>
          <cell r="H46">
            <v>126666</v>
          </cell>
          <cell r="I46">
            <v>0</v>
          </cell>
          <cell r="J46">
            <v>0</v>
          </cell>
          <cell r="K46">
            <v>0</v>
          </cell>
          <cell r="L46">
            <v>0</v>
          </cell>
          <cell r="M46">
            <v>0</v>
          </cell>
          <cell r="N46">
            <v>0</v>
          </cell>
          <cell r="O46">
            <v>0</v>
          </cell>
          <cell r="P46">
            <v>0</v>
          </cell>
          <cell r="Q46">
            <v>0</v>
          </cell>
          <cell r="R46">
            <v>379992</v>
          </cell>
        </row>
        <row r="47">
          <cell r="A47">
            <v>72</v>
          </cell>
          <cell r="B47" t="str">
            <v>072</v>
          </cell>
          <cell r="C47" t="str">
            <v>St Mary's RC Primary School, Lowestoft</v>
          </cell>
          <cell r="D47" t="str">
            <v>3330/1</v>
          </cell>
          <cell r="F47">
            <v>124185</v>
          </cell>
          <cell r="G47">
            <v>62091</v>
          </cell>
          <cell r="H47">
            <v>62091</v>
          </cell>
          <cell r="I47">
            <v>62091</v>
          </cell>
          <cell r="J47">
            <v>62091</v>
          </cell>
          <cell r="K47">
            <v>62091</v>
          </cell>
          <cell r="L47">
            <v>62091</v>
          </cell>
          <cell r="M47">
            <v>62091</v>
          </cell>
          <cell r="N47">
            <v>62091</v>
          </cell>
          <cell r="O47">
            <v>62091</v>
          </cell>
          <cell r="P47">
            <v>62091</v>
          </cell>
          <cell r="Q47">
            <v>62091</v>
          </cell>
          <cell r="R47">
            <v>807186</v>
          </cell>
        </row>
        <row r="48">
          <cell r="A48">
            <v>74</v>
          </cell>
          <cell r="B48" t="str">
            <v>074</v>
          </cell>
          <cell r="C48" t="str">
            <v>Woods Loke Community Primary School</v>
          </cell>
          <cell r="D48" t="str">
            <v>3361/1</v>
          </cell>
          <cell r="F48">
            <v>243827</v>
          </cell>
          <cell r="G48">
            <v>121915</v>
          </cell>
          <cell r="H48">
            <v>121915</v>
          </cell>
          <cell r="I48">
            <v>121915</v>
          </cell>
          <cell r="J48">
            <v>121915</v>
          </cell>
          <cell r="K48">
            <v>121915</v>
          </cell>
          <cell r="L48">
            <v>121915</v>
          </cell>
          <cell r="M48">
            <v>121915</v>
          </cell>
          <cell r="N48">
            <v>121915</v>
          </cell>
          <cell r="O48">
            <v>121915</v>
          </cell>
          <cell r="P48">
            <v>121915</v>
          </cell>
          <cell r="Q48">
            <v>121915</v>
          </cell>
          <cell r="R48">
            <v>1584892</v>
          </cell>
        </row>
        <row r="49">
          <cell r="A49">
            <v>75</v>
          </cell>
          <cell r="B49" t="str">
            <v>075</v>
          </cell>
          <cell r="C49" t="str">
            <v>Oulton Broad Primary School</v>
          </cell>
          <cell r="D49" t="str">
            <v>3288/1</v>
          </cell>
          <cell r="F49">
            <v>140147</v>
          </cell>
          <cell r="G49">
            <v>70073</v>
          </cell>
          <cell r="H49">
            <v>70073</v>
          </cell>
          <cell r="I49">
            <v>70073</v>
          </cell>
          <cell r="J49">
            <v>70073</v>
          </cell>
          <cell r="K49">
            <v>70073</v>
          </cell>
          <cell r="L49">
            <v>70073</v>
          </cell>
          <cell r="M49">
            <v>70073</v>
          </cell>
          <cell r="N49">
            <v>70073</v>
          </cell>
          <cell r="O49">
            <v>70073</v>
          </cell>
          <cell r="P49">
            <v>70073</v>
          </cell>
          <cell r="Q49">
            <v>70073</v>
          </cell>
          <cell r="R49">
            <v>910950</v>
          </cell>
        </row>
        <row r="50">
          <cell r="A50">
            <v>80</v>
          </cell>
          <cell r="B50" t="str">
            <v>080</v>
          </cell>
          <cell r="C50" t="str">
            <v>Mellis CEVCP School</v>
          </cell>
          <cell r="D50" t="str">
            <v>48701/1</v>
          </cell>
          <cell r="F50">
            <v>92457</v>
          </cell>
          <cell r="G50">
            <v>46227</v>
          </cell>
          <cell r="H50">
            <v>46227</v>
          </cell>
          <cell r="I50">
            <v>46227</v>
          </cell>
          <cell r="J50">
            <v>46227</v>
          </cell>
          <cell r="K50">
            <v>46227</v>
          </cell>
          <cell r="L50">
            <v>46227</v>
          </cell>
          <cell r="M50">
            <v>46227</v>
          </cell>
          <cell r="N50">
            <v>46227</v>
          </cell>
          <cell r="O50">
            <v>46227</v>
          </cell>
          <cell r="P50">
            <v>46227</v>
          </cell>
          <cell r="Q50">
            <v>46227</v>
          </cell>
          <cell r="R50">
            <v>600954</v>
          </cell>
        </row>
        <row r="51">
          <cell r="A51">
            <v>81</v>
          </cell>
          <cell r="B51" t="str">
            <v>081</v>
          </cell>
          <cell r="C51" t="str">
            <v>Mendham Primary School</v>
          </cell>
          <cell r="D51" t="str">
            <v>48702/1</v>
          </cell>
          <cell r="F51">
            <v>89089</v>
          </cell>
          <cell r="G51">
            <v>44548</v>
          </cell>
          <cell r="H51">
            <v>44548</v>
          </cell>
          <cell r="I51">
            <v>44548</v>
          </cell>
          <cell r="J51">
            <v>44548</v>
          </cell>
          <cell r="K51">
            <v>44548</v>
          </cell>
          <cell r="L51">
            <v>44548</v>
          </cell>
          <cell r="M51">
            <v>44548</v>
          </cell>
          <cell r="N51">
            <v>44548</v>
          </cell>
          <cell r="O51">
            <v>44548</v>
          </cell>
          <cell r="P51">
            <v>44548</v>
          </cell>
          <cell r="Q51">
            <v>44548</v>
          </cell>
          <cell r="R51">
            <v>579117</v>
          </cell>
        </row>
        <row r="52">
          <cell r="A52">
            <v>82</v>
          </cell>
          <cell r="B52" t="str">
            <v>082</v>
          </cell>
          <cell r="C52" t="str">
            <v>Middleton Community Primary School</v>
          </cell>
          <cell r="D52" t="str">
            <v>61593/1</v>
          </cell>
          <cell r="F52">
            <v>0</v>
          </cell>
          <cell r="G52">
            <v>0</v>
          </cell>
          <cell r="H52">
            <v>0</v>
          </cell>
          <cell r="I52">
            <v>0</v>
          </cell>
          <cell r="J52">
            <v>0</v>
          </cell>
          <cell r="K52">
            <v>0</v>
          </cell>
          <cell r="L52">
            <v>0</v>
          </cell>
          <cell r="M52">
            <v>0</v>
          </cell>
          <cell r="N52">
            <v>0</v>
          </cell>
          <cell r="O52">
            <v>0</v>
          </cell>
          <cell r="P52">
            <v>0</v>
          </cell>
          <cell r="Q52">
            <v>0</v>
          </cell>
          <cell r="R52">
            <v>0</v>
          </cell>
        </row>
        <row r="53">
          <cell r="A53">
            <v>84</v>
          </cell>
          <cell r="B53" t="str">
            <v>084</v>
          </cell>
          <cell r="C53" t="str">
            <v>Occold Primary School</v>
          </cell>
          <cell r="D53" t="str">
            <v>83190/1</v>
          </cell>
          <cell r="F53">
            <v>50496</v>
          </cell>
          <cell r="G53">
            <v>25250</v>
          </cell>
          <cell r="H53">
            <v>25250</v>
          </cell>
          <cell r="I53">
            <v>25250</v>
          </cell>
          <cell r="J53">
            <v>25250</v>
          </cell>
          <cell r="K53">
            <v>25250</v>
          </cell>
          <cell r="L53">
            <v>25250</v>
          </cell>
          <cell r="M53">
            <v>25250</v>
          </cell>
          <cell r="N53">
            <v>25250</v>
          </cell>
          <cell r="O53">
            <v>25250</v>
          </cell>
          <cell r="P53">
            <v>25250</v>
          </cell>
          <cell r="Q53">
            <v>25250</v>
          </cell>
          <cell r="R53">
            <v>328246</v>
          </cell>
        </row>
        <row r="54">
          <cell r="A54">
            <v>86</v>
          </cell>
          <cell r="B54" t="str">
            <v>086</v>
          </cell>
          <cell r="C54" t="str">
            <v>Palgrave CEVCP School</v>
          </cell>
          <cell r="D54" t="str">
            <v>94113/1</v>
          </cell>
          <cell r="F54">
            <v>0</v>
          </cell>
          <cell r="G54">
            <v>0</v>
          </cell>
          <cell r="H54">
            <v>0</v>
          </cell>
          <cell r="I54">
            <v>0</v>
          </cell>
          <cell r="J54">
            <v>0</v>
          </cell>
          <cell r="K54">
            <v>0</v>
          </cell>
          <cell r="L54">
            <v>0</v>
          </cell>
          <cell r="M54">
            <v>0</v>
          </cell>
          <cell r="N54">
            <v>0</v>
          </cell>
          <cell r="O54">
            <v>0</v>
          </cell>
          <cell r="P54">
            <v>0</v>
          </cell>
          <cell r="Q54">
            <v>0</v>
          </cell>
          <cell r="R54">
            <v>0</v>
          </cell>
        </row>
        <row r="55">
          <cell r="A55">
            <v>88</v>
          </cell>
          <cell r="B55" t="str">
            <v>088</v>
          </cell>
          <cell r="C55" t="str">
            <v>Peasenhall Primary School</v>
          </cell>
          <cell r="D55" t="str">
            <v>83041/1</v>
          </cell>
          <cell r="F55">
            <v>0</v>
          </cell>
          <cell r="G55">
            <v>0</v>
          </cell>
          <cell r="H55">
            <v>0</v>
          </cell>
          <cell r="I55">
            <v>0</v>
          </cell>
          <cell r="J55">
            <v>0</v>
          </cell>
          <cell r="K55">
            <v>0</v>
          </cell>
          <cell r="L55">
            <v>0</v>
          </cell>
          <cell r="M55">
            <v>0</v>
          </cell>
          <cell r="N55">
            <v>0</v>
          </cell>
          <cell r="O55">
            <v>0</v>
          </cell>
          <cell r="P55">
            <v>0</v>
          </cell>
          <cell r="Q55">
            <v>0</v>
          </cell>
          <cell r="R55">
            <v>0</v>
          </cell>
        </row>
        <row r="56">
          <cell r="A56">
            <v>93</v>
          </cell>
          <cell r="B56" t="str">
            <v>093</v>
          </cell>
          <cell r="C56" t="str">
            <v>Ringsfield CEVCP School</v>
          </cell>
          <cell r="D56" t="str">
            <v>94114/1</v>
          </cell>
          <cell r="F56">
            <v>53768</v>
          </cell>
          <cell r="G56">
            <v>26883</v>
          </cell>
          <cell r="H56">
            <v>26883</v>
          </cell>
          <cell r="I56">
            <v>26883</v>
          </cell>
          <cell r="J56">
            <v>26883</v>
          </cell>
          <cell r="K56">
            <v>26883</v>
          </cell>
          <cell r="L56">
            <v>26883</v>
          </cell>
          <cell r="M56">
            <v>26883</v>
          </cell>
          <cell r="N56">
            <v>26883</v>
          </cell>
          <cell r="O56">
            <v>26883</v>
          </cell>
          <cell r="P56">
            <v>26883</v>
          </cell>
          <cell r="Q56">
            <v>26883</v>
          </cell>
          <cell r="R56">
            <v>349481</v>
          </cell>
        </row>
        <row r="57">
          <cell r="A57">
            <v>96</v>
          </cell>
          <cell r="B57" t="str">
            <v>096</v>
          </cell>
          <cell r="C57" t="str">
            <v>Saxmundham Primary School</v>
          </cell>
          <cell r="D57" t="str">
            <v>70850/1</v>
          </cell>
          <cell r="F57">
            <v>150415</v>
          </cell>
          <cell r="G57">
            <v>75210</v>
          </cell>
          <cell r="H57">
            <v>75210</v>
          </cell>
          <cell r="I57">
            <v>75210</v>
          </cell>
          <cell r="J57">
            <v>75210</v>
          </cell>
          <cell r="K57">
            <v>75210</v>
          </cell>
          <cell r="L57">
            <v>75210</v>
          </cell>
          <cell r="M57">
            <v>75210</v>
          </cell>
          <cell r="N57">
            <v>75210</v>
          </cell>
          <cell r="O57">
            <v>75210</v>
          </cell>
          <cell r="P57">
            <v>75210</v>
          </cell>
          <cell r="Q57">
            <v>75210</v>
          </cell>
          <cell r="R57">
            <v>977725</v>
          </cell>
        </row>
        <row r="58">
          <cell r="A58">
            <v>97</v>
          </cell>
          <cell r="B58" t="str">
            <v>097</v>
          </cell>
          <cell r="C58" t="str">
            <v>Snape Community Primary School</v>
          </cell>
          <cell r="D58" t="str">
            <v>94115/1</v>
          </cell>
          <cell r="F58">
            <v>38703</v>
          </cell>
          <cell r="G58">
            <v>19350</v>
          </cell>
          <cell r="H58">
            <v>19350</v>
          </cell>
          <cell r="I58">
            <v>19350</v>
          </cell>
          <cell r="J58">
            <v>19350</v>
          </cell>
          <cell r="K58">
            <v>19350</v>
          </cell>
          <cell r="L58">
            <v>19350</v>
          </cell>
          <cell r="M58">
            <v>19350</v>
          </cell>
          <cell r="N58">
            <v>19350</v>
          </cell>
          <cell r="O58">
            <v>19350</v>
          </cell>
          <cell r="P58">
            <v>19350</v>
          </cell>
          <cell r="Q58">
            <v>19350</v>
          </cell>
          <cell r="R58">
            <v>251553</v>
          </cell>
        </row>
        <row r="59">
          <cell r="A59">
            <v>98</v>
          </cell>
          <cell r="B59" t="str">
            <v>098</v>
          </cell>
          <cell r="C59" t="str">
            <v>Somerleyton Primary School</v>
          </cell>
          <cell r="D59" t="str">
            <v>94116/1</v>
          </cell>
          <cell r="F59">
            <v>38731</v>
          </cell>
          <cell r="G59">
            <v>19364</v>
          </cell>
          <cell r="H59">
            <v>19364</v>
          </cell>
          <cell r="I59">
            <v>19364</v>
          </cell>
          <cell r="J59">
            <v>19364</v>
          </cell>
          <cell r="K59">
            <v>19364</v>
          </cell>
          <cell r="L59">
            <v>19364</v>
          </cell>
          <cell r="M59">
            <v>19364</v>
          </cell>
          <cell r="N59">
            <v>19364</v>
          </cell>
          <cell r="O59">
            <v>19364</v>
          </cell>
          <cell r="P59">
            <v>19364</v>
          </cell>
          <cell r="Q59">
            <v>19364</v>
          </cell>
          <cell r="R59">
            <v>251735</v>
          </cell>
        </row>
        <row r="60">
          <cell r="A60">
            <v>99</v>
          </cell>
          <cell r="B60" t="str">
            <v>099</v>
          </cell>
          <cell r="C60" t="str">
            <v>Southwold Primary School</v>
          </cell>
          <cell r="D60" t="str">
            <v>48703/1</v>
          </cell>
          <cell r="F60">
            <v>49708</v>
          </cell>
          <cell r="G60">
            <v>24853</v>
          </cell>
          <cell r="H60">
            <v>24853</v>
          </cell>
          <cell r="I60">
            <v>24853</v>
          </cell>
          <cell r="J60">
            <v>24853</v>
          </cell>
          <cell r="K60">
            <v>24853</v>
          </cell>
          <cell r="L60">
            <v>24853</v>
          </cell>
          <cell r="M60">
            <v>24853</v>
          </cell>
          <cell r="N60">
            <v>24853</v>
          </cell>
          <cell r="O60">
            <v>24853</v>
          </cell>
          <cell r="P60">
            <v>24853</v>
          </cell>
          <cell r="Q60">
            <v>24853</v>
          </cell>
          <cell r="R60">
            <v>323091</v>
          </cell>
        </row>
        <row r="61">
          <cell r="A61">
            <v>101</v>
          </cell>
          <cell r="B61" t="str">
            <v>101</v>
          </cell>
          <cell r="C61" t="str">
            <v>Stonham Aspal CEVAP School</v>
          </cell>
          <cell r="D61" t="str">
            <v>48705/1</v>
          </cell>
          <cell r="F61">
            <v>98028</v>
          </cell>
          <cell r="G61">
            <v>49011</v>
          </cell>
          <cell r="H61">
            <v>49011</v>
          </cell>
          <cell r="I61">
            <v>49011</v>
          </cell>
          <cell r="J61">
            <v>49011</v>
          </cell>
          <cell r="K61">
            <v>49011</v>
          </cell>
          <cell r="L61">
            <v>49011</v>
          </cell>
          <cell r="M61">
            <v>49011</v>
          </cell>
          <cell r="N61">
            <v>49011</v>
          </cell>
          <cell r="O61">
            <v>49011</v>
          </cell>
          <cell r="P61">
            <v>49011</v>
          </cell>
          <cell r="Q61">
            <v>49011</v>
          </cell>
          <cell r="R61">
            <v>637149</v>
          </cell>
        </row>
        <row r="62">
          <cell r="A62">
            <v>102</v>
          </cell>
          <cell r="B62">
            <v>102</v>
          </cell>
          <cell r="C62" t="str">
            <v>Stradbroke CEVCP School</v>
          </cell>
          <cell r="D62" t="str">
            <v>94117/1</v>
          </cell>
          <cell r="F62">
            <v>58969</v>
          </cell>
          <cell r="G62">
            <v>29487</v>
          </cell>
          <cell r="H62">
            <v>29487</v>
          </cell>
          <cell r="I62">
            <v>29487</v>
          </cell>
          <cell r="J62">
            <v>29487</v>
          </cell>
          <cell r="K62">
            <v>29487</v>
          </cell>
          <cell r="L62">
            <v>29487</v>
          </cell>
          <cell r="M62">
            <v>29487</v>
          </cell>
          <cell r="N62">
            <v>29487</v>
          </cell>
          <cell r="O62">
            <v>29487</v>
          </cell>
          <cell r="P62">
            <v>29487</v>
          </cell>
          <cell r="Q62">
            <v>29487</v>
          </cell>
          <cell r="R62">
            <v>383326</v>
          </cell>
        </row>
        <row r="63">
          <cell r="A63">
            <v>106</v>
          </cell>
          <cell r="B63">
            <v>106</v>
          </cell>
          <cell r="C63" t="str">
            <v>Thorndon CEVCP School</v>
          </cell>
          <cell r="D63" t="str">
            <v>94118/1</v>
          </cell>
          <cell r="F63">
            <v>50752</v>
          </cell>
          <cell r="G63">
            <v>25378</v>
          </cell>
          <cell r="H63">
            <v>25378</v>
          </cell>
          <cell r="I63">
            <v>25378</v>
          </cell>
          <cell r="J63">
            <v>25378</v>
          </cell>
          <cell r="K63">
            <v>25378</v>
          </cell>
          <cell r="L63">
            <v>25378</v>
          </cell>
          <cell r="M63">
            <v>25378</v>
          </cell>
          <cell r="N63">
            <v>25378</v>
          </cell>
          <cell r="O63">
            <v>25378</v>
          </cell>
          <cell r="P63">
            <v>25378</v>
          </cell>
          <cell r="Q63">
            <v>25378</v>
          </cell>
          <cell r="R63">
            <v>329910</v>
          </cell>
        </row>
        <row r="64">
          <cell r="A64">
            <v>109</v>
          </cell>
          <cell r="B64">
            <v>109</v>
          </cell>
          <cell r="C64" t="str">
            <v>Wenhaston Primary School</v>
          </cell>
          <cell r="D64" t="str">
            <v>83042/1</v>
          </cell>
          <cell r="F64">
            <v>55490</v>
          </cell>
          <cell r="G64">
            <v>27743</v>
          </cell>
          <cell r="H64">
            <v>27743</v>
          </cell>
          <cell r="I64">
            <v>27743</v>
          </cell>
          <cell r="J64">
            <v>27743</v>
          </cell>
          <cell r="K64">
            <v>27743</v>
          </cell>
          <cell r="L64">
            <v>27743</v>
          </cell>
          <cell r="M64">
            <v>27743</v>
          </cell>
          <cell r="N64">
            <v>27743</v>
          </cell>
          <cell r="O64">
            <v>27743</v>
          </cell>
          <cell r="P64">
            <v>27743</v>
          </cell>
          <cell r="Q64">
            <v>27743</v>
          </cell>
          <cell r="R64">
            <v>360663</v>
          </cell>
        </row>
        <row r="65">
          <cell r="A65">
            <v>110</v>
          </cell>
          <cell r="B65">
            <v>110</v>
          </cell>
          <cell r="C65" t="str">
            <v>Wetheringsett CEVCP School</v>
          </cell>
          <cell r="D65" t="str">
            <v>94119/1</v>
          </cell>
          <cell r="F65">
            <v>51986</v>
          </cell>
          <cell r="G65">
            <v>25990</v>
          </cell>
          <cell r="H65">
            <v>25990</v>
          </cell>
          <cell r="I65">
            <v>25990</v>
          </cell>
          <cell r="J65">
            <v>25990</v>
          </cell>
          <cell r="K65">
            <v>25990</v>
          </cell>
          <cell r="L65">
            <v>25990</v>
          </cell>
          <cell r="M65">
            <v>25990</v>
          </cell>
          <cell r="N65">
            <v>25990</v>
          </cell>
          <cell r="O65">
            <v>25990</v>
          </cell>
          <cell r="P65">
            <v>25990</v>
          </cell>
          <cell r="Q65">
            <v>25990</v>
          </cell>
          <cell r="R65">
            <v>337876</v>
          </cell>
        </row>
        <row r="66">
          <cell r="A66">
            <v>112</v>
          </cell>
          <cell r="B66">
            <v>112</v>
          </cell>
          <cell r="C66" t="str">
            <v>Wilby CEVCP School</v>
          </cell>
          <cell r="D66" t="str">
            <v>36881/1</v>
          </cell>
          <cell r="F66">
            <v>52288</v>
          </cell>
          <cell r="G66">
            <v>26147</v>
          </cell>
          <cell r="H66">
            <v>26147</v>
          </cell>
          <cell r="I66">
            <v>26147</v>
          </cell>
          <cell r="J66">
            <v>26147</v>
          </cell>
          <cell r="K66">
            <v>26147</v>
          </cell>
          <cell r="L66">
            <v>26147</v>
          </cell>
          <cell r="M66">
            <v>26147</v>
          </cell>
          <cell r="N66">
            <v>26147</v>
          </cell>
          <cell r="O66">
            <v>26147</v>
          </cell>
          <cell r="P66">
            <v>26147</v>
          </cell>
          <cell r="Q66">
            <v>26147</v>
          </cell>
          <cell r="R66">
            <v>339905</v>
          </cell>
        </row>
        <row r="67">
          <cell r="A67">
            <v>113</v>
          </cell>
          <cell r="B67">
            <v>113</v>
          </cell>
          <cell r="C67" t="str">
            <v>Worlingham CEVCP School</v>
          </cell>
          <cell r="D67" t="str">
            <v>94120/1</v>
          </cell>
          <cell r="F67">
            <v>161424</v>
          </cell>
          <cell r="G67">
            <v>80709</v>
          </cell>
          <cell r="H67">
            <v>80709</v>
          </cell>
          <cell r="I67">
            <v>80709</v>
          </cell>
          <cell r="J67">
            <v>80709</v>
          </cell>
          <cell r="K67">
            <v>80709</v>
          </cell>
          <cell r="L67">
            <v>80709</v>
          </cell>
          <cell r="M67">
            <v>80709</v>
          </cell>
          <cell r="N67">
            <v>80709</v>
          </cell>
          <cell r="O67">
            <v>80709</v>
          </cell>
          <cell r="P67">
            <v>80709</v>
          </cell>
          <cell r="Q67">
            <v>80709</v>
          </cell>
          <cell r="R67">
            <v>1049223</v>
          </cell>
        </row>
        <row r="68">
          <cell r="A68">
            <v>114</v>
          </cell>
          <cell r="B68">
            <v>114</v>
          </cell>
          <cell r="C68" t="str">
            <v>Worlingworth CEVCP School</v>
          </cell>
          <cell r="D68" t="str">
            <v>83043/1</v>
          </cell>
          <cell r="F68">
            <v>37040</v>
          </cell>
          <cell r="G68">
            <v>18522</v>
          </cell>
          <cell r="H68">
            <v>18522</v>
          </cell>
          <cell r="I68">
            <v>18522</v>
          </cell>
          <cell r="J68">
            <v>18522</v>
          </cell>
          <cell r="K68">
            <v>18522</v>
          </cell>
          <cell r="L68">
            <v>18522</v>
          </cell>
          <cell r="M68">
            <v>18522</v>
          </cell>
          <cell r="N68">
            <v>18522</v>
          </cell>
          <cell r="O68">
            <v>18522</v>
          </cell>
          <cell r="P68">
            <v>18522</v>
          </cell>
          <cell r="Q68">
            <v>18522</v>
          </cell>
          <cell r="R68">
            <v>240782</v>
          </cell>
        </row>
        <row r="69">
          <cell r="A69">
            <v>115</v>
          </cell>
          <cell r="B69">
            <v>115</v>
          </cell>
          <cell r="C69" t="str">
            <v>Wortham Primary School</v>
          </cell>
          <cell r="D69" t="str">
            <v>83044/1</v>
          </cell>
          <cell r="F69">
            <v>59905</v>
          </cell>
          <cell r="G69">
            <v>29954</v>
          </cell>
          <cell r="H69">
            <v>29954</v>
          </cell>
          <cell r="I69">
            <v>29954</v>
          </cell>
          <cell r="J69">
            <v>29954</v>
          </cell>
          <cell r="K69">
            <v>29954</v>
          </cell>
          <cell r="L69">
            <v>29954</v>
          </cell>
          <cell r="M69">
            <v>29954</v>
          </cell>
          <cell r="N69">
            <v>29954</v>
          </cell>
          <cell r="O69">
            <v>29954</v>
          </cell>
          <cell r="P69">
            <v>29954</v>
          </cell>
          <cell r="Q69">
            <v>29954</v>
          </cell>
          <cell r="R69">
            <v>389399</v>
          </cell>
        </row>
        <row r="70">
          <cell r="A70">
            <v>119</v>
          </cell>
          <cell r="B70">
            <v>119</v>
          </cell>
          <cell r="C70" t="str">
            <v>Yoxford Primary School</v>
          </cell>
          <cell r="D70" t="str">
            <v>94121/1</v>
          </cell>
          <cell r="F70">
            <v>0</v>
          </cell>
          <cell r="G70">
            <v>0</v>
          </cell>
          <cell r="H70">
            <v>0</v>
          </cell>
          <cell r="I70">
            <v>0</v>
          </cell>
          <cell r="J70">
            <v>0</v>
          </cell>
          <cell r="K70">
            <v>0</v>
          </cell>
          <cell r="L70">
            <v>0</v>
          </cell>
          <cell r="M70">
            <v>0</v>
          </cell>
          <cell r="N70">
            <v>0</v>
          </cell>
          <cell r="O70">
            <v>0</v>
          </cell>
          <cell r="P70">
            <v>0</v>
          </cell>
          <cell r="Q70">
            <v>0</v>
          </cell>
          <cell r="R70">
            <v>0</v>
          </cell>
        </row>
        <row r="71">
          <cell r="A71">
            <v>157</v>
          </cell>
          <cell r="B71" t="str">
            <v>157</v>
          </cell>
          <cell r="C71" t="str">
            <v>Pakefield High School</v>
          </cell>
          <cell r="D71" t="str">
            <v>175336/1</v>
          </cell>
          <cell r="F71">
            <v>692327</v>
          </cell>
          <cell r="G71">
            <v>346161</v>
          </cell>
          <cell r="H71">
            <v>346161</v>
          </cell>
          <cell r="I71">
            <v>346161</v>
          </cell>
          <cell r="J71">
            <v>346161</v>
          </cell>
          <cell r="K71">
            <v>346161</v>
          </cell>
          <cell r="L71">
            <v>346161</v>
          </cell>
          <cell r="M71">
            <v>346161</v>
          </cell>
          <cell r="N71">
            <v>346161</v>
          </cell>
          <cell r="O71">
            <v>346161</v>
          </cell>
          <cell r="P71">
            <v>346161</v>
          </cell>
          <cell r="Q71">
            <v>346161</v>
          </cell>
          <cell r="R71">
            <v>4500098</v>
          </cell>
        </row>
        <row r="72">
          <cell r="A72">
            <v>171</v>
          </cell>
          <cell r="B72">
            <v>171</v>
          </cell>
          <cell r="C72" t="str">
            <v>Benjamin Britten High School</v>
          </cell>
          <cell r="D72" t="str">
            <v>3185/1</v>
          </cell>
          <cell r="F72">
            <v>701200</v>
          </cell>
          <cell r="G72">
            <v>350603</v>
          </cell>
          <cell r="H72">
            <v>350603</v>
          </cell>
          <cell r="I72">
            <v>350603</v>
          </cell>
          <cell r="J72">
            <v>350603</v>
          </cell>
          <cell r="K72">
            <v>350603</v>
          </cell>
          <cell r="L72">
            <v>350603</v>
          </cell>
          <cell r="M72">
            <v>350603</v>
          </cell>
          <cell r="N72">
            <v>350603</v>
          </cell>
          <cell r="O72">
            <v>350603</v>
          </cell>
          <cell r="P72">
            <v>350603</v>
          </cell>
          <cell r="Q72">
            <v>350603</v>
          </cell>
          <cell r="R72">
            <v>4557833</v>
          </cell>
        </row>
        <row r="73">
          <cell r="A73">
            <v>202</v>
          </cell>
          <cell r="B73">
            <v>202</v>
          </cell>
          <cell r="C73" t="str">
            <v xml:space="preserve">Bawdsey CEVCP School </v>
          </cell>
          <cell r="D73" t="str">
            <v>83045/1</v>
          </cell>
          <cell r="F73">
            <v>50577</v>
          </cell>
          <cell r="G73">
            <v>25290</v>
          </cell>
          <cell r="H73">
            <v>25290</v>
          </cell>
          <cell r="I73">
            <v>25290</v>
          </cell>
          <cell r="J73">
            <v>25290</v>
          </cell>
          <cell r="K73">
            <v>25290</v>
          </cell>
          <cell r="L73">
            <v>25290</v>
          </cell>
          <cell r="M73">
            <v>25290</v>
          </cell>
          <cell r="N73">
            <v>25290</v>
          </cell>
          <cell r="O73">
            <v>25290</v>
          </cell>
          <cell r="P73">
            <v>25290</v>
          </cell>
          <cell r="Q73">
            <v>25290</v>
          </cell>
          <cell r="R73">
            <v>328767</v>
          </cell>
        </row>
        <row r="74">
          <cell r="A74">
            <v>203</v>
          </cell>
          <cell r="B74">
            <v>203</v>
          </cell>
          <cell r="C74" t="str">
            <v>Bentley CEVCP School</v>
          </cell>
          <cell r="D74" t="str">
            <v>94125/1</v>
          </cell>
          <cell r="F74">
            <v>37188</v>
          </cell>
          <cell r="G74">
            <v>18596</v>
          </cell>
          <cell r="H74">
            <v>18596</v>
          </cell>
          <cell r="I74">
            <v>18596</v>
          </cell>
          <cell r="J74">
            <v>18596</v>
          </cell>
          <cell r="K74">
            <v>18596</v>
          </cell>
          <cell r="L74">
            <v>18596</v>
          </cell>
          <cell r="M74">
            <v>18596</v>
          </cell>
          <cell r="N74">
            <v>18596</v>
          </cell>
          <cell r="O74">
            <v>18596</v>
          </cell>
          <cell r="P74">
            <v>18596</v>
          </cell>
          <cell r="Q74">
            <v>18596</v>
          </cell>
          <cell r="R74">
            <v>241744</v>
          </cell>
        </row>
        <row r="75">
          <cell r="A75">
            <v>205</v>
          </cell>
          <cell r="B75">
            <v>205</v>
          </cell>
          <cell r="C75" t="str">
            <v>Bildeston Primary School</v>
          </cell>
          <cell r="D75" t="str">
            <v>94126/1</v>
          </cell>
          <cell r="F75">
            <v>73679</v>
          </cell>
          <cell r="G75">
            <v>36837</v>
          </cell>
          <cell r="H75">
            <v>36837</v>
          </cell>
          <cell r="I75">
            <v>36837</v>
          </cell>
          <cell r="J75">
            <v>36837</v>
          </cell>
          <cell r="K75">
            <v>36837</v>
          </cell>
          <cell r="L75">
            <v>36837</v>
          </cell>
          <cell r="M75">
            <v>36837</v>
          </cell>
          <cell r="N75">
            <v>36837</v>
          </cell>
          <cell r="O75">
            <v>36837</v>
          </cell>
          <cell r="P75">
            <v>36837</v>
          </cell>
          <cell r="Q75">
            <v>36837</v>
          </cell>
          <cell r="R75">
            <v>478886</v>
          </cell>
        </row>
        <row r="76">
          <cell r="A76">
            <v>206</v>
          </cell>
          <cell r="B76">
            <v>206</v>
          </cell>
          <cell r="C76" t="str">
            <v>Bramford CEVCP School</v>
          </cell>
          <cell r="D76" t="str">
            <v>3190/1</v>
          </cell>
          <cell r="F76">
            <v>117640</v>
          </cell>
          <cell r="G76">
            <v>58817</v>
          </cell>
          <cell r="H76">
            <v>58817</v>
          </cell>
          <cell r="I76">
            <v>58817</v>
          </cell>
          <cell r="J76">
            <v>58817</v>
          </cell>
          <cell r="K76">
            <v>58817</v>
          </cell>
          <cell r="L76">
            <v>58817</v>
          </cell>
          <cell r="M76">
            <v>58817</v>
          </cell>
          <cell r="N76">
            <v>58817</v>
          </cell>
          <cell r="O76">
            <v>58817</v>
          </cell>
          <cell r="P76">
            <v>58817</v>
          </cell>
          <cell r="Q76">
            <v>58817</v>
          </cell>
          <cell r="R76">
            <v>764627</v>
          </cell>
        </row>
        <row r="77">
          <cell r="A77">
            <v>208</v>
          </cell>
          <cell r="B77">
            <v>208</v>
          </cell>
          <cell r="C77" t="str">
            <v>Brooklands Primary School</v>
          </cell>
          <cell r="D77" t="str">
            <v>3194/1</v>
          </cell>
          <cell r="F77">
            <v>108432</v>
          </cell>
          <cell r="G77">
            <v>54214</v>
          </cell>
          <cell r="H77">
            <v>54214</v>
          </cell>
          <cell r="I77">
            <v>54214</v>
          </cell>
          <cell r="J77">
            <v>54214</v>
          </cell>
          <cell r="K77">
            <v>54214</v>
          </cell>
          <cell r="L77">
            <v>54214</v>
          </cell>
          <cell r="M77">
            <v>54214</v>
          </cell>
          <cell r="N77">
            <v>54214</v>
          </cell>
          <cell r="O77">
            <v>54214</v>
          </cell>
          <cell r="P77">
            <v>54214</v>
          </cell>
          <cell r="Q77">
            <v>54214</v>
          </cell>
          <cell r="R77">
            <v>704786</v>
          </cell>
        </row>
        <row r="78">
          <cell r="A78">
            <v>211</v>
          </cell>
          <cell r="B78">
            <v>211</v>
          </cell>
          <cell r="C78" t="str">
            <v>Bucklesham Primary School</v>
          </cell>
          <cell r="D78" t="str">
            <v>48706/1</v>
          </cell>
          <cell r="F78">
            <v>61030</v>
          </cell>
          <cell r="G78">
            <v>30515</v>
          </cell>
          <cell r="H78">
            <v>30515</v>
          </cell>
          <cell r="I78">
            <v>30515</v>
          </cell>
          <cell r="J78">
            <v>30515</v>
          </cell>
          <cell r="K78">
            <v>30515</v>
          </cell>
          <cell r="L78">
            <v>30515</v>
          </cell>
          <cell r="M78">
            <v>30515</v>
          </cell>
          <cell r="N78">
            <v>30515</v>
          </cell>
          <cell r="O78">
            <v>30515</v>
          </cell>
          <cell r="P78">
            <v>30515</v>
          </cell>
          <cell r="Q78">
            <v>30515</v>
          </cell>
          <cell r="R78">
            <v>396695</v>
          </cell>
        </row>
        <row r="79">
          <cell r="A79">
            <v>216</v>
          </cell>
          <cell r="B79">
            <v>216</v>
          </cell>
          <cell r="C79" t="str">
            <v>Capel St Mary CEVCP School</v>
          </cell>
          <cell r="D79" t="str">
            <v>3199/1</v>
          </cell>
          <cell r="F79">
            <v>138860</v>
          </cell>
          <cell r="G79">
            <v>69429</v>
          </cell>
          <cell r="H79">
            <v>69429</v>
          </cell>
          <cell r="I79">
            <v>69429</v>
          </cell>
          <cell r="J79">
            <v>69429</v>
          </cell>
          <cell r="K79">
            <v>69429</v>
          </cell>
          <cell r="L79">
            <v>69429</v>
          </cell>
          <cell r="M79">
            <v>69429</v>
          </cell>
          <cell r="N79">
            <v>69429</v>
          </cell>
          <cell r="O79">
            <v>69429</v>
          </cell>
          <cell r="P79">
            <v>69429</v>
          </cell>
          <cell r="Q79">
            <v>69429</v>
          </cell>
          <cell r="R79">
            <v>902579</v>
          </cell>
        </row>
        <row r="80">
          <cell r="A80">
            <v>217</v>
          </cell>
          <cell r="B80">
            <v>217</v>
          </cell>
          <cell r="C80" t="str">
            <v>Chelmondiston CEVCP School</v>
          </cell>
          <cell r="D80" t="str">
            <v>48707/1</v>
          </cell>
          <cell r="F80">
            <v>72521</v>
          </cell>
          <cell r="G80">
            <v>36258</v>
          </cell>
          <cell r="H80">
            <v>36258</v>
          </cell>
          <cell r="I80">
            <v>36258</v>
          </cell>
          <cell r="J80">
            <v>36258</v>
          </cell>
          <cell r="K80">
            <v>36258</v>
          </cell>
          <cell r="L80">
            <v>36258</v>
          </cell>
          <cell r="M80">
            <v>36258</v>
          </cell>
          <cell r="N80">
            <v>36258</v>
          </cell>
          <cell r="O80">
            <v>36258</v>
          </cell>
          <cell r="P80">
            <v>36258</v>
          </cell>
          <cell r="Q80">
            <v>36258</v>
          </cell>
          <cell r="R80">
            <v>471359</v>
          </cell>
        </row>
        <row r="81">
          <cell r="A81">
            <v>219</v>
          </cell>
          <cell r="B81">
            <v>219</v>
          </cell>
          <cell r="C81" t="str">
            <v>Claydon Primary School</v>
          </cell>
          <cell r="D81" t="str">
            <v>36882/1</v>
          </cell>
          <cell r="F81">
            <v>184978</v>
          </cell>
          <cell r="G81">
            <v>92486</v>
          </cell>
          <cell r="H81">
            <v>92486</v>
          </cell>
          <cell r="I81">
            <v>92486</v>
          </cell>
          <cell r="J81">
            <v>92486</v>
          </cell>
          <cell r="K81">
            <v>92486</v>
          </cell>
          <cell r="L81">
            <v>92486</v>
          </cell>
          <cell r="M81">
            <v>92486</v>
          </cell>
          <cell r="N81">
            <v>92486</v>
          </cell>
          <cell r="O81">
            <v>92486</v>
          </cell>
          <cell r="P81">
            <v>92486</v>
          </cell>
          <cell r="Q81">
            <v>92486</v>
          </cell>
          <cell r="R81">
            <v>1202324</v>
          </cell>
        </row>
        <row r="82">
          <cell r="A82">
            <v>220</v>
          </cell>
          <cell r="B82">
            <v>220</v>
          </cell>
          <cell r="C82" t="str">
            <v>Copdock Primary School</v>
          </cell>
          <cell r="D82" t="str">
            <v>48708/1</v>
          </cell>
          <cell r="F82">
            <v>51745</v>
          </cell>
          <cell r="G82">
            <v>25875</v>
          </cell>
          <cell r="H82">
            <v>25875</v>
          </cell>
          <cell r="I82">
            <v>25875</v>
          </cell>
          <cell r="J82">
            <v>25875</v>
          </cell>
          <cell r="K82">
            <v>25875</v>
          </cell>
          <cell r="L82">
            <v>25875</v>
          </cell>
          <cell r="M82">
            <v>25875</v>
          </cell>
          <cell r="N82">
            <v>25875</v>
          </cell>
          <cell r="O82">
            <v>25875</v>
          </cell>
          <cell r="P82">
            <v>25875</v>
          </cell>
          <cell r="Q82">
            <v>25875</v>
          </cell>
          <cell r="R82">
            <v>336370</v>
          </cell>
        </row>
        <row r="83">
          <cell r="A83">
            <v>223</v>
          </cell>
          <cell r="B83">
            <v>223</v>
          </cell>
          <cell r="C83" t="str">
            <v>East Bergholt CEVCP School</v>
          </cell>
          <cell r="D83" t="str">
            <v>36883/1</v>
          </cell>
          <cell r="F83">
            <v>96778</v>
          </cell>
          <cell r="G83">
            <v>48392</v>
          </cell>
          <cell r="H83">
            <v>48392</v>
          </cell>
          <cell r="I83">
            <v>48392</v>
          </cell>
          <cell r="J83">
            <v>48392</v>
          </cell>
          <cell r="K83">
            <v>48392</v>
          </cell>
          <cell r="L83">
            <v>48392</v>
          </cell>
          <cell r="M83">
            <v>48392</v>
          </cell>
          <cell r="N83">
            <v>48392</v>
          </cell>
          <cell r="O83">
            <v>48392</v>
          </cell>
          <cell r="P83">
            <v>48392</v>
          </cell>
          <cell r="Q83">
            <v>48392</v>
          </cell>
          <cell r="R83">
            <v>629090</v>
          </cell>
        </row>
        <row r="84">
          <cell r="A84">
            <v>224</v>
          </cell>
          <cell r="B84">
            <v>224</v>
          </cell>
          <cell r="C84" t="str">
            <v>Elmsett CEVCP School</v>
          </cell>
          <cell r="D84" t="str">
            <v>94127/1</v>
          </cell>
          <cell r="F84">
            <v>55362</v>
          </cell>
          <cell r="G84">
            <v>27679</v>
          </cell>
          <cell r="H84">
            <v>27679</v>
          </cell>
          <cell r="I84">
            <v>27679</v>
          </cell>
          <cell r="J84">
            <v>27679</v>
          </cell>
          <cell r="K84">
            <v>27679</v>
          </cell>
          <cell r="L84">
            <v>27679</v>
          </cell>
          <cell r="M84">
            <v>27679</v>
          </cell>
          <cell r="N84">
            <v>27679</v>
          </cell>
          <cell r="O84">
            <v>27679</v>
          </cell>
          <cell r="P84">
            <v>27679</v>
          </cell>
          <cell r="Q84">
            <v>27679</v>
          </cell>
          <cell r="R84">
            <v>359831</v>
          </cell>
        </row>
        <row r="85">
          <cell r="A85">
            <v>225</v>
          </cell>
          <cell r="B85">
            <v>225</v>
          </cell>
          <cell r="C85" t="str">
            <v>Eyke CEVCP School</v>
          </cell>
          <cell r="D85" t="str">
            <v>94128/1</v>
          </cell>
          <cell r="F85">
            <v>73736</v>
          </cell>
          <cell r="G85">
            <v>36868</v>
          </cell>
          <cell r="H85">
            <v>36868</v>
          </cell>
          <cell r="I85">
            <v>36868</v>
          </cell>
          <cell r="J85">
            <v>36868</v>
          </cell>
          <cell r="K85">
            <v>36868</v>
          </cell>
          <cell r="L85">
            <v>36868</v>
          </cell>
          <cell r="M85">
            <v>36868</v>
          </cell>
          <cell r="N85">
            <v>36868</v>
          </cell>
          <cell r="O85">
            <v>36868</v>
          </cell>
          <cell r="P85">
            <v>36868</v>
          </cell>
          <cell r="Q85">
            <v>36868</v>
          </cell>
          <cell r="R85">
            <v>479284</v>
          </cell>
        </row>
        <row r="86">
          <cell r="A86">
            <v>228</v>
          </cell>
          <cell r="B86">
            <v>228</v>
          </cell>
          <cell r="C86" t="str">
            <v>Causton Junior School</v>
          </cell>
          <cell r="D86" t="str">
            <v>3204/1</v>
          </cell>
          <cell r="F86">
            <v>163007</v>
          </cell>
          <cell r="G86">
            <v>81503</v>
          </cell>
          <cell r="H86">
            <v>81503</v>
          </cell>
          <cell r="I86">
            <v>81503</v>
          </cell>
          <cell r="J86">
            <v>81503</v>
          </cell>
          <cell r="K86">
            <v>81503</v>
          </cell>
          <cell r="L86">
            <v>81503</v>
          </cell>
          <cell r="M86">
            <v>81503</v>
          </cell>
          <cell r="N86">
            <v>81503</v>
          </cell>
          <cell r="O86">
            <v>81503</v>
          </cell>
          <cell r="P86">
            <v>81503</v>
          </cell>
          <cell r="Q86">
            <v>81503</v>
          </cell>
          <cell r="R86">
            <v>1059540</v>
          </cell>
        </row>
        <row r="87">
          <cell r="A87">
            <v>229</v>
          </cell>
          <cell r="B87">
            <v>229</v>
          </cell>
          <cell r="C87" t="str">
            <v>Colneis Junior School</v>
          </cell>
          <cell r="D87" t="str">
            <v>3214/1</v>
          </cell>
          <cell r="F87">
            <v>173427</v>
          </cell>
          <cell r="G87">
            <v>86712</v>
          </cell>
          <cell r="H87">
            <v>86712</v>
          </cell>
          <cell r="I87">
            <v>86712</v>
          </cell>
          <cell r="J87">
            <v>86712</v>
          </cell>
          <cell r="K87">
            <v>86712</v>
          </cell>
          <cell r="L87">
            <v>86712</v>
          </cell>
          <cell r="M87">
            <v>86712</v>
          </cell>
          <cell r="N87">
            <v>86712</v>
          </cell>
          <cell r="O87">
            <v>86712</v>
          </cell>
          <cell r="P87">
            <v>86712</v>
          </cell>
          <cell r="Q87">
            <v>86712</v>
          </cell>
          <cell r="R87">
            <v>1127259</v>
          </cell>
        </row>
        <row r="88">
          <cell r="A88">
            <v>230</v>
          </cell>
          <cell r="B88">
            <v>230</v>
          </cell>
          <cell r="C88" t="str">
            <v>Fairfield Infant School</v>
          </cell>
          <cell r="D88" t="str">
            <v>60241/1</v>
          </cell>
          <cell r="F88">
            <v>161131</v>
          </cell>
          <cell r="G88">
            <v>80563</v>
          </cell>
          <cell r="H88">
            <v>80563</v>
          </cell>
          <cell r="I88">
            <v>80563</v>
          </cell>
          <cell r="J88">
            <v>80563</v>
          </cell>
          <cell r="K88">
            <v>80563</v>
          </cell>
          <cell r="L88">
            <v>80563</v>
          </cell>
          <cell r="M88">
            <v>80563</v>
          </cell>
          <cell r="N88">
            <v>80563</v>
          </cell>
          <cell r="O88">
            <v>80563</v>
          </cell>
          <cell r="P88">
            <v>80563</v>
          </cell>
          <cell r="Q88">
            <v>80563</v>
          </cell>
          <cell r="R88">
            <v>1047324</v>
          </cell>
        </row>
        <row r="89">
          <cell r="A89">
            <v>231</v>
          </cell>
          <cell r="B89">
            <v>231</v>
          </cell>
          <cell r="C89" t="str">
            <v>Grange Community Primary School</v>
          </cell>
          <cell r="D89" t="str">
            <v>36884/1</v>
          </cell>
          <cell r="F89">
            <v>130725</v>
          </cell>
          <cell r="G89">
            <v>65365</v>
          </cell>
          <cell r="H89">
            <v>65365</v>
          </cell>
          <cell r="I89">
            <v>65365</v>
          </cell>
          <cell r="J89">
            <v>65365</v>
          </cell>
          <cell r="K89">
            <v>65365</v>
          </cell>
          <cell r="L89">
            <v>65365</v>
          </cell>
          <cell r="M89">
            <v>65365</v>
          </cell>
          <cell r="N89">
            <v>65365</v>
          </cell>
          <cell r="O89">
            <v>65365</v>
          </cell>
          <cell r="P89">
            <v>65365</v>
          </cell>
          <cell r="Q89">
            <v>65365</v>
          </cell>
          <cell r="R89">
            <v>849740</v>
          </cell>
        </row>
        <row r="90">
          <cell r="A90">
            <v>232</v>
          </cell>
          <cell r="B90">
            <v>232</v>
          </cell>
          <cell r="C90" t="str">
            <v>Kingsfleet Primary School</v>
          </cell>
          <cell r="D90" t="str">
            <v>3270/1</v>
          </cell>
          <cell r="F90">
            <v>109636</v>
          </cell>
          <cell r="G90">
            <v>54821</v>
          </cell>
          <cell r="H90">
            <v>54821</v>
          </cell>
          <cell r="I90">
            <v>54821</v>
          </cell>
          <cell r="J90">
            <v>54821</v>
          </cell>
          <cell r="K90">
            <v>54821</v>
          </cell>
          <cell r="L90">
            <v>54821</v>
          </cell>
          <cell r="M90">
            <v>54821</v>
          </cell>
          <cell r="N90">
            <v>54821</v>
          </cell>
          <cell r="O90">
            <v>54821</v>
          </cell>
          <cell r="P90">
            <v>54821</v>
          </cell>
          <cell r="Q90">
            <v>54821</v>
          </cell>
          <cell r="R90">
            <v>712667</v>
          </cell>
        </row>
        <row r="91">
          <cell r="A91">
            <v>234</v>
          </cell>
          <cell r="B91">
            <v>234</v>
          </cell>
          <cell r="C91" t="str">
            <v>Maidstone Infant School</v>
          </cell>
          <cell r="D91" t="str">
            <v>36886/1</v>
          </cell>
          <cell r="F91">
            <v>122126</v>
          </cell>
          <cell r="G91">
            <v>61063</v>
          </cell>
          <cell r="H91">
            <v>61063</v>
          </cell>
          <cell r="I91">
            <v>61063</v>
          </cell>
          <cell r="J91">
            <v>61063</v>
          </cell>
          <cell r="K91">
            <v>61063</v>
          </cell>
          <cell r="L91">
            <v>61063</v>
          </cell>
          <cell r="M91">
            <v>61063</v>
          </cell>
          <cell r="N91">
            <v>61063</v>
          </cell>
          <cell r="O91">
            <v>61063</v>
          </cell>
          <cell r="P91">
            <v>61063</v>
          </cell>
          <cell r="Q91">
            <v>61063</v>
          </cell>
          <cell r="R91">
            <v>793819</v>
          </cell>
        </row>
        <row r="92">
          <cell r="A92">
            <v>237</v>
          </cell>
          <cell r="B92">
            <v>237</v>
          </cell>
          <cell r="C92" t="str">
            <v>Grundisburgh Primary School</v>
          </cell>
          <cell r="D92" t="str">
            <v>36887/1</v>
          </cell>
          <cell r="F92">
            <v>95885</v>
          </cell>
          <cell r="G92">
            <v>47940</v>
          </cell>
          <cell r="H92">
            <v>47940</v>
          </cell>
          <cell r="I92">
            <v>47940</v>
          </cell>
          <cell r="J92">
            <v>47940</v>
          </cell>
          <cell r="K92">
            <v>47940</v>
          </cell>
          <cell r="L92">
            <v>47940</v>
          </cell>
          <cell r="M92">
            <v>47940</v>
          </cell>
          <cell r="N92">
            <v>47940</v>
          </cell>
          <cell r="O92">
            <v>47940</v>
          </cell>
          <cell r="P92">
            <v>47940</v>
          </cell>
          <cell r="Q92">
            <v>47940</v>
          </cell>
          <cell r="R92">
            <v>623225</v>
          </cell>
        </row>
        <row r="93">
          <cell r="A93">
            <v>238</v>
          </cell>
          <cell r="B93">
            <v>238</v>
          </cell>
          <cell r="C93" t="str">
            <v>Beaumont Community Primary School</v>
          </cell>
          <cell r="D93" t="str">
            <v>88603/1</v>
          </cell>
          <cell r="F93">
            <v>79590</v>
          </cell>
          <cell r="G93">
            <v>39792</v>
          </cell>
          <cell r="H93">
            <v>39792</v>
          </cell>
          <cell r="I93">
            <v>39792</v>
          </cell>
          <cell r="J93">
            <v>39792</v>
          </cell>
          <cell r="K93">
            <v>39792</v>
          </cell>
          <cell r="L93">
            <v>39792</v>
          </cell>
          <cell r="M93">
            <v>39792</v>
          </cell>
          <cell r="N93">
            <v>39792</v>
          </cell>
          <cell r="O93">
            <v>39792</v>
          </cell>
          <cell r="P93">
            <v>39792</v>
          </cell>
          <cell r="Q93">
            <v>39792</v>
          </cell>
          <cell r="R93">
            <v>517302</v>
          </cell>
        </row>
        <row r="94">
          <cell r="A94">
            <v>239</v>
          </cell>
          <cell r="B94">
            <v>239</v>
          </cell>
          <cell r="C94" t="str">
            <v>Hadleigh Community Primary School</v>
          </cell>
          <cell r="D94" t="str">
            <v>3245/1</v>
          </cell>
          <cell r="F94">
            <v>268509</v>
          </cell>
          <cell r="G94">
            <v>134253</v>
          </cell>
          <cell r="H94">
            <v>134253</v>
          </cell>
          <cell r="I94">
            <v>134253</v>
          </cell>
          <cell r="J94">
            <v>134253</v>
          </cell>
          <cell r="K94">
            <v>134253</v>
          </cell>
          <cell r="L94">
            <v>134253</v>
          </cell>
          <cell r="M94">
            <v>134253</v>
          </cell>
          <cell r="N94">
            <v>134253</v>
          </cell>
          <cell r="O94">
            <v>134253</v>
          </cell>
          <cell r="P94">
            <v>134253</v>
          </cell>
          <cell r="Q94">
            <v>134253</v>
          </cell>
          <cell r="R94">
            <v>1745292</v>
          </cell>
        </row>
        <row r="95">
          <cell r="A95">
            <v>240</v>
          </cell>
          <cell r="B95">
            <v>240</v>
          </cell>
          <cell r="C95" t="str">
            <v>St Mary's CEVAP School, Hadleigh</v>
          </cell>
          <cell r="D95" t="str">
            <v>3328/1</v>
          </cell>
          <cell r="E95">
            <v>42401</v>
          </cell>
          <cell r="F95">
            <v>92875</v>
          </cell>
          <cell r="G95">
            <v>46437</v>
          </cell>
          <cell r="H95">
            <v>46437</v>
          </cell>
          <cell r="I95">
            <v>46437</v>
          </cell>
          <cell r="J95">
            <v>46437</v>
          </cell>
          <cell r="K95">
            <v>46437</v>
          </cell>
          <cell r="L95">
            <v>46437</v>
          </cell>
          <cell r="M95">
            <v>46437</v>
          </cell>
          <cell r="N95">
            <v>46437</v>
          </cell>
          <cell r="O95">
            <v>38698</v>
          </cell>
          <cell r="P95">
            <v>0</v>
          </cell>
          <cell r="Q95">
            <v>0</v>
          </cell>
          <cell r="R95">
            <v>503069</v>
          </cell>
        </row>
        <row r="96">
          <cell r="A96">
            <v>242</v>
          </cell>
          <cell r="B96">
            <v>242</v>
          </cell>
          <cell r="C96" t="str">
            <v>Henley Primary School</v>
          </cell>
          <cell r="D96" t="str">
            <v>94129/1</v>
          </cell>
          <cell r="F96">
            <v>70461</v>
          </cell>
          <cell r="G96">
            <v>35231</v>
          </cell>
          <cell r="H96">
            <v>35231</v>
          </cell>
          <cell r="I96">
            <v>35231</v>
          </cell>
          <cell r="J96">
            <v>35231</v>
          </cell>
          <cell r="K96">
            <v>35231</v>
          </cell>
          <cell r="L96">
            <v>35231</v>
          </cell>
          <cell r="M96">
            <v>35231</v>
          </cell>
          <cell r="N96">
            <v>35231</v>
          </cell>
          <cell r="O96">
            <v>35231</v>
          </cell>
          <cell r="P96">
            <v>35231</v>
          </cell>
          <cell r="Q96">
            <v>35231</v>
          </cell>
          <cell r="R96">
            <v>458002</v>
          </cell>
        </row>
        <row r="97">
          <cell r="A97">
            <v>243</v>
          </cell>
          <cell r="B97">
            <v>243</v>
          </cell>
          <cell r="C97" t="str">
            <v>Hintlesham and Chattisham CEVCP School</v>
          </cell>
          <cell r="D97" t="str">
            <v>83046/1</v>
          </cell>
          <cell r="F97">
            <v>61465</v>
          </cell>
          <cell r="G97">
            <v>30732</v>
          </cell>
          <cell r="H97">
            <v>30732</v>
          </cell>
          <cell r="I97">
            <v>30732</v>
          </cell>
          <cell r="J97">
            <v>30732</v>
          </cell>
          <cell r="K97">
            <v>30732</v>
          </cell>
          <cell r="L97">
            <v>30732</v>
          </cell>
          <cell r="M97">
            <v>30732</v>
          </cell>
          <cell r="N97">
            <v>30732</v>
          </cell>
          <cell r="O97">
            <v>30732</v>
          </cell>
          <cell r="P97">
            <v>30732</v>
          </cell>
          <cell r="Q97">
            <v>30732</v>
          </cell>
          <cell r="R97">
            <v>399517</v>
          </cell>
        </row>
        <row r="98">
          <cell r="A98">
            <v>245</v>
          </cell>
          <cell r="B98">
            <v>245</v>
          </cell>
          <cell r="C98" t="str">
            <v>Holbrook Primary School</v>
          </cell>
          <cell r="D98" t="str">
            <v>60243/1</v>
          </cell>
          <cell r="F98">
            <v>90303</v>
          </cell>
          <cell r="G98">
            <v>45153</v>
          </cell>
          <cell r="H98">
            <v>45153</v>
          </cell>
          <cell r="I98">
            <v>45153</v>
          </cell>
          <cell r="J98">
            <v>45153</v>
          </cell>
          <cell r="K98">
            <v>45153</v>
          </cell>
          <cell r="L98">
            <v>45153</v>
          </cell>
          <cell r="M98">
            <v>45153</v>
          </cell>
          <cell r="N98">
            <v>45153</v>
          </cell>
          <cell r="O98">
            <v>45153</v>
          </cell>
          <cell r="P98">
            <v>45153</v>
          </cell>
          <cell r="Q98">
            <v>45153</v>
          </cell>
          <cell r="R98">
            <v>586986</v>
          </cell>
        </row>
        <row r="99">
          <cell r="A99">
            <v>246</v>
          </cell>
          <cell r="B99">
            <v>246</v>
          </cell>
          <cell r="C99" t="str">
            <v>Hollesley Primary School</v>
          </cell>
          <cell r="D99" t="str">
            <v>36888/1</v>
          </cell>
          <cell r="F99">
            <v>63577</v>
          </cell>
          <cell r="G99">
            <v>31789</v>
          </cell>
          <cell r="H99">
            <v>31789</v>
          </cell>
          <cell r="I99">
            <v>31789</v>
          </cell>
          <cell r="J99">
            <v>31789</v>
          </cell>
          <cell r="K99">
            <v>31789</v>
          </cell>
          <cell r="L99">
            <v>31789</v>
          </cell>
          <cell r="M99">
            <v>31789</v>
          </cell>
          <cell r="N99">
            <v>31789</v>
          </cell>
          <cell r="O99">
            <v>31789</v>
          </cell>
          <cell r="P99">
            <v>31789</v>
          </cell>
          <cell r="Q99">
            <v>31789</v>
          </cell>
          <cell r="R99">
            <v>413256</v>
          </cell>
        </row>
        <row r="100">
          <cell r="A100">
            <v>249</v>
          </cell>
          <cell r="B100">
            <v>249</v>
          </cell>
          <cell r="C100" t="str">
            <v>Broke Hall Community Primary School</v>
          </cell>
          <cell r="D100" t="str">
            <v>3193/1</v>
          </cell>
          <cell r="F100">
            <v>310369</v>
          </cell>
          <cell r="G100">
            <v>155187</v>
          </cell>
          <cell r="H100">
            <v>155187</v>
          </cell>
          <cell r="I100">
            <v>155187</v>
          </cell>
          <cell r="J100">
            <v>155187</v>
          </cell>
          <cell r="K100">
            <v>155187</v>
          </cell>
          <cell r="L100">
            <v>155187</v>
          </cell>
          <cell r="M100">
            <v>155187</v>
          </cell>
          <cell r="N100">
            <v>155187</v>
          </cell>
          <cell r="O100">
            <v>155187</v>
          </cell>
          <cell r="P100">
            <v>155187</v>
          </cell>
          <cell r="Q100">
            <v>155187</v>
          </cell>
          <cell r="R100">
            <v>2017426</v>
          </cell>
        </row>
        <row r="101">
          <cell r="A101">
            <v>250</v>
          </cell>
          <cell r="B101">
            <v>250</v>
          </cell>
          <cell r="C101" t="str">
            <v>Britannia Primary School and Nursery</v>
          </cell>
          <cell r="D101" t="str">
            <v>3192/1</v>
          </cell>
          <cell r="F101">
            <v>325740</v>
          </cell>
          <cell r="G101">
            <v>162867</v>
          </cell>
          <cell r="H101">
            <v>162867</v>
          </cell>
          <cell r="I101">
            <v>162867</v>
          </cell>
          <cell r="J101">
            <v>162867</v>
          </cell>
          <cell r="K101">
            <v>162867</v>
          </cell>
          <cell r="L101">
            <v>162867</v>
          </cell>
          <cell r="M101">
            <v>162867</v>
          </cell>
          <cell r="N101">
            <v>162867</v>
          </cell>
          <cell r="O101">
            <v>162867</v>
          </cell>
          <cell r="P101">
            <v>162867</v>
          </cell>
          <cell r="Q101">
            <v>162867</v>
          </cell>
          <cell r="R101">
            <v>2117277</v>
          </cell>
        </row>
        <row r="102">
          <cell r="A102">
            <v>258</v>
          </cell>
          <cell r="B102">
            <v>258</v>
          </cell>
          <cell r="C102" t="str">
            <v>Clifford Road Primary School</v>
          </cell>
          <cell r="D102" t="str">
            <v>3212/1</v>
          </cell>
          <cell r="F102">
            <v>224926</v>
          </cell>
          <cell r="G102">
            <v>112460</v>
          </cell>
          <cell r="H102">
            <v>112460</v>
          </cell>
          <cell r="I102">
            <v>112460</v>
          </cell>
          <cell r="J102">
            <v>112460</v>
          </cell>
          <cell r="K102">
            <v>112460</v>
          </cell>
          <cell r="L102">
            <v>112460</v>
          </cell>
          <cell r="M102">
            <v>112460</v>
          </cell>
          <cell r="N102">
            <v>112460</v>
          </cell>
          <cell r="O102">
            <v>112460</v>
          </cell>
          <cell r="P102">
            <v>112460</v>
          </cell>
          <cell r="Q102">
            <v>112460</v>
          </cell>
          <cell r="R102">
            <v>1461986</v>
          </cell>
        </row>
        <row r="103">
          <cell r="A103">
            <v>259</v>
          </cell>
          <cell r="B103">
            <v>259</v>
          </cell>
          <cell r="C103" t="str">
            <v>Dale Hall Community Primary School</v>
          </cell>
          <cell r="D103" t="str">
            <v>3221/1</v>
          </cell>
          <cell r="F103">
            <v>207448</v>
          </cell>
          <cell r="G103">
            <v>103723</v>
          </cell>
          <cell r="H103">
            <v>103723</v>
          </cell>
          <cell r="I103">
            <v>103723</v>
          </cell>
          <cell r="J103">
            <v>103723</v>
          </cell>
          <cell r="K103">
            <v>103723</v>
          </cell>
          <cell r="L103">
            <v>103723</v>
          </cell>
          <cell r="M103">
            <v>103723</v>
          </cell>
          <cell r="N103">
            <v>103723</v>
          </cell>
          <cell r="O103">
            <v>103723</v>
          </cell>
          <cell r="P103">
            <v>103723</v>
          </cell>
          <cell r="Q103">
            <v>103723</v>
          </cell>
          <cell r="R103">
            <v>1348401</v>
          </cell>
        </row>
        <row r="104">
          <cell r="A104">
            <v>260</v>
          </cell>
          <cell r="B104">
            <v>260</v>
          </cell>
          <cell r="C104" t="str">
            <v>The Willows Primary School</v>
          </cell>
          <cell r="D104" t="str">
            <v>36891/1</v>
          </cell>
          <cell r="F104">
            <v>174505</v>
          </cell>
          <cell r="G104">
            <v>87252</v>
          </cell>
          <cell r="H104">
            <v>87252</v>
          </cell>
          <cell r="I104">
            <v>87252</v>
          </cell>
          <cell r="J104">
            <v>87252</v>
          </cell>
          <cell r="K104">
            <v>87252</v>
          </cell>
          <cell r="L104">
            <v>87252</v>
          </cell>
          <cell r="M104">
            <v>87252</v>
          </cell>
          <cell r="N104">
            <v>87252</v>
          </cell>
          <cell r="O104">
            <v>87252</v>
          </cell>
          <cell r="P104">
            <v>87252</v>
          </cell>
          <cell r="Q104">
            <v>87252</v>
          </cell>
          <cell r="R104">
            <v>1134277</v>
          </cell>
        </row>
        <row r="105">
          <cell r="A105">
            <v>263</v>
          </cell>
          <cell r="B105">
            <v>263</v>
          </cell>
          <cell r="C105" t="str">
            <v>Halifax Primary School</v>
          </cell>
          <cell r="D105" t="str">
            <v>3248/1</v>
          </cell>
          <cell r="F105">
            <v>255915</v>
          </cell>
          <cell r="G105">
            <v>127955</v>
          </cell>
          <cell r="H105">
            <v>127955</v>
          </cell>
          <cell r="I105">
            <v>127955</v>
          </cell>
          <cell r="J105">
            <v>127955</v>
          </cell>
          <cell r="K105">
            <v>127955</v>
          </cell>
          <cell r="L105">
            <v>127955</v>
          </cell>
          <cell r="M105">
            <v>127955</v>
          </cell>
          <cell r="N105">
            <v>127955</v>
          </cell>
          <cell r="O105">
            <v>127955</v>
          </cell>
          <cell r="P105">
            <v>127955</v>
          </cell>
          <cell r="Q105">
            <v>127955</v>
          </cell>
          <cell r="R105">
            <v>1663420</v>
          </cell>
        </row>
        <row r="106">
          <cell r="A106">
            <v>264</v>
          </cell>
          <cell r="B106">
            <v>264</v>
          </cell>
          <cell r="C106" t="str">
            <v>Handford Hall Primary School</v>
          </cell>
          <cell r="D106" t="str">
            <v>3250/1</v>
          </cell>
          <cell r="F106">
            <v>209564</v>
          </cell>
          <cell r="G106">
            <v>104784</v>
          </cell>
          <cell r="H106">
            <v>104784</v>
          </cell>
          <cell r="I106">
            <v>104784</v>
          </cell>
          <cell r="J106">
            <v>104784</v>
          </cell>
          <cell r="K106">
            <v>104784</v>
          </cell>
          <cell r="L106">
            <v>104784</v>
          </cell>
          <cell r="M106">
            <v>104784</v>
          </cell>
          <cell r="N106">
            <v>104784</v>
          </cell>
          <cell r="O106">
            <v>104784</v>
          </cell>
          <cell r="P106">
            <v>104784</v>
          </cell>
          <cell r="Q106">
            <v>104784</v>
          </cell>
          <cell r="R106">
            <v>1362188</v>
          </cell>
        </row>
        <row r="107">
          <cell r="A107">
            <v>269</v>
          </cell>
          <cell r="B107">
            <v>269</v>
          </cell>
          <cell r="C107" t="str">
            <v>Morland C of E VA Primary School</v>
          </cell>
          <cell r="D107" t="str">
            <v>3281/1</v>
          </cell>
          <cell r="F107">
            <v>234353</v>
          </cell>
          <cell r="G107">
            <v>117179</v>
          </cell>
          <cell r="H107">
            <v>117179</v>
          </cell>
          <cell r="I107">
            <v>117179</v>
          </cell>
          <cell r="J107">
            <v>117179</v>
          </cell>
          <cell r="K107">
            <v>117179</v>
          </cell>
          <cell r="L107">
            <v>117179</v>
          </cell>
          <cell r="M107">
            <v>117179</v>
          </cell>
          <cell r="N107">
            <v>117179</v>
          </cell>
          <cell r="O107">
            <v>117179</v>
          </cell>
          <cell r="P107">
            <v>117179</v>
          </cell>
          <cell r="Q107">
            <v>117179</v>
          </cell>
          <cell r="R107">
            <v>1523322</v>
          </cell>
        </row>
        <row r="108">
          <cell r="A108">
            <v>270</v>
          </cell>
          <cell r="B108">
            <v>270</v>
          </cell>
          <cell r="C108" t="str">
            <v>Murrayfield Community Primary School</v>
          </cell>
          <cell r="D108" t="str">
            <v>60245/1</v>
          </cell>
          <cell r="F108">
            <v>246438</v>
          </cell>
          <cell r="G108">
            <v>123219</v>
          </cell>
          <cell r="H108">
            <v>123219</v>
          </cell>
          <cell r="I108">
            <v>123219</v>
          </cell>
          <cell r="J108">
            <v>123219</v>
          </cell>
          <cell r="K108">
            <v>123219</v>
          </cell>
          <cell r="L108">
            <v>123219</v>
          </cell>
          <cell r="M108">
            <v>123219</v>
          </cell>
          <cell r="N108">
            <v>123219</v>
          </cell>
          <cell r="O108">
            <v>123219</v>
          </cell>
          <cell r="P108">
            <v>123219</v>
          </cell>
          <cell r="Q108">
            <v>123219</v>
          </cell>
          <cell r="R108">
            <v>1601847</v>
          </cell>
        </row>
        <row r="109">
          <cell r="A109">
            <v>273</v>
          </cell>
          <cell r="B109">
            <v>273</v>
          </cell>
          <cell r="C109" t="str">
            <v>Ravenswood Primary School</v>
          </cell>
          <cell r="D109" t="str">
            <v>36892/1</v>
          </cell>
          <cell r="F109">
            <v>283977</v>
          </cell>
          <cell r="G109">
            <v>141991</v>
          </cell>
          <cell r="H109">
            <v>141991</v>
          </cell>
          <cell r="I109">
            <v>141991</v>
          </cell>
          <cell r="J109">
            <v>141991</v>
          </cell>
          <cell r="K109">
            <v>141991</v>
          </cell>
          <cell r="L109">
            <v>141991</v>
          </cell>
          <cell r="M109">
            <v>141991</v>
          </cell>
          <cell r="N109">
            <v>141991</v>
          </cell>
          <cell r="O109">
            <v>141991</v>
          </cell>
          <cell r="P109">
            <v>141991</v>
          </cell>
          <cell r="Q109">
            <v>141991</v>
          </cell>
          <cell r="R109">
            <v>1845878</v>
          </cell>
        </row>
        <row r="110">
          <cell r="A110">
            <v>274</v>
          </cell>
          <cell r="B110">
            <v>274</v>
          </cell>
          <cell r="C110" t="str">
            <v>Pipers Vale Community Primary School</v>
          </cell>
          <cell r="D110" t="str">
            <v>60247/1</v>
          </cell>
          <cell r="F110">
            <v>267444</v>
          </cell>
          <cell r="G110">
            <v>133721</v>
          </cell>
          <cell r="H110">
            <v>133721</v>
          </cell>
          <cell r="I110">
            <v>133721</v>
          </cell>
          <cell r="J110">
            <v>133721</v>
          </cell>
          <cell r="K110">
            <v>133721</v>
          </cell>
          <cell r="L110">
            <v>133721</v>
          </cell>
          <cell r="M110">
            <v>133721</v>
          </cell>
          <cell r="N110">
            <v>133721</v>
          </cell>
          <cell r="O110">
            <v>133721</v>
          </cell>
          <cell r="P110">
            <v>133721</v>
          </cell>
          <cell r="Q110">
            <v>133721</v>
          </cell>
          <cell r="R110">
            <v>1738375</v>
          </cell>
        </row>
        <row r="111">
          <cell r="A111">
            <v>275</v>
          </cell>
          <cell r="B111">
            <v>275</v>
          </cell>
          <cell r="C111" t="str">
            <v>Ranelagh Primary School</v>
          </cell>
          <cell r="D111" t="str">
            <v>60248/1</v>
          </cell>
          <cell r="F111">
            <v>162297</v>
          </cell>
          <cell r="G111">
            <v>81149</v>
          </cell>
          <cell r="H111">
            <v>81149</v>
          </cell>
          <cell r="I111">
            <v>81149</v>
          </cell>
          <cell r="J111">
            <v>81149</v>
          </cell>
          <cell r="K111">
            <v>81149</v>
          </cell>
          <cell r="L111">
            <v>81149</v>
          </cell>
          <cell r="M111">
            <v>81149</v>
          </cell>
          <cell r="N111">
            <v>81149</v>
          </cell>
          <cell r="O111">
            <v>81149</v>
          </cell>
          <cell r="P111">
            <v>81149</v>
          </cell>
          <cell r="Q111">
            <v>81149</v>
          </cell>
          <cell r="R111">
            <v>1054936</v>
          </cell>
        </row>
        <row r="112">
          <cell r="A112">
            <v>279</v>
          </cell>
          <cell r="B112">
            <v>279</v>
          </cell>
          <cell r="C112" t="str">
            <v>Rose Hill Primary School</v>
          </cell>
          <cell r="D112" t="str">
            <v>3303/1</v>
          </cell>
          <cell r="F112">
            <v>159835</v>
          </cell>
          <cell r="G112">
            <v>79917</v>
          </cell>
          <cell r="H112">
            <v>79917</v>
          </cell>
          <cell r="I112">
            <v>79917</v>
          </cell>
          <cell r="J112">
            <v>79917</v>
          </cell>
          <cell r="K112">
            <v>79917</v>
          </cell>
          <cell r="L112">
            <v>79917</v>
          </cell>
          <cell r="M112">
            <v>79917</v>
          </cell>
          <cell r="N112">
            <v>79917</v>
          </cell>
          <cell r="O112">
            <v>79917</v>
          </cell>
          <cell r="P112">
            <v>79917</v>
          </cell>
          <cell r="Q112">
            <v>79917</v>
          </cell>
          <cell r="R112">
            <v>1038922</v>
          </cell>
        </row>
        <row r="113">
          <cell r="A113">
            <v>281</v>
          </cell>
          <cell r="B113">
            <v>281</v>
          </cell>
          <cell r="C113" t="str">
            <v>Rushmere Hall Primary School</v>
          </cell>
          <cell r="D113" t="str">
            <v>36893/1</v>
          </cell>
          <cell r="F113">
            <v>333031</v>
          </cell>
          <cell r="G113">
            <v>166518</v>
          </cell>
          <cell r="H113">
            <v>166518</v>
          </cell>
          <cell r="I113">
            <v>166518</v>
          </cell>
          <cell r="J113">
            <v>166518</v>
          </cell>
          <cell r="K113">
            <v>166518</v>
          </cell>
          <cell r="L113">
            <v>166518</v>
          </cell>
          <cell r="M113">
            <v>166518</v>
          </cell>
          <cell r="N113">
            <v>166518</v>
          </cell>
          <cell r="O113">
            <v>166518</v>
          </cell>
          <cell r="P113">
            <v>166518</v>
          </cell>
          <cell r="Q113">
            <v>166518</v>
          </cell>
          <cell r="R113">
            <v>2164729</v>
          </cell>
        </row>
        <row r="114">
          <cell r="A114">
            <v>284</v>
          </cell>
          <cell r="B114">
            <v>284</v>
          </cell>
          <cell r="C114" t="str">
            <v>St John's CEVAP School</v>
          </cell>
          <cell r="D114" t="str">
            <v>3320/1</v>
          </cell>
          <cell r="F114">
            <v>109289</v>
          </cell>
          <cell r="G114">
            <v>54647</v>
          </cell>
          <cell r="H114">
            <v>54647</v>
          </cell>
          <cell r="I114">
            <v>54647</v>
          </cell>
          <cell r="J114">
            <v>54647</v>
          </cell>
          <cell r="K114">
            <v>54647</v>
          </cell>
          <cell r="L114">
            <v>54647</v>
          </cell>
          <cell r="M114">
            <v>54647</v>
          </cell>
          <cell r="N114">
            <v>54647</v>
          </cell>
          <cell r="O114">
            <v>54647</v>
          </cell>
          <cell r="P114">
            <v>54647</v>
          </cell>
          <cell r="Q114">
            <v>54647</v>
          </cell>
          <cell r="R114">
            <v>710406</v>
          </cell>
        </row>
        <row r="115">
          <cell r="A115">
            <v>285</v>
          </cell>
          <cell r="B115">
            <v>285</v>
          </cell>
          <cell r="C115" t="str">
            <v>St Margaret's CEVAP School, Ipswich</v>
          </cell>
          <cell r="D115" t="str">
            <v>3323/1</v>
          </cell>
          <cell r="F115">
            <v>139893</v>
          </cell>
          <cell r="G115">
            <v>69944</v>
          </cell>
          <cell r="H115">
            <v>69944</v>
          </cell>
          <cell r="I115">
            <v>69944</v>
          </cell>
          <cell r="J115">
            <v>69944</v>
          </cell>
          <cell r="K115">
            <v>69944</v>
          </cell>
          <cell r="L115">
            <v>69944</v>
          </cell>
          <cell r="M115">
            <v>69944</v>
          </cell>
          <cell r="N115">
            <v>69944</v>
          </cell>
          <cell r="O115">
            <v>69944</v>
          </cell>
          <cell r="P115">
            <v>69944</v>
          </cell>
          <cell r="Q115">
            <v>69944</v>
          </cell>
          <cell r="R115">
            <v>909277</v>
          </cell>
        </row>
        <row r="116">
          <cell r="A116">
            <v>287</v>
          </cell>
          <cell r="B116">
            <v>287</v>
          </cell>
          <cell r="C116" t="str">
            <v>St Mark's Catholic Primary School</v>
          </cell>
          <cell r="D116" t="str">
            <v>3325/1</v>
          </cell>
          <cell r="F116">
            <v>125459</v>
          </cell>
          <cell r="G116">
            <v>62729</v>
          </cell>
          <cell r="H116">
            <v>62729</v>
          </cell>
          <cell r="I116">
            <v>62729</v>
          </cell>
          <cell r="J116">
            <v>62729</v>
          </cell>
          <cell r="K116">
            <v>62729</v>
          </cell>
          <cell r="L116">
            <v>62729</v>
          </cell>
          <cell r="M116">
            <v>62729</v>
          </cell>
          <cell r="N116">
            <v>62729</v>
          </cell>
          <cell r="O116">
            <v>62729</v>
          </cell>
          <cell r="P116">
            <v>62729</v>
          </cell>
          <cell r="Q116">
            <v>62729</v>
          </cell>
          <cell r="R116">
            <v>815478</v>
          </cell>
        </row>
        <row r="117">
          <cell r="A117">
            <v>288</v>
          </cell>
          <cell r="B117">
            <v>288</v>
          </cell>
          <cell r="C117" t="str">
            <v>St Matthew's CEVAP School</v>
          </cell>
          <cell r="D117" t="str">
            <v>3331/1</v>
          </cell>
          <cell r="F117">
            <v>247755</v>
          </cell>
          <cell r="G117">
            <v>123876</v>
          </cell>
          <cell r="H117">
            <v>123876</v>
          </cell>
          <cell r="I117">
            <v>123876</v>
          </cell>
          <cell r="J117">
            <v>123876</v>
          </cell>
          <cell r="K117">
            <v>123876</v>
          </cell>
          <cell r="L117">
            <v>123876</v>
          </cell>
          <cell r="M117">
            <v>123876</v>
          </cell>
          <cell r="N117">
            <v>123876</v>
          </cell>
          <cell r="O117">
            <v>123876</v>
          </cell>
          <cell r="P117">
            <v>123876</v>
          </cell>
          <cell r="Q117">
            <v>123876</v>
          </cell>
          <cell r="R117">
            <v>1610391</v>
          </cell>
        </row>
        <row r="118">
          <cell r="A118">
            <v>289</v>
          </cell>
          <cell r="B118">
            <v>289</v>
          </cell>
          <cell r="C118" t="str">
            <v>St Mary's Catholic Primary School, Ipswich</v>
          </cell>
          <cell r="D118" t="str">
            <v>3329/1</v>
          </cell>
          <cell r="F118">
            <v>119687</v>
          </cell>
          <cell r="G118">
            <v>59844</v>
          </cell>
          <cell r="H118">
            <v>59844</v>
          </cell>
          <cell r="I118">
            <v>59844</v>
          </cell>
          <cell r="J118">
            <v>59844</v>
          </cell>
          <cell r="K118">
            <v>59844</v>
          </cell>
          <cell r="L118">
            <v>59844</v>
          </cell>
          <cell r="M118">
            <v>59844</v>
          </cell>
          <cell r="N118">
            <v>59844</v>
          </cell>
          <cell r="O118">
            <v>59844</v>
          </cell>
          <cell r="P118">
            <v>59844</v>
          </cell>
          <cell r="Q118">
            <v>59844</v>
          </cell>
          <cell r="R118">
            <v>777971</v>
          </cell>
        </row>
        <row r="119">
          <cell r="A119">
            <v>291</v>
          </cell>
          <cell r="B119">
            <v>291</v>
          </cell>
          <cell r="C119" t="str">
            <v>St Pancras Catholic Primary School</v>
          </cell>
          <cell r="D119" t="str">
            <v>94131/1</v>
          </cell>
          <cell r="F119">
            <v>134854</v>
          </cell>
          <cell r="G119">
            <v>67425</v>
          </cell>
          <cell r="H119">
            <v>67425</v>
          </cell>
          <cell r="I119">
            <v>67425</v>
          </cell>
          <cell r="J119">
            <v>67425</v>
          </cell>
          <cell r="K119">
            <v>67425</v>
          </cell>
          <cell r="L119">
            <v>67425</v>
          </cell>
          <cell r="M119">
            <v>67425</v>
          </cell>
          <cell r="N119">
            <v>67425</v>
          </cell>
          <cell r="O119">
            <v>67425</v>
          </cell>
          <cell r="P119">
            <v>67425</v>
          </cell>
          <cell r="Q119">
            <v>67425</v>
          </cell>
          <cell r="R119">
            <v>876529</v>
          </cell>
        </row>
        <row r="120">
          <cell r="A120">
            <v>293</v>
          </cell>
          <cell r="B120">
            <v>293</v>
          </cell>
          <cell r="C120" t="str">
            <v>Springfield Infant and Nursery School</v>
          </cell>
          <cell r="D120" t="str">
            <v>3312/1</v>
          </cell>
          <cell r="F120">
            <v>167249</v>
          </cell>
          <cell r="G120">
            <v>83624</v>
          </cell>
          <cell r="H120">
            <v>83624</v>
          </cell>
          <cell r="I120">
            <v>83624</v>
          </cell>
          <cell r="J120">
            <v>83624</v>
          </cell>
          <cell r="K120">
            <v>83624</v>
          </cell>
          <cell r="L120">
            <v>83624</v>
          </cell>
          <cell r="M120">
            <v>83624</v>
          </cell>
          <cell r="N120">
            <v>83624</v>
          </cell>
          <cell r="O120">
            <v>83624</v>
          </cell>
          <cell r="P120">
            <v>83624</v>
          </cell>
          <cell r="Q120">
            <v>83624</v>
          </cell>
          <cell r="R120">
            <v>1087113</v>
          </cell>
        </row>
        <row r="121">
          <cell r="A121">
            <v>294</v>
          </cell>
          <cell r="B121">
            <v>294</v>
          </cell>
          <cell r="C121" t="str">
            <v>Springfield Junior School</v>
          </cell>
          <cell r="D121" t="str">
            <v>3313/1</v>
          </cell>
          <cell r="F121">
            <v>189890</v>
          </cell>
          <cell r="G121">
            <v>94948</v>
          </cell>
          <cell r="H121">
            <v>94948</v>
          </cell>
          <cell r="I121">
            <v>94948</v>
          </cell>
          <cell r="J121">
            <v>94948</v>
          </cell>
          <cell r="K121">
            <v>94948</v>
          </cell>
          <cell r="L121">
            <v>94948</v>
          </cell>
          <cell r="M121">
            <v>94948</v>
          </cell>
          <cell r="N121">
            <v>94948</v>
          </cell>
          <cell r="O121">
            <v>94948</v>
          </cell>
          <cell r="P121">
            <v>94948</v>
          </cell>
          <cell r="Q121">
            <v>94948</v>
          </cell>
          <cell r="R121">
            <v>1234318</v>
          </cell>
        </row>
        <row r="122">
          <cell r="A122">
            <v>295</v>
          </cell>
          <cell r="B122" t="str">
            <v>295</v>
          </cell>
          <cell r="C122" t="str">
            <v>Sprites Primary School</v>
          </cell>
          <cell r="D122" t="str">
            <v>94132/1</v>
          </cell>
          <cell r="E122">
            <v>42186</v>
          </cell>
          <cell r="F122">
            <v>139888</v>
          </cell>
          <cell r="G122">
            <v>139886</v>
          </cell>
          <cell r="H122">
            <v>139886</v>
          </cell>
          <cell r="I122">
            <v>0</v>
          </cell>
          <cell r="J122">
            <v>0</v>
          </cell>
          <cell r="K122">
            <v>0</v>
          </cell>
          <cell r="L122">
            <v>0</v>
          </cell>
          <cell r="M122">
            <v>0</v>
          </cell>
          <cell r="N122">
            <v>0</v>
          </cell>
          <cell r="O122">
            <v>0</v>
          </cell>
          <cell r="P122">
            <v>0</v>
          </cell>
          <cell r="Q122">
            <v>0</v>
          </cell>
          <cell r="R122">
            <v>419660</v>
          </cell>
        </row>
        <row r="123">
          <cell r="A123">
            <v>300</v>
          </cell>
          <cell r="B123">
            <v>300</v>
          </cell>
          <cell r="C123" t="str">
            <v>Whitehouse Community Primary School</v>
          </cell>
          <cell r="D123" t="str">
            <v>36897/1</v>
          </cell>
          <cell r="F123">
            <v>310962</v>
          </cell>
          <cell r="G123">
            <v>155484</v>
          </cell>
          <cell r="H123">
            <v>155484</v>
          </cell>
          <cell r="I123">
            <v>155484</v>
          </cell>
          <cell r="J123">
            <v>155484</v>
          </cell>
          <cell r="K123">
            <v>155484</v>
          </cell>
          <cell r="L123">
            <v>155484</v>
          </cell>
          <cell r="M123">
            <v>155484</v>
          </cell>
          <cell r="N123">
            <v>155484</v>
          </cell>
          <cell r="O123">
            <v>155484</v>
          </cell>
          <cell r="P123">
            <v>155484</v>
          </cell>
          <cell r="Q123">
            <v>155484</v>
          </cell>
          <cell r="R123">
            <v>2021286</v>
          </cell>
        </row>
        <row r="124">
          <cell r="A124">
            <v>307</v>
          </cell>
          <cell r="B124">
            <v>307</v>
          </cell>
          <cell r="C124" t="str">
            <v>Cedarwood Community Primary School</v>
          </cell>
          <cell r="D124" t="str">
            <v>64935/1</v>
          </cell>
          <cell r="F124">
            <v>216244</v>
          </cell>
          <cell r="G124">
            <v>108121</v>
          </cell>
          <cell r="H124">
            <v>108121</v>
          </cell>
          <cell r="I124">
            <v>108121</v>
          </cell>
          <cell r="J124">
            <v>108121</v>
          </cell>
          <cell r="K124">
            <v>108121</v>
          </cell>
          <cell r="L124">
            <v>108121</v>
          </cell>
          <cell r="M124">
            <v>108121</v>
          </cell>
          <cell r="N124">
            <v>108121</v>
          </cell>
          <cell r="O124">
            <v>108121</v>
          </cell>
          <cell r="P124">
            <v>108121</v>
          </cell>
          <cell r="Q124">
            <v>108121</v>
          </cell>
          <cell r="R124">
            <v>1405575</v>
          </cell>
        </row>
        <row r="125">
          <cell r="A125">
            <v>308</v>
          </cell>
          <cell r="B125">
            <v>308</v>
          </cell>
          <cell r="C125" t="str">
            <v>Kersey CEVCP School</v>
          </cell>
          <cell r="D125" t="str">
            <v>94133/1</v>
          </cell>
          <cell r="F125">
            <v>54585</v>
          </cell>
          <cell r="G125">
            <v>27291</v>
          </cell>
          <cell r="H125">
            <v>27291</v>
          </cell>
          <cell r="I125">
            <v>27291</v>
          </cell>
          <cell r="J125">
            <v>27291</v>
          </cell>
          <cell r="K125">
            <v>27291</v>
          </cell>
          <cell r="L125">
            <v>27291</v>
          </cell>
          <cell r="M125">
            <v>27291</v>
          </cell>
          <cell r="N125">
            <v>27291</v>
          </cell>
          <cell r="O125">
            <v>27291</v>
          </cell>
          <cell r="P125">
            <v>27291</v>
          </cell>
          <cell r="Q125">
            <v>27291</v>
          </cell>
          <cell r="R125">
            <v>354786</v>
          </cell>
        </row>
        <row r="126">
          <cell r="A126">
            <v>309</v>
          </cell>
          <cell r="B126">
            <v>309</v>
          </cell>
          <cell r="C126" t="str">
            <v>Heath Primary School</v>
          </cell>
          <cell r="D126" t="str">
            <v>3255/1</v>
          </cell>
          <cell r="F126">
            <v>259241</v>
          </cell>
          <cell r="G126">
            <v>129618</v>
          </cell>
          <cell r="H126">
            <v>129618</v>
          </cell>
          <cell r="I126">
            <v>129618</v>
          </cell>
          <cell r="J126">
            <v>129618</v>
          </cell>
          <cell r="K126">
            <v>129618</v>
          </cell>
          <cell r="L126">
            <v>129618</v>
          </cell>
          <cell r="M126">
            <v>129618</v>
          </cell>
          <cell r="N126">
            <v>129618</v>
          </cell>
          <cell r="O126">
            <v>129618</v>
          </cell>
          <cell r="P126">
            <v>129618</v>
          </cell>
          <cell r="Q126">
            <v>129618</v>
          </cell>
          <cell r="R126">
            <v>1685039</v>
          </cell>
        </row>
        <row r="127">
          <cell r="A127">
            <v>310</v>
          </cell>
          <cell r="B127">
            <v>310</v>
          </cell>
          <cell r="C127" t="str">
            <v>Bealings School</v>
          </cell>
          <cell r="D127" t="str">
            <v>94134/1</v>
          </cell>
          <cell r="F127">
            <v>60325</v>
          </cell>
          <cell r="G127">
            <v>30165</v>
          </cell>
          <cell r="H127">
            <v>30165</v>
          </cell>
          <cell r="I127">
            <v>30165</v>
          </cell>
          <cell r="J127">
            <v>30165</v>
          </cell>
          <cell r="K127">
            <v>30165</v>
          </cell>
          <cell r="L127">
            <v>30165</v>
          </cell>
          <cell r="M127">
            <v>30165</v>
          </cell>
          <cell r="N127">
            <v>30165</v>
          </cell>
          <cell r="O127">
            <v>30165</v>
          </cell>
          <cell r="P127">
            <v>30165</v>
          </cell>
          <cell r="Q127">
            <v>30165</v>
          </cell>
          <cell r="R127">
            <v>392140</v>
          </cell>
        </row>
        <row r="128">
          <cell r="A128">
            <v>311</v>
          </cell>
          <cell r="B128">
            <v>311</v>
          </cell>
          <cell r="C128" t="str">
            <v>Birchwood Primary School</v>
          </cell>
          <cell r="D128" t="str">
            <v>3187/1</v>
          </cell>
          <cell r="F128">
            <v>111546</v>
          </cell>
          <cell r="G128">
            <v>55774</v>
          </cell>
          <cell r="H128">
            <v>55774</v>
          </cell>
          <cell r="I128">
            <v>55774</v>
          </cell>
          <cell r="J128">
            <v>55774</v>
          </cell>
          <cell r="K128">
            <v>55774</v>
          </cell>
          <cell r="L128">
            <v>55774</v>
          </cell>
          <cell r="M128">
            <v>55774</v>
          </cell>
          <cell r="N128">
            <v>55774</v>
          </cell>
          <cell r="O128">
            <v>55774</v>
          </cell>
          <cell r="P128">
            <v>55774</v>
          </cell>
          <cell r="Q128">
            <v>55774</v>
          </cell>
          <cell r="R128">
            <v>725060</v>
          </cell>
        </row>
        <row r="129">
          <cell r="A129">
            <v>312</v>
          </cell>
          <cell r="B129">
            <v>312</v>
          </cell>
          <cell r="C129" t="str">
            <v>Martlesham Primary School</v>
          </cell>
          <cell r="D129" t="str">
            <v>94135/1</v>
          </cell>
          <cell r="E129">
            <v>42370</v>
          </cell>
          <cell r="F129">
            <v>29003</v>
          </cell>
          <cell r="G129">
            <v>29002</v>
          </cell>
          <cell r="H129">
            <v>29002</v>
          </cell>
          <cell r="I129">
            <v>29002</v>
          </cell>
          <cell r="J129">
            <v>29002</v>
          </cell>
          <cell r="K129">
            <v>29002</v>
          </cell>
          <cell r="L129">
            <v>29002</v>
          </cell>
          <cell r="M129">
            <v>29002</v>
          </cell>
          <cell r="N129">
            <v>29002</v>
          </cell>
          <cell r="O129">
            <v>29002</v>
          </cell>
          <cell r="P129">
            <v>29002</v>
          </cell>
          <cell r="Q129">
            <v>29002</v>
          </cell>
          <cell r="R129">
            <v>348025</v>
          </cell>
        </row>
        <row r="130">
          <cell r="A130">
            <v>313</v>
          </cell>
          <cell r="B130">
            <v>313</v>
          </cell>
          <cell r="C130" t="str">
            <v>Gorseland Primary School</v>
          </cell>
          <cell r="D130" t="str">
            <v>3238/1</v>
          </cell>
          <cell r="F130">
            <v>266866</v>
          </cell>
          <cell r="G130">
            <v>133436</v>
          </cell>
          <cell r="H130">
            <v>133436</v>
          </cell>
          <cell r="I130">
            <v>133436</v>
          </cell>
          <cell r="J130">
            <v>133436</v>
          </cell>
          <cell r="K130">
            <v>133436</v>
          </cell>
          <cell r="L130">
            <v>133436</v>
          </cell>
          <cell r="M130">
            <v>133436</v>
          </cell>
          <cell r="N130">
            <v>133436</v>
          </cell>
          <cell r="O130">
            <v>133436</v>
          </cell>
          <cell r="P130">
            <v>133436</v>
          </cell>
          <cell r="Q130">
            <v>133436</v>
          </cell>
          <cell r="R130">
            <v>1734662</v>
          </cell>
        </row>
        <row r="131">
          <cell r="A131">
            <v>314</v>
          </cell>
          <cell r="B131">
            <v>314</v>
          </cell>
          <cell r="C131" t="str">
            <v>Melton Primary School</v>
          </cell>
          <cell r="D131" t="str">
            <v>36898/1</v>
          </cell>
          <cell r="F131">
            <v>91908</v>
          </cell>
          <cell r="G131">
            <v>45951</v>
          </cell>
          <cell r="H131">
            <v>45951</v>
          </cell>
          <cell r="I131">
            <v>45951</v>
          </cell>
          <cell r="J131">
            <v>45951</v>
          </cell>
          <cell r="K131">
            <v>45951</v>
          </cell>
          <cell r="L131">
            <v>45951</v>
          </cell>
          <cell r="M131">
            <v>45951</v>
          </cell>
          <cell r="N131">
            <v>45951</v>
          </cell>
          <cell r="O131">
            <v>45951</v>
          </cell>
          <cell r="P131">
            <v>45951</v>
          </cell>
          <cell r="Q131">
            <v>45951</v>
          </cell>
          <cell r="R131">
            <v>597369</v>
          </cell>
        </row>
        <row r="132">
          <cell r="A132">
            <v>316</v>
          </cell>
          <cell r="B132">
            <v>316</v>
          </cell>
          <cell r="C132" t="str">
            <v>Nacton CEVCP School</v>
          </cell>
          <cell r="D132" t="str">
            <v>83193/1</v>
          </cell>
          <cell r="F132">
            <v>65350</v>
          </cell>
          <cell r="G132">
            <v>32674</v>
          </cell>
          <cell r="H132">
            <v>32674</v>
          </cell>
          <cell r="I132">
            <v>32674</v>
          </cell>
          <cell r="J132">
            <v>32674</v>
          </cell>
          <cell r="K132">
            <v>32674</v>
          </cell>
          <cell r="L132">
            <v>32674</v>
          </cell>
          <cell r="M132">
            <v>32674</v>
          </cell>
          <cell r="N132">
            <v>32674</v>
          </cell>
          <cell r="O132">
            <v>32674</v>
          </cell>
          <cell r="P132">
            <v>32674</v>
          </cell>
          <cell r="Q132">
            <v>32674</v>
          </cell>
          <cell r="R132">
            <v>424764</v>
          </cell>
        </row>
        <row r="133">
          <cell r="A133">
            <v>317</v>
          </cell>
          <cell r="B133">
            <v>317</v>
          </cell>
          <cell r="C133" t="str">
            <v>Orford CEVAP School</v>
          </cell>
          <cell r="D133" t="str">
            <v>94136/1</v>
          </cell>
          <cell r="F133">
            <v>44563</v>
          </cell>
          <cell r="G133">
            <v>22282</v>
          </cell>
          <cell r="H133">
            <v>22282</v>
          </cell>
          <cell r="I133">
            <v>22282</v>
          </cell>
          <cell r="J133">
            <v>22282</v>
          </cell>
          <cell r="K133">
            <v>22282</v>
          </cell>
          <cell r="L133">
            <v>22282</v>
          </cell>
          <cell r="M133">
            <v>22282</v>
          </cell>
          <cell r="N133">
            <v>22282</v>
          </cell>
          <cell r="O133">
            <v>22282</v>
          </cell>
          <cell r="P133">
            <v>22282</v>
          </cell>
          <cell r="Q133">
            <v>22282</v>
          </cell>
          <cell r="R133">
            <v>289665</v>
          </cell>
        </row>
        <row r="134">
          <cell r="A134">
            <v>318</v>
          </cell>
          <cell r="B134">
            <v>318</v>
          </cell>
          <cell r="C134" t="str">
            <v>Otley Primary School</v>
          </cell>
          <cell r="D134" t="str">
            <v>83047/1</v>
          </cell>
          <cell r="F134">
            <v>45044</v>
          </cell>
          <cell r="G134">
            <v>22519</v>
          </cell>
          <cell r="H134">
            <v>22519</v>
          </cell>
          <cell r="I134">
            <v>22519</v>
          </cell>
          <cell r="J134">
            <v>22519</v>
          </cell>
          <cell r="K134">
            <v>22519</v>
          </cell>
          <cell r="L134">
            <v>22519</v>
          </cell>
          <cell r="M134">
            <v>22519</v>
          </cell>
          <cell r="N134">
            <v>22519</v>
          </cell>
          <cell r="O134">
            <v>22519</v>
          </cell>
          <cell r="P134">
            <v>22519</v>
          </cell>
          <cell r="Q134">
            <v>22519</v>
          </cell>
          <cell r="R134">
            <v>292753</v>
          </cell>
        </row>
        <row r="135">
          <cell r="A135">
            <v>320</v>
          </cell>
          <cell r="B135" t="str">
            <v>320</v>
          </cell>
          <cell r="C135" t="str">
            <v>Rendlesham Community Primary School</v>
          </cell>
          <cell r="D135" t="str">
            <v>118054/1</v>
          </cell>
          <cell r="F135">
            <v>125233</v>
          </cell>
          <cell r="G135">
            <v>62618</v>
          </cell>
          <cell r="H135">
            <v>62618</v>
          </cell>
          <cell r="I135">
            <v>62618</v>
          </cell>
          <cell r="J135">
            <v>62618</v>
          </cell>
          <cell r="K135">
            <v>62618</v>
          </cell>
          <cell r="L135">
            <v>62618</v>
          </cell>
          <cell r="M135">
            <v>62618</v>
          </cell>
          <cell r="N135">
            <v>62618</v>
          </cell>
          <cell r="O135">
            <v>62618</v>
          </cell>
          <cell r="P135">
            <v>62618</v>
          </cell>
          <cell r="Q135">
            <v>62618</v>
          </cell>
          <cell r="R135">
            <v>814031</v>
          </cell>
        </row>
        <row r="136">
          <cell r="A136">
            <v>322</v>
          </cell>
          <cell r="B136">
            <v>322</v>
          </cell>
          <cell r="C136" t="str">
            <v>Shotley Community Primary School</v>
          </cell>
          <cell r="D136" t="str">
            <v>36899/1</v>
          </cell>
          <cell r="F136">
            <v>79890</v>
          </cell>
          <cell r="G136">
            <v>39943</v>
          </cell>
          <cell r="H136">
            <v>39943</v>
          </cell>
          <cell r="I136">
            <v>39943</v>
          </cell>
          <cell r="J136">
            <v>39943</v>
          </cell>
          <cell r="K136">
            <v>39943</v>
          </cell>
          <cell r="L136">
            <v>39943</v>
          </cell>
          <cell r="M136">
            <v>39943</v>
          </cell>
          <cell r="N136">
            <v>39943</v>
          </cell>
          <cell r="O136">
            <v>39943</v>
          </cell>
          <cell r="P136">
            <v>39943</v>
          </cell>
          <cell r="Q136">
            <v>39943</v>
          </cell>
          <cell r="R136">
            <v>519263</v>
          </cell>
        </row>
        <row r="137">
          <cell r="A137">
            <v>324</v>
          </cell>
          <cell r="B137">
            <v>324</v>
          </cell>
          <cell r="C137" t="str">
            <v>Somersham Primary School</v>
          </cell>
          <cell r="D137" t="str">
            <v>94137/1</v>
          </cell>
          <cell r="F137">
            <v>62428</v>
          </cell>
          <cell r="G137">
            <v>31215</v>
          </cell>
          <cell r="H137">
            <v>31215</v>
          </cell>
          <cell r="I137">
            <v>31215</v>
          </cell>
          <cell r="J137">
            <v>31215</v>
          </cell>
          <cell r="K137">
            <v>31215</v>
          </cell>
          <cell r="L137">
            <v>31215</v>
          </cell>
          <cell r="M137">
            <v>31215</v>
          </cell>
          <cell r="N137">
            <v>31215</v>
          </cell>
          <cell r="O137">
            <v>31215</v>
          </cell>
          <cell r="P137">
            <v>31215</v>
          </cell>
          <cell r="Q137">
            <v>31215</v>
          </cell>
          <cell r="R137">
            <v>405793</v>
          </cell>
        </row>
        <row r="138">
          <cell r="A138">
            <v>325</v>
          </cell>
          <cell r="B138">
            <v>325</v>
          </cell>
          <cell r="C138" t="str">
            <v>Sproughton CEVCP School</v>
          </cell>
          <cell r="D138" t="str">
            <v>83048/1</v>
          </cell>
          <cell r="E138">
            <v>42401</v>
          </cell>
          <cell r="F138">
            <v>65809</v>
          </cell>
          <cell r="G138">
            <v>32905</v>
          </cell>
          <cell r="H138">
            <v>32905</v>
          </cell>
          <cell r="I138">
            <v>32905</v>
          </cell>
          <cell r="J138">
            <v>32905</v>
          </cell>
          <cell r="K138">
            <v>32905</v>
          </cell>
          <cell r="L138">
            <v>32905</v>
          </cell>
          <cell r="M138">
            <v>32905</v>
          </cell>
          <cell r="N138">
            <v>32905</v>
          </cell>
          <cell r="O138">
            <v>27421</v>
          </cell>
          <cell r="P138">
            <v>0</v>
          </cell>
          <cell r="Q138">
            <v>0</v>
          </cell>
          <cell r="R138">
            <v>356470</v>
          </cell>
        </row>
        <row r="139">
          <cell r="A139">
            <v>327</v>
          </cell>
          <cell r="B139">
            <v>327</v>
          </cell>
          <cell r="C139" t="str">
            <v>Stratford St Mary Primary School</v>
          </cell>
          <cell r="D139" t="str">
            <v>94138/1</v>
          </cell>
          <cell r="F139">
            <v>49191</v>
          </cell>
          <cell r="G139">
            <v>24595</v>
          </cell>
          <cell r="H139">
            <v>24595</v>
          </cell>
          <cell r="I139">
            <v>24595</v>
          </cell>
          <cell r="J139">
            <v>24595</v>
          </cell>
          <cell r="K139">
            <v>24595</v>
          </cell>
          <cell r="L139">
            <v>24595</v>
          </cell>
          <cell r="M139">
            <v>24595</v>
          </cell>
          <cell r="N139">
            <v>24595</v>
          </cell>
          <cell r="O139">
            <v>24595</v>
          </cell>
          <cell r="P139">
            <v>24595</v>
          </cell>
          <cell r="Q139">
            <v>24595</v>
          </cell>
          <cell r="R139">
            <v>319736</v>
          </cell>
        </row>
        <row r="140">
          <cell r="A140">
            <v>328</v>
          </cell>
          <cell r="B140">
            <v>328</v>
          </cell>
          <cell r="C140" t="str">
            <v>Stutton CEVCP School</v>
          </cell>
          <cell r="D140" t="str">
            <v>48709/1</v>
          </cell>
          <cell r="F140">
            <v>37158</v>
          </cell>
          <cell r="G140">
            <v>18580</v>
          </cell>
          <cell r="H140">
            <v>18580</v>
          </cell>
          <cell r="I140">
            <v>18580</v>
          </cell>
          <cell r="J140">
            <v>18580</v>
          </cell>
          <cell r="K140">
            <v>18580</v>
          </cell>
          <cell r="L140">
            <v>18580</v>
          </cell>
          <cell r="M140">
            <v>18580</v>
          </cell>
          <cell r="N140">
            <v>18580</v>
          </cell>
          <cell r="O140">
            <v>18580</v>
          </cell>
          <cell r="P140">
            <v>18580</v>
          </cell>
          <cell r="Q140">
            <v>18580</v>
          </cell>
          <cell r="R140">
            <v>241538</v>
          </cell>
        </row>
        <row r="141">
          <cell r="A141">
            <v>331</v>
          </cell>
          <cell r="B141">
            <v>331</v>
          </cell>
          <cell r="C141" t="str">
            <v>Tattingstone CEVCP School</v>
          </cell>
          <cell r="D141" t="str">
            <v>83049/1</v>
          </cell>
          <cell r="F141">
            <v>55983</v>
          </cell>
          <cell r="G141">
            <v>27992</v>
          </cell>
          <cell r="H141">
            <v>27992</v>
          </cell>
          <cell r="I141">
            <v>27992</v>
          </cell>
          <cell r="J141">
            <v>27992</v>
          </cell>
          <cell r="K141">
            <v>27992</v>
          </cell>
          <cell r="L141">
            <v>27992</v>
          </cell>
          <cell r="M141">
            <v>27992</v>
          </cell>
          <cell r="N141">
            <v>27992</v>
          </cell>
          <cell r="O141">
            <v>27992</v>
          </cell>
          <cell r="P141">
            <v>27992</v>
          </cell>
          <cell r="Q141">
            <v>27992</v>
          </cell>
          <cell r="R141">
            <v>363895</v>
          </cell>
        </row>
        <row r="142">
          <cell r="A142">
            <v>332</v>
          </cell>
          <cell r="B142">
            <v>332</v>
          </cell>
          <cell r="C142" t="str">
            <v>Trimley St Martin Primary School</v>
          </cell>
          <cell r="D142" t="str">
            <v>3346/1</v>
          </cell>
          <cell r="F142">
            <v>101534</v>
          </cell>
          <cell r="G142">
            <v>50766</v>
          </cell>
          <cell r="H142">
            <v>50766</v>
          </cell>
          <cell r="I142">
            <v>50766</v>
          </cell>
          <cell r="J142">
            <v>50766</v>
          </cell>
          <cell r="K142">
            <v>50766</v>
          </cell>
          <cell r="L142">
            <v>50766</v>
          </cell>
          <cell r="M142">
            <v>50766</v>
          </cell>
          <cell r="N142">
            <v>50766</v>
          </cell>
          <cell r="O142">
            <v>50766</v>
          </cell>
          <cell r="P142">
            <v>50766</v>
          </cell>
          <cell r="Q142">
            <v>50766</v>
          </cell>
          <cell r="R142">
            <v>659960</v>
          </cell>
        </row>
        <row r="143">
          <cell r="A143">
            <v>333</v>
          </cell>
          <cell r="B143">
            <v>333</v>
          </cell>
          <cell r="C143" t="str">
            <v>Trimley St Mary Primary School</v>
          </cell>
          <cell r="D143" t="str">
            <v>3347/1</v>
          </cell>
          <cell r="F143">
            <v>193875</v>
          </cell>
          <cell r="G143">
            <v>96940</v>
          </cell>
          <cell r="H143">
            <v>96940</v>
          </cell>
          <cell r="I143">
            <v>96940</v>
          </cell>
          <cell r="J143">
            <v>96940</v>
          </cell>
          <cell r="K143">
            <v>96940</v>
          </cell>
          <cell r="L143">
            <v>96940</v>
          </cell>
          <cell r="M143">
            <v>96940</v>
          </cell>
          <cell r="N143">
            <v>96940</v>
          </cell>
          <cell r="O143">
            <v>96940</v>
          </cell>
          <cell r="P143">
            <v>96940</v>
          </cell>
          <cell r="Q143">
            <v>96940</v>
          </cell>
          <cell r="R143">
            <v>1260215</v>
          </cell>
        </row>
        <row r="144">
          <cell r="A144">
            <v>337</v>
          </cell>
          <cell r="B144">
            <v>337</v>
          </cell>
          <cell r="C144" t="str">
            <v>Waldringfield Primary School</v>
          </cell>
          <cell r="D144" t="str">
            <v>94139/1</v>
          </cell>
          <cell r="F144">
            <v>68317</v>
          </cell>
          <cell r="G144">
            <v>34158</v>
          </cell>
          <cell r="H144">
            <v>34158</v>
          </cell>
          <cell r="I144">
            <v>34158</v>
          </cell>
          <cell r="J144">
            <v>34158</v>
          </cell>
          <cell r="K144">
            <v>34158</v>
          </cell>
          <cell r="L144">
            <v>34158</v>
          </cell>
          <cell r="M144">
            <v>34158</v>
          </cell>
          <cell r="N144">
            <v>34158</v>
          </cell>
          <cell r="O144">
            <v>34158</v>
          </cell>
          <cell r="P144">
            <v>34158</v>
          </cell>
          <cell r="Q144">
            <v>34158</v>
          </cell>
          <cell r="R144">
            <v>444055</v>
          </cell>
        </row>
        <row r="145">
          <cell r="A145">
            <v>338</v>
          </cell>
          <cell r="B145">
            <v>338</v>
          </cell>
          <cell r="C145" t="str">
            <v>Whatfield CEVCP School</v>
          </cell>
          <cell r="D145" t="str">
            <v>94140/1</v>
          </cell>
          <cell r="F145">
            <v>42744</v>
          </cell>
          <cell r="G145">
            <v>21369</v>
          </cell>
          <cell r="H145">
            <v>21369</v>
          </cell>
          <cell r="I145">
            <v>21369</v>
          </cell>
          <cell r="J145">
            <v>21369</v>
          </cell>
          <cell r="K145">
            <v>21369</v>
          </cell>
          <cell r="L145">
            <v>21369</v>
          </cell>
          <cell r="M145">
            <v>21369</v>
          </cell>
          <cell r="N145">
            <v>21369</v>
          </cell>
          <cell r="O145">
            <v>21369</v>
          </cell>
          <cell r="P145">
            <v>21369</v>
          </cell>
          <cell r="Q145">
            <v>21369</v>
          </cell>
          <cell r="R145">
            <v>277803</v>
          </cell>
        </row>
        <row r="146">
          <cell r="A146">
            <v>339</v>
          </cell>
          <cell r="B146">
            <v>339</v>
          </cell>
          <cell r="C146" t="str">
            <v>Witnesham Primary School</v>
          </cell>
          <cell r="D146" t="str">
            <v>94141/1</v>
          </cell>
          <cell r="F146">
            <v>61237</v>
          </cell>
          <cell r="G146">
            <v>30616</v>
          </cell>
          <cell r="H146">
            <v>30616</v>
          </cell>
          <cell r="I146">
            <v>30616</v>
          </cell>
          <cell r="J146">
            <v>30616</v>
          </cell>
          <cell r="K146">
            <v>30616</v>
          </cell>
          <cell r="L146">
            <v>30616</v>
          </cell>
          <cell r="M146">
            <v>30616</v>
          </cell>
          <cell r="N146">
            <v>30616</v>
          </cell>
          <cell r="O146">
            <v>30616</v>
          </cell>
          <cell r="P146">
            <v>30616</v>
          </cell>
          <cell r="Q146">
            <v>30616</v>
          </cell>
          <cell r="R146">
            <v>398013</v>
          </cell>
        </row>
        <row r="147">
          <cell r="A147">
            <v>341</v>
          </cell>
          <cell r="B147">
            <v>341</v>
          </cell>
          <cell r="C147" t="str">
            <v>Sandlings Primary School</v>
          </cell>
          <cell r="D147" t="str">
            <v>48710/1</v>
          </cell>
          <cell r="F147">
            <v>79372</v>
          </cell>
          <cell r="G147">
            <v>39685</v>
          </cell>
          <cell r="H147">
            <v>39685</v>
          </cell>
          <cell r="I147">
            <v>39685</v>
          </cell>
          <cell r="J147">
            <v>39685</v>
          </cell>
          <cell r="K147">
            <v>39685</v>
          </cell>
          <cell r="L147">
            <v>39685</v>
          </cell>
          <cell r="M147">
            <v>39685</v>
          </cell>
          <cell r="N147">
            <v>39685</v>
          </cell>
          <cell r="O147">
            <v>39685</v>
          </cell>
          <cell r="P147">
            <v>39685</v>
          </cell>
          <cell r="Q147">
            <v>39685</v>
          </cell>
          <cell r="R147">
            <v>515907</v>
          </cell>
        </row>
        <row r="148">
          <cell r="A148">
            <v>342</v>
          </cell>
          <cell r="B148">
            <v>342</v>
          </cell>
          <cell r="C148" t="str">
            <v>Woodbridge Primary School</v>
          </cell>
          <cell r="D148" t="str">
            <v>3359/1</v>
          </cell>
          <cell r="F148">
            <v>119603</v>
          </cell>
          <cell r="G148">
            <v>59803</v>
          </cell>
          <cell r="H148">
            <v>59803</v>
          </cell>
          <cell r="I148">
            <v>59803</v>
          </cell>
          <cell r="J148">
            <v>59803</v>
          </cell>
          <cell r="K148">
            <v>59803</v>
          </cell>
          <cell r="L148">
            <v>59803</v>
          </cell>
          <cell r="M148">
            <v>59803</v>
          </cell>
          <cell r="N148">
            <v>59803</v>
          </cell>
          <cell r="O148">
            <v>59803</v>
          </cell>
          <cell r="P148">
            <v>59803</v>
          </cell>
          <cell r="Q148">
            <v>59803</v>
          </cell>
          <cell r="R148">
            <v>777436</v>
          </cell>
        </row>
        <row r="149">
          <cell r="A149">
            <v>343</v>
          </cell>
          <cell r="B149">
            <v>343</v>
          </cell>
          <cell r="C149" t="str">
            <v>Kyson Primary School</v>
          </cell>
          <cell r="D149" t="str">
            <v>3273/1</v>
          </cell>
          <cell r="F149">
            <v>205830</v>
          </cell>
          <cell r="G149">
            <v>102915</v>
          </cell>
          <cell r="H149">
            <v>102915</v>
          </cell>
          <cell r="I149">
            <v>102915</v>
          </cell>
          <cell r="J149">
            <v>102915</v>
          </cell>
          <cell r="K149">
            <v>102915</v>
          </cell>
          <cell r="L149">
            <v>102915</v>
          </cell>
          <cell r="M149">
            <v>102915</v>
          </cell>
          <cell r="N149">
            <v>102915</v>
          </cell>
          <cell r="O149">
            <v>102915</v>
          </cell>
          <cell r="P149">
            <v>102915</v>
          </cell>
          <cell r="Q149">
            <v>102915</v>
          </cell>
          <cell r="R149">
            <v>1337895</v>
          </cell>
        </row>
        <row r="150">
          <cell r="A150">
            <v>344</v>
          </cell>
          <cell r="B150">
            <v>344</v>
          </cell>
          <cell r="C150" t="str">
            <v>St Mary's CEVAP School, Woodbridge</v>
          </cell>
          <cell r="D150" t="str">
            <v>3327/1</v>
          </cell>
          <cell r="E150">
            <v>42401</v>
          </cell>
          <cell r="F150">
            <v>109252</v>
          </cell>
          <cell r="G150">
            <v>54627</v>
          </cell>
          <cell r="H150">
            <v>54627</v>
          </cell>
          <cell r="I150">
            <v>54627</v>
          </cell>
          <cell r="J150">
            <v>54627</v>
          </cell>
          <cell r="K150">
            <v>54627</v>
          </cell>
          <cell r="L150">
            <v>54627</v>
          </cell>
          <cell r="M150">
            <v>54627</v>
          </cell>
          <cell r="N150">
            <v>54627</v>
          </cell>
          <cell r="O150">
            <v>45523</v>
          </cell>
          <cell r="P150">
            <v>0</v>
          </cell>
          <cell r="Q150">
            <v>0</v>
          </cell>
          <cell r="R150">
            <v>591791</v>
          </cell>
        </row>
        <row r="151">
          <cell r="A151">
            <v>356</v>
          </cell>
          <cell r="B151">
            <v>356</v>
          </cell>
          <cell r="C151" t="str">
            <v>Claydon High School</v>
          </cell>
          <cell r="D151" t="str">
            <v>3210/1</v>
          </cell>
          <cell r="F151">
            <v>483975</v>
          </cell>
          <cell r="G151">
            <v>241988</v>
          </cell>
          <cell r="H151">
            <v>241988</v>
          </cell>
          <cell r="I151">
            <v>241988</v>
          </cell>
          <cell r="J151">
            <v>241988</v>
          </cell>
          <cell r="K151">
            <v>241988</v>
          </cell>
          <cell r="L151">
            <v>241988</v>
          </cell>
          <cell r="M151">
            <v>241988</v>
          </cell>
          <cell r="N151">
            <v>241988</v>
          </cell>
          <cell r="O151">
            <v>241988</v>
          </cell>
          <cell r="P151">
            <v>241988</v>
          </cell>
          <cell r="Q151">
            <v>241988</v>
          </cell>
          <cell r="R151">
            <v>3145843</v>
          </cell>
        </row>
        <row r="152">
          <cell r="A152">
            <v>370</v>
          </cell>
          <cell r="B152">
            <v>370</v>
          </cell>
          <cell r="C152" t="str">
            <v>Northgate High School</v>
          </cell>
          <cell r="D152" t="str">
            <v>3285/1</v>
          </cell>
          <cell r="F152">
            <v>1212920</v>
          </cell>
          <cell r="G152">
            <v>606461</v>
          </cell>
          <cell r="H152">
            <v>606461</v>
          </cell>
          <cell r="I152">
            <v>606461</v>
          </cell>
          <cell r="J152">
            <v>606461</v>
          </cell>
          <cell r="K152">
            <v>606461</v>
          </cell>
          <cell r="L152">
            <v>606461</v>
          </cell>
          <cell r="M152">
            <v>606461</v>
          </cell>
          <cell r="N152">
            <v>606461</v>
          </cell>
          <cell r="O152">
            <v>606461</v>
          </cell>
          <cell r="P152">
            <v>606461</v>
          </cell>
          <cell r="Q152">
            <v>606461</v>
          </cell>
          <cell r="R152">
            <v>7883991</v>
          </cell>
        </row>
        <row r="153">
          <cell r="A153">
            <v>374</v>
          </cell>
          <cell r="B153">
            <v>374</v>
          </cell>
          <cell r="C153" t="str">
            <v>Suffolk One</v>
          </cell>
          <cell r="D153" t="str">
            <v>167139/1</v>
          </cell>
          <cell r="E153">
            <v>42248</v>
          </cell>
          <cell r="F153">
            <v>1274039</v>
          </cell>
          <cell r="G153">
            <v>637017</v>
          </cell>
          <cell r="H153">
            <v>637017</v>
          </cell>
          <cell r="I153">
            <v>637017</v>
          </cell>
          <cell r="J153">
            <v>205217</v>
          </cell>
          <cell r="K153">
            <v>0</v>
          </cell>
          <cell r="L153">
            <v>0</v>
          </cell>
          <cell r="M153">
            <v>0</v>
          </cell>
          <cell r="N153">
            <v>0</v>
          </cell>
          <cell r="O153">
            <v>0</v>
          </cell>
          <cell r="P153">
            <v>0</v>
          </cell>
          <cell r="Q153">
            <v>0</v>
          </cell>
          <cell r="R153">
            <v>3390307</v>
          </cell>
        </row>
        <row r="154">
          <cell r="A154">
            <v>400</v>
          </cell>
          <cell r="B154">
            <v>400</v>
          </cell>
          <cell r="C154" t="str">
            <v xml:space="preserve">Acton CEVCP School </v>
          </cell>
          <cell r="D154" t="str">
            <v>3178/1</v>
          </cell>
          <cell r="F154">
            <v>95254</v>
          </cell>
          <cell r="G154">
            <v>47625</v>
          </cell>
          <cell r="H154">
            <v>47625</v>
          </cell>
          <cell r="I154">
            <v>47625</v>
          </cell>
          <cell r="J154">
            <v>47625</v>
          </cell>
          <cell r="K154">
            <v>47625</v>
          </cell>
          <cell r="L154">
            <v>47625</v>
          </cell>
          <cell r="M154">
            <v>47625</v>
          </cell>
          <cell r="N154">
            <v>47625</v>
          </cell>
          <cell r="O154">
            <v>47625</v>
          </cell>
          <cell r="P154">
            <v>47625</v>
          </cell>
          <cell r="Q154">
            <v>47625</v>
          </cell>
          <cell r="R154">
            <v>619129</v>
          </cell>
        </row>
        <row r="155">
          <cell r="A155">
            <v>402</v>
          </cell>
          <cell r="B155">
            <v>402</v>
          </cell>
          <cell r="C155" t="str">
            <v xml:space="preserve">Bacton Community Primary School </v>
          </cell>
          <cell r="D155" t="str">
            <v>83050/1</v>
          </cell>
          <cell r="F155">
            <v>84230</v>
          </cell>
          <cell r="G155">
            <v>42115</v>
          </cell>
          <cell r="H155">
            <v>42115</v>
          </cell>
          <cell r="I155">
            <v>42115</v>
          </cell>
          <cell r="J155">
            <v>42115</v>
          </cell>
          <cell r="K155">
            <v>42115</v>
          </cell>
          <cell r="L155">
            <v>42115</v>
          </cell>
          <cell r="M155">
            <v>42115</v>
          </cell>
          <cell r="N155">
            <v>42115</v>
          </cell>
          <cell r="O155">
            <v>42115</v>
          </cell>
          <cell r="P155">
            <v>42115</v>
          </cell>
          <cell r="Q155">
            <v>42115</v>
          </cell>
          <cell r="R155">
            <v>547495</v>
          </cell>
        </row>
        <row r="156">
          <cell r="A156">
            <v>404</v>
          </cell>
          <cell r="B156">
            <v>404</v>
          </cell>
          <cell r="C156" t="str">
            <v>Bardwell CEVCP School</v>
          </cell>
          <cell r="D156" t="str">
            <v>94147/1</v>
          </cell>
          <cell r="F156">
            <v>45706</v>
          </cell>
          <cell r="G156">
            <v>22850</v>
          </cell>
          <cell r="H156">
            <v>22850</v>
          </cell>
          <cell r="I156">
            <v>22850</v>
          </cell>
          <cell r="J156">
            <v>22850</v>
          </cell>
          <cell r="K156">
            <v>22850</v>
          </cell>
          <cell r="L156">
            <v>22850</v>
          </cell>
          <cell r="M156">
            <v>22850</v>
          </cell>
          <cell r="N156">
            <v>22850</v>
          </cell>
          <cell r="O156">
            <v>22850</v>
          </cell>
          <cell r="P156">
            <v>22850</v>
          </cell>
          <cell r="Q156">
            <v>22850</v>
          </cell>
          <cell r="R156">
            <v>297056</v>
          </cell>
        </row>
        <row r="157">
          <cell r="A157">
            <v>405</v>
          </cell>
          <cell r="B157">
            <v>405</v>
          </cell>
          <cell r="C157" t="str">
            <v>Barnham CEVCP School</v>
          </cell>
          <cell r="D157" t="str">
            <v>94148/1</v>
          </cell>
          <cell r="F157">
            <v>84465</v>
          </cell>
          <cell r="G157">
            <v>42232</v>
          </cell>
          <cell r="H157">
            <v>42232</v>
          </cell>
          <cell r="I157">
            <v>42232</v>
          </cell>
          <cell r="J157">
            <v>42232</v>
          </cell>
          <cell r="K157">
            <v>42232</v>
          </cell>
          <cell r="L157">
            <v>42232</v>
          </cell>
          <cell r="M157">
            <v>42232</v>
          </cell>
          <cell r="N157">
            <v>42232</v>
          </cell>
          <cell r="O157">
            <v>42232</v>
          </cell>
          <cell r="P157">
            <v>42232</v>
          </cell>
          <cell r="Q157">
            <v>42232</v>
          </cell>
          <cell r="R157">
            <v>549017</v>
          </cell>
        </row>
        <row r="158">
          <cell r="A158">
            <v>406</v>
          </cell>
          <cell r="B158">
            <v>406</v>
          </cell>
          <cell r="C158" t="str">
            <v>Barningham CEVCP School</v>
          </cell>
          <cell r="D158" t="str">
            <v>94149/1</v>
          </cell>
          <cell r="F158">
            <v>53635</v>
          </cell>
          <cell r="G158">
            <v>26815</v>
          </cell>
          <cell r="H158">
            <v>26815</v>
          </cell>
          <cell r="I158">
            <v>26815</v>
          </cell>
          <cell r="J158">
            <v>26815</v>
          </cell>
          <cell r="K158">
            <v>26815</v>
          </cell>
          <cell r="L158">
            <v>26815</v>
          </cell>
          <cell r="M158">
            <v>26815</v>
          </cell>
          <cell r="N158">
            <v>26815</v>
          </cell>
          <cell r="O158">
            <v>26815</v>
          </cell>
          <cell r="P158">
            <v>26815</v>
          </cell>
          <cell r="Q158">
            <v>26815</v>
          </cell>
          <cell r="R158">
            <v>348600</v>
          </cell>
        </row>
        <row r="159">
          <cell r="A159">
            <v>407</v>
          </cell>
          <cell r="B159">
            <v>407</v>
          </cell>
          <cell r="C159" t="str">
            <v xml:space="preserve">Barrow CEVCP School </v>
          </cell>
          <cell r="D159" t="str">
            <v>83051/1</v>
          </cell>
          <cell r="F159">
            <v>86922</v>
          </cell>
          <cell r="G159">
            <v>43459</v>
          </cell>
          <cell r="H159">
            <v>43459</v>
          </cell>
          <cell r="I159">
            <v>43459</v>
          </cell>
          <cell r="J159">
            <v>43459</v>
          </cell>
          <cell r="K159">
            <v>43459</v>
          </cell>
          <cell r="L159">
            <v>43459</v>
          </cell>
          <cell r="M159">
            <v>43459</v>
          </cell>
          <cell r="N159">
            <v>43459</v>
          </cell>
          <cell r="O159">
            <v>43459</v>
          </cell>
          <cell r="P159">
            <v>43459</v>
          </cell>
          <cell r="Q159">
            <v>43459</v>
          </cell>
          <cell r="R159">
            <v>564971</v>
          </cell>
        </row>
        <row r="160">
          <cell r="A160">
            <v>409</v>
          </cell>
          <cell r="B160">
            <v>409</v>
          </cell>
          <cell r="C160" t="str">
            <v>Boxford CEVCP School</v>
          </cell>
          <cell r="D160" t="str">
            <v>48711/1</v>
          </cell>
          <cell r="F160">
            <v>116756</v>
          </cell>
          <cell r="G160">
            <v>58378</v>
          </cell>
          <cell r="H160">
            <v>58378</v>
          </cell>
          <cell r="I160">
            <v>58378</v>
          </cell>
          <cell r="J160">
            <v>58378</v>
          </cell>
          <cell r="K160">
            <v>58378</v>
          </cell>
          <cell r="L160">
            <v>58378</v>
          </cell>
          <cell r="M160">
            <v>58378</v>
          </cell>
          <cell r="N160">
            <v>58378</v>
          </cell>
          <cell r="O160">
            <v>58378</v>
          </cell>
          <cell r="P160">
            <v>58378</v>
          </cell>
          <cell r="Q160">
            <v>58378</v>
          </cell>
          <cell r="R160">
            <v>758914</v>
          </cell>
        </row>
        <row r="161">
          <cell r="A161">
            <v>412</v>
          </cell>
          <cell r="B161">
            <v>412</v>
          </cell>
          <cell r="C161" t="str">
            <v>Bures CEVCP School</v>
          </cell>
          <cell r="D161" t="str">
            <v>83052/1</v>
          </cell>
          <cell r="F161">
            <v>107993</v>
          </cell>
          <cell r="G161">
            <v>53994</v>
          </cell>
          <cell r="H161">
            <v>53994</v>
          </cell>
          <cell r="I161">
            <v>53994</v>
          </cell>
          <cell r="J161">
            <v>53994</v>
          </cell>
          <cell r="K161">
            <v>53994</v>
          </cell>
          <cell r="L161">
            <v>53994</v>
          </cell>
          <cell r="M161">
            <v>53994</v>
          </cell>
          <cell r="N161">
            <v>53994</v>
          </cell>
          <cell r="O161">
            <v>53994</v>
          </cell>
          <cell r="P161">
            <v>53994</v>
          </cell>
          <cell r="Q161">
            <v>53994</v>
          </cell>
          <cell r="R161">
            <v>701927</v>
          </cell>
        </row>
        <row r="162">
          <cell r="A162">
            <v>413</v>
          </cell>
          <cell r="B162">
            <v>413</v>
          </cell>
          <cell r="C162" t="str">
            <v>The Glade Community Primary School</v>
          </cell>
          <cell r="D162" t="str">
            <v>36900/1</v>
          </cell>
          <cell r="F162">
            <v>132378</v>
          </cell>
          <cell r="G162">
            <v>66192</v>
          </cell>
          <cell r="H162">
            <v>66192</v>
          </cell>
          <cell r="I162">
            <v>66192</v>
          </cell>
          <cell r="J162">
            <v>66192</v>
          </cell>
          <cell r="K162">
            <v>66192</v>
          </cell>
          <cell r="L162">
            <v>66192</v>
          </cell>
          <cell r="M162">
            <v>66192</v>
          </cell>
          <cell r="N162">
            <v>66192</v>
          </cell>
          <cell r="O162">
            <v>66192</v>
          </cell>
          <cell r="P162">
            <v>66192</v>
          </cell>
          <cell r="Q162">
            <v>66192</v>
          </cell>
          <cell r="R162">
            <v>860490</v>
          </cell>
        </row>
        <row r="163">
          <cell r="A163">
            <v>415</v>
          </cell>
          <cell r="B163">
            <v>415</v>
          </cell>
          <cell r="C163" t="str">
            <v>Guildhall Feoffment Community Primary School</v>
          </cell>
          <cell r="D163" t="str">
            <v>3242/1</v>
          </cell>
          <cell r="F163">
            <v>152281</v>
          </cell>
          <cell r="G163">
            <v>76138</v>
          </cell>
          <cell r="H163">
            <v>76138</v>
          </cell>
          <cell r="I163">
            <v>76138</v>
          </cell>
          <cell r="J163">
            <v>76138</v>
          </cell>
          <cell r="K163">
            <v>76138</v>
          </cell>
          <cell r="L163">
            <v>76138</v>
          </cell>
          <cell r="M163">
            <v>76138</v>
          </cell>
          <cell r="N163">
            <v>76138</v>
          </cell>
          <cell r="O163">
            <v>76138</v>
          </cell>
          <cell r="P163">
            <v>76138</v>
          </cell>
          <cell r="Q163">
            <v>76138</v>
          </cell>
          <cell r="R163">
            <v>989799</v>
          </cell>
        </row>
        <row r="164">
          <cell r="A164">
            <v>416</v>
          </cell>
          <cell r="B164">
            <v>416</v>
          </cell>
          <cell r="C164" t="str">
            <v>Hardwick Primary School</v>
          </cell>
          <cell r="D164" t="str">
            <v>3251/1</v>
          </cell>
          <cell r="F164">
            <v>142472</v>
          </cell>
          <cell r="G164">
            <v>71234</v>
          </cell>
          <cell r="H164">
            <v>71234</v>
          </cell>
          <cell r="I164">
            <v>71234</v>
          </cell>
          <cell r="J164">
            <v>71234</v>
          </cell>
          <cell r="K164">
            <v>71234</v>
          </cell>
          <cell r="L164">
            <v>71234</v>
          </cell>
          <cell r="M164">
            <v>71234</v>
          </cell>
          <cell r="N164">
            <v>71234</v>
          </cell>
          <cell r="O164">
            <v>71234</v>
          </cell>
          <cell r="P164">
            <v>71234</v>
          </cell>
          <cell r="Q164">
            <v>71234</v>
          </cell>
          <cell r="R164">
            <v>926046</v>
          </cell>
        </row>
        <row r="165">
          <cell r="A165">
            <v>417</v>
          </cell>
          <cell r="B165">
            <v>417</v>
          </cell>
          <cell r="C165" t="str">
            <v>Howard Community Primary School</v>
          </cell>
          <cell r="D165" t="str">
            <v>3262/1</v>
          </cell>
          <cell r="F165">
            <v>141076</v>
          </cell>
          <cell r="G165">
            <v>70536</v>
          </cell>
          <cell r="H165">
            <v>70536</v>
          </cell>
          <cell r="I165">
            <v>70536</v>
          </cell>
          <cell r="J165">
            <v>70536</v>
          </cell>
          <cell r="K165">
            <v>70536</v>
          </cell>
          <cell r="L165">
            <v>70536</v>
          </cell>
          <cell r="M165">
            <v>70536</v>
          </cell>
          <cell r="N165">
            <v>70536</v>
          </cell>
          <cell r="O165">
            <v>70536</v>
          </cell>
          <cell r="P165">
            <v>70536</v>
          </cell>
          <cell r="Q165">
            <v>70536</v>
          </cell>
          <cell r="R165">
            <v>916972</v>
          </cell>
        </row>
        <row r="166">
          <cell r="A166">
            <v>418</v>
          </cell>
          <cell r="B166">
            <v>418</v>
          </cell>
          <cell r="C166" t="str">
            <v>Sebert Wood Community Primary School</v>
          </cell>
          <cell r="D166" t="str">
            <v>3307/1</v>
          </cell>
          <cell r="F166">
            <v>176865</v>
          </cell>
          <cell r="G166">
            <v>88431</v>
          </cell>
          <cell r="H166">
            <v>88431</v>
          </cell>
          <cell r="I166">
            <v>88431</v>
          </cell>
          <cell r="J166">
            <v>88431</v>
          </cell>
          <cell r="K166">
            <v>88431</v>
          </cell>
          <cell r="L166">
            <v>88431</v>
          </cell>
          <cell r="M166">
            <v>88431</v>
          </cell>
          <cell r="N166">
            <v>88431</v>
          </cell>
          <cell r="O166">
            <v>88431</v>
          </cell>
          <cell r="P166">
            <v>88431</v>
          </cell>
          <cell r="Q166">
            <v>88431</v>
          </cell>
          <cell r="R166">
            <v>1149606</v>
          </cell>
        </row>
        <row r="167">
          <cell r="A167">
            <v>420</v>
          </cell>
          <cell r="B167">
            <v>420</v>
          </cell>
          <cell r="C167" t="str">
            <v>St Edmund's Catholic Primary School, Bury St Edmunds</v>
          </cell>
          <cell r="D167" t="str">
            <v>3316/1</v>
          </cell>
          <cell r="F167">
            <v>168480</v>
          </cell>
          <cell r="G167">
            <v>84239</v>
          </cell>
          <cell r="H167">
            <v>84239</v>
          </cell>
          <cell r="I167">
            <v>84239</v>
          </cell>
          <cell r="J167">
            <v>84239</v>
          </cell>
          <cell r="K167">
            <v>84239</v>
          </cell>
          <cell r="L167">
            <v>84239</v>
          </cell>
          <cell r="M167">
            <v>84239</v>
          </cell>
          <cell r="N167">
            <v>84239</v>
          </cell>
          <cell r="O167">
            <v>84239</v>
          </cell>
          <cell r="P167">
            <v>84239</v>
          </cell>
          <cell r="Q167">
            <v>84239</v>
          </cell>
          <cell r="R167">
            <v>1095109</v>
          </cell>
        </row>
        <row r="168">
          <cell r="A168">
            <v>421</v>
          </cell>
          <cell r="B168">
            <v>421</v>
          </cell>
          <cell r="C168" t="str">
            <v>St Edmundsbury CEVAP School</v>
          </cell>
          <cell r="D168" t="str">
            <v>3317/1</v>
          </cell>
          <cell r="F168">
            <v>116599</v>
          </cell>
          <cell r="G168">
            <v>58300</v>
          </cell>
          <cell r="H168">
            <v>58300</v>
          </cell>
          <cell r="I168">
            <v>58300</v>
          </cell>
          <cell r="J168">
            <v>58300</v>
          </cell>
          <cell r="K168">
            <v>58300</v>
          </cell>
          <cell r="L168">
            <v>58300</v>
          </cell>
          <cell r="M168">
            <v>58300</v>
          </cell>
          <cell r="N168">
            <v>58300</v>
          </cell>
          <cell r="O168">
            <v>58300</v>
          </cell>
          <cell r="P168">
            <v>58300</v>
          </cell>
          <cell r="Q168">
            <v>58300</v>
          </cell>
          <cell r="R168">
            <v>757899</v>
          </cell>
        </row>
        <row r="169">
          <cell r="A169">
            <v>422</v>
          </cell>
          <cell r="B169">
            <v>422</v>
          </cell>
          <cell r="C169" t="str">
            <v>Sextons Manor Community Primary School</v>
          </cell>
          <cell r="D169" t="str">
            <v>36901/1</v>
          </cell>
          <cell r="F169">
            <v>95266</v>
          </cell>
          <cell r="G169">
            <v>47632</v>
          </cell>
          <cell r="H169">
            <v>47632</v>
          </cell>
          <cell r="I169">
            <v>47632</v>
          </cell>
          <cell r="J169">
            <v>47632</v>
          </cell>
          <cell r="K169">
            <v>47632</v>
          </cell>
          <cell r="L169">
            <v>47632</v>
          </cell>
          <cell r="M169">
            <v>47632</v>
          </cell>
          <cell r="N169">
            <v>47632</v>
          </cell>
          <cell r="O169">
            <v>47632</v>
          </cell>
          <cell r="P169">
            <v>47632</v>
          </cell>
          <cell r="Q169">
            <v>47632</v>
          </cell>
          <cell r="R169">
            <v>619218</v>
          </cell>
        </row>
        <row r="170">
          <cell r="A170">
            <v>424</v>
          </cell>
          <cell r="B170">
            <v>424</v>
          </cell>
          <cell r="C170" t="str">
            <v>Westgate Community Primary School</v>
          </cell>
          <cell r="D170" t="str">
            <v>3353/1</v>
          </cell>
          <cell r="F170">
            <v>187550</v>
          </cell>
          <cell r="G170">
            <v>93776</v>
          </cell>
          <cell r="H170">
            <v>93776</v>
          </cell>
          <cell r="I170">
            <v>93776</v>
          </cell>
          <cell r="J170">
            <v>93776</v>
          </cell>
          <cell r="K170">
            <v>93776</v>
          </cell>
          <cell r="L170">
            <v>93776</v>
          </cell>
          <cell r="M170">
            <v>93776</v>
          </cell>
          <cell r="N170">
            <v>93776</v>
          </cell>
          <cell r="O170">
            <v>93776</v>
          </cell>
          <cell r="P170">
            <v>93776</v>
          </cell>
          <cell r="Q170">
            <v>93776</v>
          </cell>
          <cell r="R170">
            <v>1219086</v>
          </cell>
        </row>
        <row r="171">
          <cell r="A171">
            <v>425</v>
          </cell>
          <cell r="B171" t="str">
            <v>425</v>
          </cell>
          <cell r="C171" t="str">
            <v>Abbots Green Community Primary School</v>
          </cell>
          <cell r="D171" t="str">
            <v>104897/1</v>
          </cell>
          <cell r="F171">
            <v>187248</v>
          </cell>
          <cell r="G171">
            <v>93621</v>
          </cell>
          <cell r="H171">
            <v>93621</v>
          </cell>
          <cell r="I171">
            <v>93621</v>
          </cell>
          <cell r="J171">
            <v>93621</v>
          </cell>
          <cell r="K171">
            <v>93621</v>
          </cell>
          <cell r="L171">
            <v>93621</v>
          </cell>
          <cell r="M171">
            <v>93621</v>
          </cell>
          <cell r="N171">
            <v>93621</v>
          </cell>
          <cell r="O171">
            <v>93621</v>
          </cell>
          <cell r="P171">
            <v>93621</v>
          </cell>
          <cell r="Q171">
            <v>93621</v>
          </cell>
          <cell r="R171">
            <v>1217079</v>
          </cell>
        </row>
        <row r="172">
          <cell r="A172">
            <v>426</v>
          </cell>
          <cell r="B172">
            <v>426</v>
          </cell>
          <cell r="C172" t="str">
            <v>Cavendish CEVCP School</v>
          </cell>
          <cell r="D172" t="str">
            <v>94150/1</v>
          </cell>
          <cell r="F172">
            <v>54226</v>
          </cell>
          <cell r="G172">
            <v>27114</v>
          </cell>
          <cell r="H172">
            <v>27114</v>
          </cell>
          <cell r="I172">
            <v>27114</v>
          </cell>
          <cell r="J172">
            <v>27114</v>
          </cell>
          <cell r="K172">
            <v>27114</v>
          </cell>
          <cell r="L172">
            <v>27114</v>
          </cell>
          <cell r="M172">
            <v>27114</v>
          </cell>
          <cell r="N172">
            <v>27114</v>
          </cell>
          <cell r="O172">
            <v>27114</v>
          </cell>
          <cell r="P172">
            <v>27114</v>
          </cell>
          <cell r="Q172">
            <v>27114</v>
          </cell>
          <cell r="R172">
            <v>352480</v>
          </cell>
        </row>
        <row r="173">
          <cell r="A173">
            <v>429</v>
          </cell>
          <cell r="B173">
            <v>429</v>
          </cell>
          <cell r="C173" t="str">
            <v>Clare Community Primary School</v>
          </cell>
          <cell r="D173" t="str">
            <v>83053/1</v>
          </cell>
          <cell r="F173">
            <v>83224</v>
          </cell>
          <cell r="G173">
            <v>41614</v>
          </cell>
          <cell r="H173">
            <v>41614</v>
          </cell>
          <cell r="I173">
            <v>41614</v>
          </cell>
          <cell r="J173">
            <v>41614</v>
          </cell>
          <cell r="K173">
            <v>41614</v>
          </cell>
          <cell r="L173">
            <v>41614</v>
          </cell>
          <cell r="M173">
            <v>41614</v>
          </cell>
          <cell r="N173">
            <v>41614</v>
          </cell>
          <cell r="O173">
            <v>41614</v>
          </cell>
          <cell r="P173">
            <v>41614</v>
          </cell>
          <cell r="Q173">
            <v>41614</v>
          </cell>
          <cell r="R173">
            <v>540978</v>
          </cell>
        </row>
        <row r="174">
          <cell r="A174">
            <v>430</v>
          </cell>
          <cell r="B174">
            <v>430</v>
          </cell>
          <cell r="C174" t="str">
            <v>Cockfield CEVCP School</v>
          </cell>
          <cell r="D174" t="str">
            <v>83055/1</v>
          </cell>
          <cell r="F174">
            <v>47588</v>
          </cell>
          <cell r="G174">
            <v>23794</v>
          </cell>
          <cell r="H174">
            <v>23794</v>
          </cell>
          <cell r="I174">
            <v>23794</v>
          </cell>
          <cell r="J174">
            <v>23794</v>
          </cell>
          <cell r="K174">
            <v>23794</v>
          </cell>
          <cell r="L174">
            <v>23794</v>
          </cell>
          <cell r="M174">
            <v>23794</v>
          </cell>
          <cell r="N174">
            <v>23794</v>
          </cell>
          <cell r="O174">
            <v>23794</v>
          </cell>
          <cell r="P174">
            <v>23794</v>
          </cell>
          <cell r="Q174">
            <v>23794</v>
          </cell>
          <cell r="R174">
            <v>309322</v>
          </cell>
        </row>
        <row r="175">
          <cell r="A175">
            <v>431</v>
          </cell>
          <cell r="B175">
            <v>431</v>
          </cell>
          <cell r="C175" t="str">
            <v>Combs Ford Primary School</v>
          </cell>
          <cell r="D175" t="str">
            <v>3215/1</v>
          </cell>
          <cell r="F175">
            <v>205662</v>
          </cell>
          <cell r="G175">
            <v>102834</v>
          </cell>
          <cell r="H175">
            <v>102834</v>
          </cell>
          <cell r="I175">
            <v>102834</v>
          </cell>
          <cell r="J175">
            <v>102834</v>
          </cell>
          <cell r="K175">
            <v>102834</v>
          </cell>
          <cell r="L175">
            <v>102834</v>
          </cell>
          <cell r="M175">
            <v>102834</v>
          </cell>
          <cell r="N175">
            <v>102834</v>
          </cell>
          <cell r="O175">
            <v>102834</v>
          </cell>
          <cell r="P175">
            <v>102834</v>
          </cell>
          <cell r="Q175">
            <v>102834</v>
          </cell>
          <cell r="R175">
            <v>1336836</v>
          </cell>
        </row>
        <row r="176">
          <cell r="A176">
            <v>432</v>
          </cell>
          <cell r="B176">
            <v>432</v>
          </cell>
          <cell r="C176" t="str">
            <v>Creeting St Mary CEVAP School</v>
          </cell>
          <cell r="D176" t="str">
            <v>94151/1</v>
          </cell>
          <cell r="F176">
            <v>56164</v>
          </cell>
          <cell r="G176">
            <v>28082</v>
          </cell>
          <cell r="H176">
            <v>28082</v>
          </cell>
          <cell r="I176">
            <v>28082</v>
          </cell>
          <cell r="J176">
            <v>28082</v>
          </cell>
          <cell r="K176">
            <v>28082</v>
          </cell>
          <cell r="L176">
            <v>28082</v>
          </cell>
          <cell r="M176">
            <v>28082</v>
          </cell>
          <cell r="N176">
            <v>28082</v>
          </cell>
          <cell r="O176">
            <v>28082</v>
          </cell>
          <cell r="P176">
            <v>28082</v>
          </cell>
          <cell r="Q176">
            <v>28082</v>
          </cell>
          <cell r="R176">
            <v>365066</v>
          </cell>
        </row>
        <row r="177">
          <cell r="A177">
            <v>436</v>
          </cell>
          <cell r="B177">
            <v>436</v>
          </cell>
          <cell r="C177" t="str">
            <v>Elmswell Community Primary School</v>
          </cell>
          <cell r="D177" t="str">
            <v>3230/1</v>
          </cell>
          <cell r="F177">
            <v>145784</v>
          </cell>
          <cell r="G177">
            <v>72890</v>
          </cell>
          <cell r="H177">
            <v>72890</v>
          </cell>
          <cell r="I177">
            <v>72890</v>
          </cell>
          <cell r="J177">
            <v>72890</v>
          </cell>
          <cell r="K177">
            <v>72890</v>
          </cell>
          <cell r="L177">
            <v>72890</v>
          </cell>
          <cell r="M177">
            <v>72890</v>
          </cell>
          <cell r="N177">
            <v>72890</v>
          </cell>
          <cell r="O177">
            <v>72890</v>
          </cell>
          <cell r="P177">
            <v>72890</v>
          </cell>
          <cell r="Q177">
            <v>72890</v>
          </cell>
          <cell r="R177">
            <v>947574</v>
          </cell>
        </row>
        <row r="178">
          <cell r="A178">
            <v>441</v>
          </cell>
          <cell r="B178">
            <v>441</v>
          </cell>
          <cell r="C178" t="str">
            <v>Great Barton CEVCP School</v>
          </cell>
          <cell r="D178" t="str">
            <v>48712/1</v>
          </cell>
          <cell r="E178">
            <v>42370</v>
          </cell>
          <cell r="F178">
            <v>105793</v>
          </cell>
          <cell r="G178">
            <v>52899</v>
          </cell>
          <cell r="H178">
            <v>52899</v>
          </cell>
          <cell r="I178">
            <v>52899</v>
          </cell>
          <cell r="J178">
            <v>52899</v>
          </cell>
          <cell r="K178">
            <v>52899</v>
          </cell>
          <cell r="L178">
            <v>52899</v>
          </cell>
          <cell r="M178">
            <v>52899</v>
          </cell>
          <cell r="N178">
            <v>39676</v>
          </cell>
          <cell r="O178">
            <v>0</v>
          </cell>
          <cell r="P178">
            <v>0</v>
          </cell>
          <cell r="Q178">
            <v>0</v>
          </cell>
          <cell r="R178">
            <v>515762</v>
          </cell>
        </row>
        <row r="179">
          <cell r="A179">
            <v>442</v>
          </cell>
          <cell r="B179">
            <v>442</v>
          </cell>
          <cell r="C179" t="str">
            <v>Wells Hall Community Primary School</v>
          </cell>
          <cell r="D179" t="str">
            <v>3350/1</v>
          </cell>
          <cell r="F179">
            <v>268763</v>
          </cell>
          <cell r="G179">
            <v>134384</v>
          </cell>
          <cell r="H179">
            <v>134384</v>
          </cell>
          <cell r="I179">
            <v>134384</v>
          </cell>
          <cell r="J179">
            <v>134384</v>
          </cell>
          <cell r="K179">
            <v>134384</v>
          </cell>
          <cell r="L179">
            <v>134384</v>
          </cell>
          <cell r="M179">
            <v>134384</v>
          </cell>
          <cell r="N179">
            <v>134384</v>
          </cell>
          <cell r="O179">
            <v>134384</v>
          </cell>
          <cell r="P179">
            <v>134384</v>
          </cell>
          <cell r="Q179">
            <v>134384</v>
          </cell>
          <cell r="R179">
            <v>1746987</v>
          </cell>
        </row>
        <row r="180">
          <cell r="A180">
            <v>443</v>
          </cell>
          <cell r="B180">
            <v>443</v>
          </cell>
          <cell r="C180" t="str">
            <v>Pot Kiln Primary School</v>
          </cell>
          <cell r="D180" t="str">
            <v>3294/1</v>
          </cell>
          <cell r="F180">
            <v>151621</v>
          </cell>
          <cell r="G180">
            <v>75808</v>
          </cell>
          <cell r="H180">
            <v>75808</v>
          </cell>
          <cell r="I180">
            <v>75808</v>
          </cell>
          <cell r="J180">
            <v>75808</v>
          </cell>
          <cell r="K180">
            <v>75808</v>
          </cell>
          <cell r="L180">
            <v>75808</v>
          </cell>
          <cell r="M180">
            <v>75808</v>
          </cell>
          <cell r="N180">
            <v>75808</v>
          </cell>
          <cell r="O180">
            <v>75808</v>
          </cell>
          <cell r="P180">
            <v>75808</v>
          </cell>
          <cell r="Q180">
            <v>75808</v>
          </cell>
          <cell r="R180">
            <v>985509</v>
          </cell>
        </row>
        <row r="181">
          <cell r="A181">
            <v>444</v>
          </cell>
          <cell r="B181">
            <v>444</v>
          </cell>
          <cell r="C181" t="str">
            <v>Great Finborough CEVCP School</v>
          </cell>
          <cell r="D181" t="str">
            <v>83195/1</v>
          </cell>
          <cell r="F181">
            <v>73037</v>
          </cell>
          <cell r="G181">
            <v>36520</v>
          </cell>
          <cell r="H181">
            <v>36520</v>
          </cell>
          <cell r="I181">
            <v>36520</v>
          </cell>
          <cell r="J181">
            <v>36520</v>
          </cell>
          <cell r="K181">
            <v>36520</v>
          </cell>
          <cell r="L181">
            <v>36520</v>
          </cell>
          <cell r="M181">
            <v>36520</v>
          </cell>
          <cell r="N181">
            <v>36520</v>
          </cell>
          <cell r="O181">
            <v>36520</v>
          </cell>
          <cell r="P181">
            <v>36520</v>
          </cell>
          <cell r="Q181">
            <v>36520</v>
          </cell>
          <cell r="R181">
            <v>474757</v>
          </cell>
        </row>
        <row r="182">
          <cell r="A182">
            <v>445</v>
          </cell>
          <cell r="B182">
            <v>445</v>
          </cell>
          <cell r="C182" t="str">
            <v>Great Waldingfield CEVCP School</v>
          </cell>
          <cell r="D182" t="str">
            <v>83058/1</v>
          </cell>
          <cell r="F182">
            <v>80907</v>
          </cell>
          <cell r="G182">
            <v>40456</v>
          </cell>
          <cell r="H182">
            <v>40456</v>
          </cell>
          <cell r="I182">
            <v>40456</v>
          </cell>
          <cell r="J182">
            <v>40456</v>
          </cell>
          <cell r="K182">
            <v>40456</v>
          </cell>
          <cell r="L182">
            <v>40456</v>
          </cell>
          <cell r="M182">
            <v>40456</v>
          </cell>
          <cell r="N182">
            <v>40456</v>
          </cell>
          <cell r="O182">
            <v>40456</v>
          </cell>
          <cell r="P182">
            <v>40456</v>
          </cell>
          <cell r="Q182">
            <v>40456</v>
          </cell>
          <cell r="R182">
            <v>525923</v>
          </cell>
        </row>
        <row r="183">
          <cell r="A183">
            <v>446</v>
          </cell>
          <cell r="B183">
            <v>446</v>
          </cell>
          <cell r="C183" t="str">
            <v>Great Whelnetham CEVCP School</v>
          </cell>
          <cell r="D183" t="str">
            <v>48713/1</v>
          </cell>
          <cell r="F183">
            <v>75070</v>
          </cell>
          <cell r="G183">
            <v>37536</v>
          </cell>
          <cell r="H183">
            <v>37536</v>
          </cell>
          <cell r="I183">
            <v>37536</v>
          </cell>
          <cell r="J183">
            <v>37536</v>
          </cell>
          <cell r="K183">
            <v>37536</v>
          </cell>
          <cell r="L183">
            <v>37536</v>
          </cell>
          <cell r="M183">
            <v>37536</v>
          </cell>
          <cell r="N183">
            <v>37536</v>
          </cell>
          <cell r="O183">
            <v>37536</v>
          </cell>
          <cell r="P183">
            <v>37536</v>
          </cell>
          <cell r="Q183">
            <v>37536</v>
          </cell>
          <cell r="R183">
            <v>487966</v>
          </cell>
        </row>
        <row r="184">
          <cell r="A184">
            <v>448</v>
          </cell>
          <cell r="B184">
            <v>448</v>
          </cell>
          <cell r="C184" t="str">
            <v>Hartest CEVCP School</v>
          </cell>
          <cell r="D184" t="str">
            <v>94153/1</v>
          </cell>
          <cell r="F184">
            <v>56997</v>
          </cell>
          <cell r="G184">
            <v>28496</v>
          </cell>
          <cell r="H184">
            <v>28496</v>
          </cell>
          <cell r="I184">
            <v>28496</v>
          </cell>
          <cell r="J184">
            <v>28496</v>
          </cell>
          <cell r="K184">
            <v>28496</v>
          </cell>
          <cell r="L184">
            <v>28496</v>
          </cell>
          <cell r="M184">
            <v>28496</v>
          </cell>
          <cell r="N184">
            <v>28496</v>
          </cell>
          <cell r="O184">
            <v>28496</v>
          </cell>
          <cell r="P184">
            <v>28496</v>
          </cell>
          <cell r="Q184">
            <v>28496</v>
          </cell>
          <cell r="R184">
            <v>370453</v>
          </cell>
        </row>
        <row r="185">
          <cell r="A185">
            <v>449</v>
          </cell>
          <cell r="B185">
            <v>449</v>
          </cell>
          <cell r="C185" t="str">
            <v>Crawfords CEVCP School</v>
          </cell>
          <cell r="D185" t="str">
            <v>36903/1</v>
          </cell>
          <cell r="F185">
            <v>49957</v>
          </cell>
          <cell r="G185">
            <v>24976</v>
          </cell>
          <cell r="H185">
            <v>24976</v>
          </cell>
          <cell r="I185">
            <v>24976</v>
          </cell>
          <cell r="J185">
            <v>24976</v>
          </cell>
          <cell r="K185">
            <v>24976</v>
          </cell>
          <cell r="L185">
            <v>24976</v>
          </cell>
          <cell r="M185">
            <v>24976</v>
          </cell>
          <cell r="N185">
            <v>24976</v>
          </cell>
          <cell r="O185">
            <v>24976</v>
          </cell>
          <cell r="P185">
            <v>24976</v>
          </cell>
          <cell r="Q185">
            <v>24976</v>
          </cell>
          <cell r="R185">
            <v>324693</v>
          </cell>
        </row>
        <row r="186">
          <cell r="A186">
            <v>451</v>
          </cell>
          <cell r="B186">
            <v>451</v>
          </cell>
          <cell r="C186" t="str">
            <v>New Cangle Community Primary School</v>
          </cell>
          <cell r="D186" t="str">
            <v>60250/1</v>
          </cell>
          <cell r="F186">
            <v>134286</v>
          </cell>
          <cell r="G186">
            <v>67145</v>
          </cell>
          <cell r="H186">
            <v>67145</v>
          </cell>
          <cell r="I186">
            <v>67145</v>
          </cell>
          <cell r="J186">
            <v>67145</v>
          </cell>
          <cell r="K186">
            <v>67145</v>
          </cell>
          <cell r="L186">
            <v>67145</v>
          </cell>
          <cell r="M186">
            <v>67145</v>
          </cell>
          <cell r="N186">
            <v>67145</v>
          </cell>
          <cell r="O186">
            <v>67145</v>
          </cell>
          <cell r="P186">
            <v>67145</v>
          </cell>
          <cell r="Q186">
            <v>67145</v>
          </cell>
          <cell r="R186">
            <v>872881</v>
          </cell>
        </row>
        <row r="187">
          <cell r="A187">
            <v>452</v>
          </cell>
          <cell r="B187">
            <v>452</v>
          </cell>
          <cell r="C187" t="str">
            <v>Clements Community Primary School</v>
          </cell>
          <cell r="D187" t="str">
            <v>36904/1</v>
          </cell>
          <cell r="F187">
            <v>150110</v>
          </cell>
          <cell r="G187">
            <v>75052</v>
          </cell>
          <cell r="H187">
            <v>75052</v>
          </cell>
          <cell r="I187">
            <v>75052</v>
          </cell>
          <cell r="J187">
            <v>75052</v>
          </cell>
          <cell r="K187">
            <v>75052</v>
          </cell>
          <cell r="L187">
            <v>75052</v>
          </cell>
          <cell r="M187">
            <v>75052</v>
          </cell>
          <cell r="N187">
            <v>75052</v>
          </cell>
          <cell r="O187">
            <v>75052</v>
          </cell>
          <cell r="P187">
            <v>75052</v>
          </cell>
          <cell r="Q187">
            <v>75052</v>
          </cell>
          <cell r="R187">
            <v>975682</v>
          </cell>
        </row>
        <row r="188">
          <cell r="A188">
            <v>455</v>
          </cell>
          <cell r="B188">
            <v>455</v>
          </cell>
          <cell r="C188" t="str">
            <v>St Felix Roman Catholic Primary School</v>
          </cell>
          <cell r="D188" t="str">
            <v>36912/1</v>
          </cell>
          <cell r="F188">
            <v>167466</v>
          </cell>
          <cell r="G188">
            <v>83730</v>
          </cell>
          <cell r="H188">
            <v>83730</v>
          </cell>
          <cell r="I188">
            <v>83730</v>
          </cell>
          <cell r="J188">
            <v>83730</v>
          </cell>
          <cell r="K188">
            <v>83730</v>
          </cell>
          <cell r="L188">
            <v>83730</v>
          </cell>
          <cell r="M188">
            <v>83730</v>
          </cell>
          <cell r="N188">
            <v>83730</v>
          </cell>
          <cell r="O188">
            <v>83730</v>
          </cell>
          <cell r="P188">
            <v>83730</v>
          </cell>
          <cell r="Q188">
            <v>83730</v>
          </cell>
          <cell r="R188">
            <v>1088496</v>
          </cell>
        </row>
        <row r="189">
          <cell r="A189">
            <v>457</v>
          </cell>
          <cell r="B189">
            <v>457</v>
          </cell>
          <cell r="C189" t="str">
            <v>Honington CEVCP School</v>
          </cell>
          <cell r="D189" t="str">
            <v>48715/1</v>
          </cell>
          <cell r="F189">
            <v>87320</v>
          </cell>
          <cell r="G189">
            <v>43660</v>
          </cell>
          <cell r="H189">
            <v>43660</v>
          </cell>
          <cell r="I189">
            <v>43660</v>
          </cell>
          <cell r="J189">
            <v>43660</v>
          </cell>
          <cell r="K189">
            <v>43660</v>
          </cell>
          <cell r="L189">
            <v>43660</v>
          </cell>
          <cell r="M189">
            <v>43660</v>
          </cell>
          <cell r="N189">
            <v>43660</v>
          </cell>
          <cell r="O189">
            <v>43660</v>
          </cell>
          <cell r="P189">
            <v>43660</v>
          </cell>
          <cell r="Q189">
            <v>43660</v>
          </cell>
          <cell r="R189">
            <v>567580</v>
          </cell>
        </row>
        <row r="190">
          <cell r="A190">
            <v>458</v>
          </cell>
          <cell r="B190">
            <v>458</v>
          </cell>
          <cell r="C190" t="str">
            <v>Hopton CEVCP School</v>
          </cell>
          <cell r="D190" t="str">
            <v>94154/1</v>
          </cell>
          <cell r="F190">
            <v>60248</v>
          </cell>
          <cell r="G190">
            <v>30122</v>
          </cell>
          <cell r="H190">
            <v>30122</v>
          </cell>
          <cell r="I190">
            <v>30122</v>
          </cell>
          <cell r="J190">
            <v>30122</v>
          </cell>
          <cell r="K190">
            <v>30122</v>
          </cell>
          <cell r="L190">
            <v>30122</v>
          </cell>
          <cell r="M190">
            <v>30122</v>
          </cell>
          <cell r="N190">
            <v>30122</v>
          </cell>
          <cell r="O190">
            <v>30122</v>
          </cell>
          <cell r="P190">
            <v>30122</v>
          </cell>
          <cell r="Q190">
            <v>30122</v>
          </cell>
          <cell r="R190">
            <v>391590</v>
          </cell>
        </row>
        <row r="191">
          <cell r="A191">
            <v>460</v>
          </cell>
          <cell r="B191">
            <v>460</v>
          </cell>
          <cell r="C191" t="str">
            <v>Hundon Community Primary School</v>
          </cell>
          <cell r="D191" t="str">
            <v>83197/1</v>
          </cell>
          <cell r="F191">
            <v>57108</v>
          </cell>
          <cell r="G191">
            <v>28555</v>
          </cell>
          <cell r="H191">
            <v>28555</v>
          </cell>
          <cell r="I191">
            <v>28555</v>
          </cell>
          <cell r="J191">
            <v>28555</v>
          </cell>
          <cell r="K191">
            <v>28555</v>
          </cell>
          <cell r="L191">
            <v>28555</v>
          </cell>
          <cell r="M191">
            <v>28555</v>
          </cell>
          <cell r="N191">
            <v>28555</v>
          </cell>
          <cell r="O191">
            <v>28555</v>
          </cell>
          <cell r="P191">
            <v>28555</v>
          </cell>
          <cell r="Q191">
            <v>28555</v>
          </cell>
          <cell r="R191">
            <v>371213</v>
          </cell>
        </row>
        <row r="192">
          <cell r="A192">
            <v>461</v>
          </cell>
          <cell r="B192">
            <v>461</v>
          </cell>
          <cell r="C192" t="str">
            <v>Ickworth Park Primary School</v>
          </cell>
          <cell r="D192" t="str">
            <v>36913/1</v>
          </cell>
          <cell r="F192">
            <v>113030</v>
          </cell>
          <cell r="G192">
            <v>56512</v>
          </cell>
          <cell r="H192">
            <v>56512</v>
          </cell>
          <cell r="I192">
            <v>56512</v>
          </cell>
          <cell r="J192">
            <v>56512</v>
          </cell>
          <cell r="K192">
            <v>56512</v>
          </cell>
          <cell r="L192">
            <v>56512</v>
          </cell>
          <cell r="M192">
            <v>56512</v>
          </cell>
          <cell r="N192">
            <v>56512</v>
          </cell>
          <cell r="O192">
            <v>56512</v>
          </cell>
          <cell r="P192">
            <v>56512</v>
          </cell>
          <cell r="Q192">
            <v>56512</v>
          </cell>
          <cell r="R192">
            <v>734662</v>
          </cell>
        </row>
        <row r="193">
          <cell r="A193">
            <v>464</v>
          </cell>
          <cell r="B193">
            <v>464</v>
          </cell>
          <cell r="C193" t="str">
            <v>Ixworth CEVCP School</v>
          </cell>
          <cell r="D193" t="str">
            <v>3265/1</v>
          </cell>
          <cell r="F193">
            <v>111030</v>
          </cell>
          <cell r="G193">
            <v>55517</v>
          </cell>
          <cell r="H193">
            <v>55517</v>
          </cell>
          <cell r="I193">
            <v>55517</v>
          </cell>
          <cell r="J193">
            <v>55517</v>
          </cell>
          <cell r="K193">
            <v>55517</v>
          </cell>
          <cell r="L193">
            <v>55517</v>
          </cell>
          <cell r="M193">
            <v>55517</v>
          </cell>
          <cell r="N193">
            <v>55517</v>
          </cell>
          <cell r="O193">
            <v>55517</v>
          </cell>
          <cell r="P193">
            <v>55517</v>
          </cell>
          <cell r="Q193">
            <v>55517</v>
          </cell>
          <cell r="R193">
            <v>721717</v>
          </cell>
        </row>
        <row r="194">
          <cell r="A194">
            <v>466</v>
          </cell>
          <cell r="B194">
            <v>466</v>
          </cell>
          <cell r="C194" t="str">
            <v>Lakenheath Community Primary School</v>
          </cell>
          <cell r="D194" t="str">
            <v>36914/1</v>
          </cell>
          <cell r="F194">
            <v>149111</v>
          </cell>
          <cell r="G194">
            <v>74555</v>
          </cell>
          <cell r="H194">
            <v>74555</v>
          </cell>
          <cell r="I194">
            <v>74555</v>
          </cell>
          <cell r="J194">
            <v>74555</v>
          </cell>
          <cell r="K194">
            <v>74555</v>
          </cell>
          <cell r="L194">
            <v>74555</v>
          </cell>
          <cell r="M194">
            <v>74555</v>
          </cell>
          <cell r="N194">
            <v>74555</v>
          </cell>
          <cell r="O194">
            <v>74555</v>
          </cell>
          <cell r="P194">
            <v>74555</v>
          </cell>
          <cell r="Q194">
            <v>74555</v>
          </cell>
          <cell r="R194">
            <v>969216</v>
          </cell>
        </row>
        <row r="195">
          <cell r="A195">
            <v>467</v>
          </cell>
          <cell r="B195">
            <v>467</v>
          </cell>
          <cell r="C195" t="str">
            <v>Lavenham Community Primary School</v>
          </cell>
          <cell r="D195" t="str">
            <v>94155/1</v>
          </cell>
          <cell r="F195">
            <v>69777</v>
          </cell>
          <cell r="G195">
            <v>34888</v>
          </cell>
          <cell r="H195">
            <v>34888</v>
          </cell>
          <cell r="I195">
            <v>34888</v>
          </cell>
          <cell r="J195">
            <v>34888</v>
          </cell>
          <cell r="K195">
            <v>34888</v>
          </cell>
          <cell r="L195">
            <v>34888</v>
          </cell>
          <cell r="M195">
            <v>34888</v>
          </cell>
          <cell r="N195">
            <v>34888</v>
          </cell>
          <cell r="O195">
            <v>34888</v>
          </cell>
          <cell r="P195">
            <v>34888</v>
          </cell>
          <cell r="Q195">
            <v>34888</v>
          </cell>
          <cell r="R195">
            <v>453545</v>
          </cell>
        </row>
        <row r="196">
          <cell r="A196">
            <v>468</v>
          </cell>
          <cell r="B196">
            <v>468</v>
          </cell>
          <cell r="C196" t="str">
            <v>All Saints CEVCP School, Lawshall</v>
          </cell>
          <cell r="D196" t="str">
            <v>83063/1</v>
          </cell>
          <cell r="F196">
            <v>76480</v>
          </cell>
          <cell r="G196">
            <v>38238</v>
          </cell>
          <cell r="H196">
            <v>38238</v>
          </cell>
          <cell r="I196">
            <v>38238</v>
          </cell>
          <cell r="J196">
            <v>38238</v>
          </cell>
          <cell r="K196">
            <v>38238</v>
          </cell>
          <cell r="L196">
            <v>38238</v>
          </cell>
          <cell r="M196">
            <v>38238</v>
          </cell>
          <cell r="N196">
            <v>38238</v>
          </cell>
          <cell r="O196">
            <v>38238</v>
          </cell>
          <cell r="P196">
            <v>38238</v>
          </cell>
          <cell r="Q196">
            <v>38238</v>
          </cell>
          <cell r="R196">
            <v>497098</v>
          </cell>
        </row>
        <row r="197">
          <cell r="A197">
            <v>469</v>
          </cell>
          <cell r="B197">
            <v>469</v>
          </cell>
          <cell r="C197" t="str">
            <v>Long Melford CEVCP School</v>
          </cell>
          <cell r="D197" t="str">
            <v>3277/1</v>
          </cell>
          <cell r="F197">
            <v>123852</v>
          </cell>
          <cell r="G197">
            <v>61926</v>
          </cell>
          <cell r="H197">
            <v>61926</v>
          </cell>
          <cell r="I197">
            <v>61926</v>
          </cell>
          <cell r="J197">
            <v>61926</v>
          </cell>
          <cell r="K197">
            <v>61926</v>
          </cell>
          <cell r="L197">
            <v>61926</v>
          </cell>
          <cell r="M197">
            <v>61926</v>
          </cell>
          <cell r="N197">
            <v>61926</v>
          </cell>
          <cell r="O197">
            <v>61926</v>
          </cell>
          <cell r="P197">
            <v>61926</v>
          </cell>
          <cell r="Q197">
            <v>61926</v>
          </cell>
          <cell r="R197">
            <v>805038</v>
          </cell>
        </row>
        <row r="198">
          <cell r="A198">
            <v>471</v>
          </cell>
          <cell r="B198">
            <v>471</v>
          </cell>
          <cell r="C198" t="str">
            <v>Mendlesham Community Primary School</v>
          </cell>
          <cell r="D198" t="str">
            <v>94156/1</v>
          </cell>
          <cell r="F198">
            <v>60763</v>
          </cell>
          <cell r="G198">
            <v>30383</v>
          </cell>
          <cell r="H198">
            <v>30383</v>
          </cell>
          <cell r="I198">
            <v>30383</v>
          </cell>
          <cell r="J198">
            <v>30383</v>
          </cell>
          <cell r="K198">
            <v>30383</v>
          </cell>
          <cell r="L198">
            <v>30383</v>
          </cell>
          <cell r="M198">
            <v>30383</v>
          </cell>
          <cell r="N198">
            <v>30383</v>
          </cell>
          <cell r="O198">
            <v>30383</v>
          </cell>
          <cell r="P198">
            <v>30383</v>
          </cell>
          <cell r="Q198">
            <v>30383</v>
          </cell>
          <cell r="R198">
            <v>394976</v>
          </cell>
        </row>
        <row r="199">
          <cell r="A199">
            <v>473</v>
          </cell>
          <cell r="B199">
            <v>473</v>
          </cell>
          <cell r="C199" t="str">
            <v xml:space="preserve">Beck Row Primary School </v>
          </cell>
          <cell r="D199" t="str">
            <v>48716/1</v>
          </cell>
          <cell r="F199">
            <v>108323</v>
          </cell>
          <cell r="G199">
            <v>54159</v>
          </cell>
          <cell r="H199">
            <v>54159</v>
          </cell>
          <cell r="I199">
            <v>54159</v>
          </cell>
          <cell r="J199">
            <v>54159</v>
          </cell>
          <cell r="K199">
            <v>54159</v>
          </cell>
          <cell r="L199">
            <v>54159</v>
          </cell>
          <cell r="M199">
            <v>54159</v>
          </cell>
          <cell r="N199">
            <v>54159</v>
          </cell>
          <cell r="O199">
            <v>54159</v>
          </cell>
          <cell r="P199">
            <v>54159</v>
          </cell>
          <cell r="Q199">
            <v>54159</v>
          </cell>
          <cell r="R199">
            <v>704072</v>
          </cell>
        </row>
        <row r="200">
          <cell r="A200">
            <v>474</v>
          </cell>
          <cell r="B200">
            <v>474</v>
          </cell>
          <cell r="C200" t="str">
            <v>Great Heath Primary School</v>
          </cell>
          <cell r="D200" t="str">
            <v>3241/1</v>
          </cell>
          <cell r="E200">
            <v>42217</v>
          </cell>
          <cell r="F200">
            <v>217374</v>
          </cell>
          <cell r="G200">
            <v>108689</v>
          </cell>
          <cell r="H200">
            <v>108689</v>
          </cell>
          <cell r="I200">
            <v>36232</v>
          </cell>
          <cell r="J200">
            <v>0</v>
          </cell>
          <cell r="K200">
            <v>0</v>
          </cell>
          <cell r="L200">
            <v>0</v>
          </cell>
          <cell r="M200">
            <v>0</v>
          </cell>
          <cell r="N200">
            <v>0</v>
          </cell>
          <cell r="O200">
            <v>0</v>
          </cell>
          <cell r="P200">
            <v>0</v>
          </cell>
          <cell r="Q200">
            <v>0</v>
          </cell>
          <cell r="R200">
            <v>470984</v>
          </cell>
        </row>
        <row r="201">
          <cell r="A201">
            <v>476</v>
          </cell>
          <cell r="B201">
            <v>476</v>
          </cell>
          <cell r="C201" t="str">
            <v>West Row Community Primary School</v>
          </cell>
          <cell r="D201" t="str">
            <v>83198/1</v>
          </cell>
          <cell r="F201">
            <v>99519</v>
          </cell>
          <cell r="G201">
            <v>49758</v>
          </cell>
          <cell r="H201">
            <v>49758</v>
          </cell>
          <cell r="I201">
            <v>49758</v>
          </cell>
          <cell r="J201">
            <v>49758</v>
          </cell>
          <cell r="K201">
            <v>49758</v>
          </cell>
          <cell r="L201">
            <v>49758</v>
          </cell>
          <cell r="M201">
            <v>49758</v>
          </cell>
          <cell r="N201">
            <v>49758</v>
          </cell>
          <cell r="O201">
            <v>49758</v>
          </cell>
          <cell r="P201">
            <v>49758</v>
          </cell>
          <cell r="Q201">
            <v>49758</v>
          </cell>
          <cell r="R201">
            <v>646857</v>
          </cell>
        </row>
        <row r="202">
          <cell r="A202">
            <v>478</v>
          </cell>
          <cell r="B202">
            <v>478</v>
          </cell>
          <cell r="C202" t="str">
            <v>Moulton CEVCP School</v>
          </cell>
          <cell r="D202" t="str">
            <v>83064/1</v>
          </cell>
          <cell r="F202">
            <v>105977</v>
          </cell>
          <cell r="G202">
            <v>52990</v>
          </cell>
          <cell r="H202">
            <v>52990</v>
          </cell>
          <cell r="I202">
            <v>52990</v>
          </cell>
          <cell r="J202">
            <v>52990</v>
          </cell>
          <cell r="K202">
            <v>52990</v>
          </cell>
          <cell r="L202">
            <v>52990</v>
          </cell>
          <cell r="M202">
            <v>52990</v>
          </cell>
          <cell r="N202">
            <v>52990</v>
          </cell>
          <cell r="O202">
            <v>52990</v>
          </cell>
          <cell r="P202">
            <v>52990</v>
          </cell>
          <cell r="Q202">
            <v>52990</v>
          </cell>
          <cell r="R202">
            <v>688867</v>
          </cell>
        </row>
        <row r="203">
          <cell r="A203">
            <v>479</v>
          </cell>
          <cell r="B203">
            <v>479</v>
          </cell>
          <cell r="C203" t="str">
            <v>Nayland Primary School</v>
          </cell>
          <cell r="D203" t="str">
            <v>83065/1</v>
          </cell>
          <cell r="F203">
            <v>106296</v>
          </cell>
          <cell r="G203">
            <v>53148</v>
          </cell>
          <cell r="H203">
            <v>53148</v>
          </cell>
          <cell r="I203">
            <v>53148</v>
          </cell>
          <cell r="J203">
            <v>53148</v>
          </cell>
          <cell r="K203">
            <v>53148</v>
          </cell>
          <cell r="L203">
            <v>53148</v>
          </cell>
          <cell r="M203">
            <v>53148</v>
          </cell>
          <cell r="N203">
            <v>53148</v>
          </cell>
          <cell r="O203">
            <v>53148</v>
          </cell>
          <cell r="P203">
            <v>53148</v>
          </cell>
          <cell r="Q203">
            <v>53148</v>
          </cell>
          <cell r="R203">
            <v>690924</v>
          </cell>
        </row>
        <row r="204">
          <cell r="A204">
            <v>480</v>
          </cell>
          <cell r="B204">
            <v>480</v>
          </cell>
          <cell r="C204" t="str">
            <v>Bosmere Community Primary School</v>
          </cell>
          <cell r="D204" t="str">
            <v>3189/1</v>
          </cell>
          <cell r="F204">
            <v>165936</v>
          </cell>
          <cell r="G204">
            <v>82966</v>
          </cell>
          <cell r="H204">
            <v>82966</v>
          </cell>
          <cell r="I204">
            <v>82966</v>
          </cell>
          <cell r="J204">
            <v>82966</v>
          </cell>
          <cell r="K204">
            <v>82966</v>
          </cell>
          <cell r="L204">
            <v>82966</v>
          </cell>
          <cell r="M204">
            <v>82966</v>
          </cell>
          <cell r="N204">
            <v>82966</v>
          </cell>
          <cell r="O204">
            <v>82966</v>
          </cell>
          <cell r="P204">
            <v>82966</v>
          </cell>
          <cell r="Q204">
            <v>82966</v>
          </cell>
          <cell r="R204">
            <v>1078562</v>
          </cell>
        </row>
        <row r="205">
          <cell r="A205">
            <v>481</v>
          </cell>
          <cell r="B205">
            <v>481</v>
          </cell>
          <cell r="C205" t="str">
            <v xml:space="preserve">All Saints CEVAP School, Newmarket </v>
          </cell>
          <cell r="D205" t="str">
            <v>36915/1</v>
          </cell>
          <cell r="F205">
            <v>110691</v>
          </cell>
          <cell r="G205">
            <v>55343</v>
          </cell>
          <cell r="H205">
            <v>55343</v>
          </cell>
          <cell r="I205">
            <v>55343</v>
          </cell>
          <cell r="J205">
            <v>55343</v>
          </cell>
          <cell r="K205">
            <v>55343</v>
          </cell>
          <cell r="L205">
            <v>55343</v>
          </cell>
          <cell r="M205">
            <v>55343</v>
          </cell>
          <cell r="N205">
            <v>55343</v>
          </cell>
          <cell r="O205">
            <v>55343</v>
          </cell>
          <cell r="P205">
            <v>55343</v>
          </cell>
          <cell r="Q205">
            <v>55343</v>
          </cell>
          <cell r="R205">
            <v>719464</v>
          </cell>
        </row>
        <row r="206">
          <cell r="A206">
            <v>482</v>
          </cell>
          <cell r="B206">
            <v>482</v>
          </cell>
          <cell r="C206" t="str">
            <v>Exning Primary School</v>
          </cell>
          <cell r="D206" t="str">
            <v>36916/1</v>
          </cell>
          <cell r="F206">
            <v>102338</v>
          </cell>
          <cell r="G206">
            <v>51168</v>
          </cell>
          <cell r="H206">
            <v>51168</v>
          </cell>
          <cell r="I206">
            <v>51168</v>
          </cell>
          <cell r="J206">
            <v>51168</v>
          </cell>
          <cell r="K206">
            <v>51168</v>
          </cell>
          <cell r="L206">
            <v>51168</v>
          </cell>
          <cell r="M206">
            <v>51168</v>
          </cell>
          <cell r="N206">
            <v>51168</v>
          </cell>
          <cell r="O206">
            <v>51168</v>
          </cell>
          <cell r="P206">
            <v>51168</v>
          </cell>
          <cell r="Q206">
            <v>51168</v>
          </cell>
          <cell r="R206">
            <v>665186</v>
          </cell>
        </row>
        <row r="207">
          <cell r="A207">
            <v>483</v>
          </cell>
          <cell r="B207">
            <v>483</v>
          </cell>
          <cell r="C207" t="str">
            <v>Houldsworth Valley Primary School</v>
          </cell>
          <cell r="D207" t="str">
            <v>60251/1</v>
          </cell>
          <cell r="F207">
            <v>139724</v>
          </cell>
          <cell r="G207">
            <v>69864</v>
          </cell>
          <cell r="H207">
            <v>69864</v>
          </cell>
          <cell r="I207">
            <v>69864</v>
          </cell>
          <cell r="J207">
            <v>69864</v>
          </cell>
          <cell r="K207">
            <v>69864</v>
          </cell>
          <cell r="L207">
            <v>69864</v>
          </cell>
          <cell r="M207">
            <v>69864</v>
          </cell>
          <cell r="N207">
            <v>69864</v>
          </cell>
          <cell r="O207">
            <v>69864</v>
          </cell>
          <cell r="P207">
            <v>69864</v>
          </cell>
          <cell r="Q207">
            <v>69864</v>
          </cell>
          <cell r="R207">
            <v>908228</v>
          </cell>
        </row>
        <row r="208">
          <cell r="A208">
            <v>484</v>
          </cell>
          <cell r="B208">
            <v>484</v>
          </cell>
          <cell r="C208" t="str">
            <v>Laureate Community Primary School and Nursery</v>
          </cell>
          <cell r="D208" t="str">
            <v>36917/1</v>
          </cell>
          <cell r="F208">
            <v>135655</v>
          </cell>
          <cell r="G208">
            <v>67829</v>
          </cell>
          <cell r="H208">
            <v>67829</v>
          </cell>
          <cell r="I208">
            <v>67829</v>
          </cell>
          <cell r="J208">
            <v>67829</v>
          </cell>
          <cell r="K208">
            <v>67829</v>
          </cell>
          <cell r="L208">
            <v>67829</v>
          </cell>
          <cell r="M208">
            <v>67829</v>
          </cell>
          <cell r="N208">
            <v>67829</v>
          </cell>
          <cell r="O208">
            <v>67829</v>
          </cell>
          <cell r="P208">
            <v>67829</v>
          </cell>
          <cell r="Q208">
            <v>67829</v>
          </cell>
          <cell r="R208">
            <v>881774</v>
          </cell>
        </row>
        <row r="209">
          <cell r="A209">
            <v>486</v>
          </cell>
          <cell r="B209">
            <v>486</v>
          </cell>
          <cell r="C209" t="str">
            <v>Paddocks Primary School</v>
          </cell>
          <cell r="D209" t="str">
            <v>60252/1</v>
          </cell>
          <cell r="F209">
            <v>101110</v>
          </cell>
          <cell r="G209">
            <v>50553</v>
          </cell>
          <cell r="H209">
            <v>50553</v>
          </cell>
          <cell r="I209">
            <v>50553</v>
          </cell>
          <cell r="J209">
            <v>50553</v>
          </cell>
          <cell r="K209">
            <v>50553</v>
          </cell>
          <cell r="L209">
            <v>50553</v>
          </cell>
          <cell r="M209">
            <v>50553</v>
          </cell>
          <cell r="N209">
            <v>50553</v>
          </cell>
          <cell r="O209">
            <v>50553</v>
          </cell>
          <cell r="P209">
            <v>50553</v>
          </cell>
          <cell r="Q209">
            <v>50553</v>
          </cell>
          <cell r="R209">
            <v>657193</v>
          </cell>
        </row>
        <row r="210">
          <cell r="A210">
            <v>488</v>
          </cell>
          <cell r="B210">
            <v>488</v>
          </cell>
          <cell r="C210" t="str">
            <v>Norton CEVCP School</v>
          </cell>
          <cell r="D210" t="str">
            <v>83066/1</v>
          </cell>
          <cell r="F210">
            <v>105195</v>
          </cell>
          <cell r="G210">
            <v>52595</v>
          </cell>
          <cell r="H210">
            <v>52595</v>
          </cell>
          <cell r="I210">
            <v>52595</v>
          </cell>
          <cell r="J210">
            <v>52595</v>
          </cell>
          <cell r="K210">
            <v>52595</v>
          </cell>
          <cell r="L210">
            <v>52595</v>
          </cell>
          <cell r="M210">
            <v>52595</v>
          </cell>
          <cell r="N210">
            <v>52595</v>
          </cell>
          <cell r="O210">
            <v>52595</v>
          </cell>
          <cell r="P210">
            <v>52595</v>
          </cell>
          <cell r="Q210">
            <v>52595</v>
          </cell>
          <cell r="R210">
            <v>683740</v>
          </cell>
        </row>
        <row r="211">
          <cell r="A211">
            <v>489</v>
          </cell>
          <cell r="B211">
            <v>489</v>
          </cell>
          <cell r="C211" t="str">
            <v>Old Newton CEVCP School</v>
          </cell>
          <cell r="D211" t="str">
            <v>94158/1</v>
          </cell>
          <cell r="F211">
            <v>42691</v>
          </cell>
          <cell r="G211">
            <v>21344</v>
          </cell>
          <cell r="H211">
            <v>21344</v>
          </cell>
          <cell r="I211">
            <v>21344</v>
          </cell>
          <cell r="J211">
            <v>21344</v>
          </cell>
          <cell r="K211">
            <v>21344</v>
          </cell>
          <cell r="L211">
            <v>21344</v>
          </cell>
          <cell r="M211">
            <v>21344</v>
          </cell>
          <cell r="N211">
            <v>21344</v>
          </cell>
          <cell r="O211">
            <v>21344</v>
          </cell>
          <cell r="P211">
            <v>21344</v>
          </cell>
          <cell r="Q211">
            <v>21344</v>
          </cell>
          <cell r="R211">
            <v>277475</v>
          </cell>
        </row>
        <row r="212">
          <cell r="A212">
            <v>492</v>
          </cell>
          <cell r="B212">
            <v>492</v>
          </cell>
          <cell r="C212" t="str">
            <v>Rattlesden CEVCP School</v>
          </cell>
          <cell r="D212" t="str">
            <v>94159/1</v>
          </cell>
          <cell r="E212">
            <v>42370</v>
          </cell>
          <cell r="F212">
            <v>74060</v>
          </cell>
          <cell r="G212">
            <v>37032</v>
          </cell>
          <cell r="H212">
            <v>37032</v>
          </cell>
          <cell r="I212">
            <v>37032</v>
          </cell>
          <cell r="J212">
            <v>37032</v>
          </cell>
          <cell r="K212">
            <v>37032</v>
          </cell>
          <cell r="L212">
            <v>37032</v>
          </cell>
          <cell r="M212">
            <v>37032</v>
          </cell>
          <cell r="N212">
            <v>27776</v>
          </cell>
          <cell r="O212">
            <v>0</v>
          </cell>
          <cell r="P212">
            <v>0</v>
          </cell>
          <cell r="Q212">
            <v>0</v>
          </cell>
          <cell r="R212">
            <v>361060</v>
          </cell>
        </row>
        <row r="213">
          <cell r="A213">
            <v>494</v>
          </cell>
          <cell r="B213">
            <v>494</v>
          </cell>
          <cell r="C213" t="str">
            <v>Ringshall School</v>
          </cell>
          <cell r="D213" t="str">
            <v>48719/1</v>
          </cell>
          <cell r="F213">
            <v>71179</v>
          </cell>
          <cell r="G213">
            <v>35587</v>
          </cell>
          <cell r="H213">
            <v>35587</v>
          </cell>
          <cell r="I213">
            <v>35587</v>
          </cell>
          <cell r="J213">
            <v>35587</v>
          </cell>
          <cell r="K213">
            <v>35587</v>
          </cell>
          <cell r="L213">
            <v>35587</v>
          </cell>
          <cell r="M213">
            <v>35587</v>
          </cell>
          <cell r="N213">
            <v>35587</v>
          </cell>
          <cell r="O213">
            <v>35587</v>
          </cell>
          <cell r="P213">
            <v>35587</v>
          </cell>
          <cell r="Q213">
            <v>35587</v>
          </cell>
          <cell r="R213">
            <v>462636</v>
          </cell>
        </row>
        <row r="214">
          <cell r="A214">
            <v>495</v>
          </cell>
          <cell r="B214">
            <v>495</v>
          </cell>
          <cell r="C214" t="str">
            <v>Risby CEVCP School</v>
          </cell>
          <cell r="D214" t="str">
            <v>94160/1</v>
          </cell>
          <cell r="F214">
            <v>87591</v>
          </cell>
          <cell r="G214">
            <v>43797</v>
          </cell>
          <cell r="H214">
            <v>43797</v>
          </cell>
          <cell r="I214">
            <v>43797</v>
          </cell>
          <cell r="J214">
            <v>43797</v>
          </cell>
          <cell r="K214">
            <v>43797</v>
          </cell>
          <cell r="L214">
            <v>43797</v>
          </cell>
          <cell r="M214">
            <v>43797</v>
          </cell>
          <cell r="N214">
            <v>43797</v>
          </cell>
          <cell r="O214">
            <v>43797</v>
          </cell>
          <cell r="P214">
            <v>43797</v>
          </cell>
          <cell r="Q214">
            <v>43797</v>
          </cell>
          <cell r="R214">
            <v>569358</v>
          </cell>
        </row>
        <row r="215">
          <cell r="A215">
            <v>496</v>
          </cell>
          <cell r="B215">
            <v>496</v>
          </cell>
          <cell r="C215" t="str">
            <v>Rougham CEVCP School</v>
          </cell>
          <cell r="D215" t="str">
            <v>36918/1</v>
          </cell>
          <cell r="F215">
            <v>105846</v>
          </cell>
          <cell r="G215">
            <v>52920</v>
          </cell>
          <cell r="H215">
            <v>52920</v>
          </cell>
          <cell r="I215">
            <v>52920</v>
          </cell>
          <cell r="J215">
            <v>52920</v>
          </cell>
          <cell r="K215">
            <v>52920</v>
          </cell>
          <cell r="L215">
            <v>52920</v>
          </cell>
          <cell r="M215">
            <v>52920</v>
          </cell>
          <cell r="N215">
            <v>52920</v>
          </cell>
          <cell r="O215">
            <v>52920</v>
          </cell>
          <cell r="P215">
            <v>52920</v>
          </cell>
          <cell r="Q215">
            <v>52920</v>
          </cell>
          <cell r="R215">
            <v>687966</v>
          </cell>
        </row>
        <row r="216">
          <cell r="A216">
            <v>499</v>
          </cell>
          <cell r="B216">
            <v>499</v>
          </cell>
          <cell r="C216" t="str">
            <v>Stanton Community Primary School</v>
          </cell>
          <cell r="D216" t="str">
            <v>3332/1</v>
          </cell>
          <cell r="F216">
            <v>107074</v>
          </cell>
          <cell r="G216">
            <v>53535</v>
          </cell>
          <cell r="H216">
            <v>53535</v>
          </cell>
          <cell r="I216">
            <v>53535</v>
          </cell>
          <cell r="J216">
            <v>53535</v>
          </cell>
          <cell r="K216">
            <v>53535</v>
          </cell>
          <cell r="L216">
            <v>53535</v>
          </cell>
          <cell r="M216">
            <v>53535</v>
          </cell>
          <cell r="N216">
            <v>53535</v>
          </cell>
          <cell r="O216">
            <v>53535</v>
          </cell>
          <cell r="P216">
            <v>53535</v>
          </cell>
          <cell r="Q216">
            <v>53535</v>
          </cell>
          <cell r="R216">
            <v>695959</v>
          </cell>
        </row>
        <row r="217">
          <cell r="A217">
            <v>501</v>
          </cell>
          <cell r="B217">
            <v>501</v>
          </cell>
          <cell r="C217" t="str">
            <v>Stoke-by-Nayland CEVCP School</v>
          </cell>
          <cell r="D217" t="str">
            <v>94161/1</v>
          </cell>
          <cell r="F217">
            <v>65436</v>
          </cell>
          <cell r="G217">
            <v>32719</v>
          </cell>
          <cell r="H217">
            <v>32719</v>
          </cell>
          <cell r="I217">
            <v>32719</v>
          </cell>
          <cell r="J217">
            <v>32719</v>
          </cell>
          <cell r="K217">
            <v>32719</v>
          </cell>
          <cell r="L217">
            <v>32719</v>
          </cell>
          <cell r="M217">
            <v>32719</v>
          </cell>
          <cell r="N217">
            <v>32719</v>
          </cell>
          <cell r="O217">
            <v>32719</v>
          </cell>
          <cell r="P217">
            <v>32719</v>
          </cell>
          <cell r="Q217">
            <v>32719</v>
          </cell>
          <cell r="R217">
            <v>425345</v>
          </cell>
        </row>
        <row r="218">
          <cell r="A218">
            <v>502</v>
          </cell>
          <cell r="B218">
            <v>502</v>
          </cell>
          <cell r="C218" t="str">
            <v>Chilton Community Primary School</v>
          </cell>
          <cell r="D218" t="str">
            <v>3208/1</v>
          </cell>
          <cell r="F218">
            <v>129787</v>
          </cell>
          <cell r="G218">
            <v>64892</v>
          </cell>
          <cell r="H218">
            <v>64892</v>
          </cell>
          <cell r="I218">
            <v>64892</v>
          </cell>
          <cell r="J218">
            <v>64892</v>
          </cell>
          <cell r="K218">
            <v>64892</v>
          </cell>
          <cell r="L218">
            <v>64892</v>
          </cell>
          <cell r="M218">
            <v>64892</v>
          </cell>
          <cell r="N218">
            <v>64892</v>
          </cell>
          <cell r="O218">
            <v>64892</v>
          </cell>
          <cell r="P218">
            <v>64892</v>
          </cell>
          <cell r="Q218">
            <v>64892</v>
          </cell>
          <cell r="R218">
            <v>843599</v>
          </cell>
        </row>
        <row r="219">
          <cell r="A219">
            <v>503</v>
          </cell>
          <cell r="B219">
            <v>503</v>
          </cell>
          <cell r="C219" t="str">
            <v>Abbots Hall Community Primary School</v>
          </cell>
          <cell r="D219" t="str">
            <v>3177/1</v>
          </cell>
          <cell r="F219">
            <v>175862</v>
          </cell>
          <cell r="G219">
            <v>87931</v>
          </cell>
          <cell r="H219">
            <v>87931</v>
          </cell>
          <cell r="I219">
            <v>87931</v>
          </cell>
          <cell r="J219">
            <v>87931</v>
          </cell>
          <cell r="K219">
            <v>87931</v>
          </cell>
          <cell r="L219">
            <v>87931</v>
          </cell>
          <cell r="M219">
            <v>87931</v>
          </cell>
          <cell r="N219">
            <v>87931</v>
          </cell>
          <cell r="O219">
            <v>87931</v>
          </cell>
          <cell r="P219">
            <v>87931</v>
          </cell>
          <cell r="Q219">
            <v>87931</v>
          </cell>
          <cell r="R219">
            <v>1143103</v>
          </cell>
        </row>
        <row r="220">
          <cell r="A220">
            <v>504</v>
          </cell>
          <cell r="B220">
            <v>504</v>
          </cell>
          <cell r="C220" t="str">
            <v>Wood Ley Community Primary School</v>
          </cell>
          <cell r="D220" t="str">
            <v>3358/1</v>
          </cell>
          <cell r="F220">
            <v>141405</v>
          </cell>
          <cell r="G220">
            <v>70703</v>
          </cell>
          <cell r="H220">
            <v>70703</v>
          </cell>
          <cell r="I220">
            <v>70703</v>
          </cell>
          <cell r="J220">
            <v>70703</v>
          </cell>
          <cell r="K220">
            <v>70703</v>
          </cell>
          <cell r="L220">
            <v>70703</v>
          </cell>
          <cell r="M220">
            <v>70703</v>
          </cell>
          <cell r="N220">
            <v>70703</v>
          </cell>
          <cell r="O220">
            <v>70703</v>
          </cell>
          <cell r="P220">
            <v>70703</v>
          </cell>
          <cell r="Q220">
            <v>70703</v>
          </cell>
          <cell r="R220">
            <v>919138</v>
          </cell>
        </row>
        <row r="221">
          <cell r="A221">
            <v>505</v>
          </cell>
          <cell r="B221" t="str">
            <v>505</v>
          </cell>
          <cell r="C221" t="str">
            <v>Cedars Park Primary School</v>
          </cell>
          <cell r="D221" t="str">
            <v>117786/1</v>
          </cell>
          <cell r="F221">
            <v>213001</v>
          </cell>
          <cell r="G221">
            <v>106498</v>
          </cell>
          <cell r="H221">
            <v>106498</v>
          </cell>
          <cell r="I221">
            <v>106498</v>
          </cell>
          <cell r="J221">
            <v>106498</v>
          </cell>
          <cell r="K221">
            <v>106498</v>
          </cell>
          <cell r="L221">
            <v>106498</v>
          </cell>
          <cell r="M221">
            <v>106498</v>
          </cell>
          <cell r="N221">
            <v>106498</v>
          </cell>
          <cell r="O221">
            <v>106498</v>
          </cell>
          <cell r="P221">
            <v>106498</v>
          </cell>
          <cell r="Q221">
            <v>106498</v>
          </cell>
          <cell r="R221">
            <v>1384479</v>
          </cell>
        </row>
        <row r="222">
          <cell r="A222">
            <v>506</v>
          </cell>
          <cell r="B222">
            <v>506</v>
          </cell>
          <cell r="C222" t="str">
            <v>The Freeman Community Primary School</v>
          </cell>
          <cell r="D222" t="str">
            <v>3235/1</v>
          </cell>
          <cell r="F222">
            <v>97820</v>
          </cell>
          <cell r="G222">
            <v>48911</v>
          </cell>
          <cell r="H222">
            <v>48911</v>
          </cell>
          <cell r="I222">
            <v>48911</v>
          </cell>
          <cell r="J222">
            <v>48911</v>
          </cell>
          <cell r="K222">
            <v>48911</v>
          </cell>
          <cell r="L222">
            <v>48911</v>
          </cell>
          <cell r="M222">
            <v>48911</v>
          </cell>
          <cell r="N222">
            <v>48911</v>
          </cell>
          <cell r="O222">
            <v>48911</v>
          </cell>
          <cell r="P222">
            <v>48911</v>
          </cell>
          <cell r="Q222">
            <v>48911</v>
          </cell>
          <cell r="R222">
            <v>635841</v>
          </cell>
        </row>
        <row r="223">
          <cell r="A223">
            <v>507</v>
          </cell>
          <cell r="B223">
            <v>507</v>
          </cell>
          <cell r="C223" t="str">
            <v>St Gregory CEVCP School</v>
          </cell>
          <cell r="D223" t="str">
            <v>60253/1</v>
          </cell>
          <cell r="F223">
            <v>182696</v>
          </cell>
          <cell r="G223">
            <v>91351</v>
          </cell>
          <cell r="H223">
            <v>91351</v>
          </cell>
          <cell r="I223">
            <v>91351</v>
          </cell>
          <cell r="J223">
            <v>91351</v>
          </cell>
          <cell r="K223">
            <v>91351</v>
          </cell>
          <cell r="L223">
            <v>91351</v>
          </cell>
          <cell r="M223">
            <v>91351</v>
          </cell>
          <cell r="N223">
            <v>91351</v>
          </cell>
          <cell r="O223">
            <v>91351</v>
          </cell>
          <cell r="P223">
            <v>91351</v>
          </cell>
          <cell r="Q223">
            <v>91351</v>
          </cell>
          <cell r="R223">
            <v>1187557</v>
          </cell>
        </row>
        <row r="224">
          <cell r="A224">
            <v>508</v>
          </cell>
          <cell r="B224">
            <v>508</v>
          </cell>
          <cell r="C224" t="str">
            <v>Trinity CEVAP School</v>
          </cell>
          <cell r="D224" t="str">
            <v>198045/1</v>
          </cell>
          <cell r="F224">
            <v>44101</v>
          </cell>
          <cell r="G224">
            <v>22049</v>
          </cell>
          <cell r="H224">
            <v>22049</v>
          </cell>
          <cell r="I224">
            <v>22049</v>
          </cell>
          <cell r="J224">
            <v>22049</v>
          </cell>
          <cell r="K224">
            <v>22049</v>
          </cell>
          <cell r="L224">
            <v>22049</v>
          </cell>
          <cell r="M224">
            <v>22049</v>
          </cell>
          <cell r="N224">
            <v>22049</v>
          </cell>
          <cell r="O224">
            <v>22049</v>
          </cell>
          <cell r="P224">
            <v>22049</v>
          </cell>
          <cell r="Q224">
            <v>22049</v>
          </cell>
          <cell r="R224">
            <v>286640</v>
          </cell>
        </row>
        <row r="225">
          <cell r="A225">
            <v>509</v>
          </cell>
          <cell r="B225">
            <v>509</v>
          </cell>
          <cell r="C225" t="str">
            <v>St Joseph's Roman Catholic Primary School</v>
          </cell>
          <cell r="D225" t="str">
            <v>83067/1</v>
          </cell>
          <cell r="F225">
            <v>84094</v>
          </cell>
          <cell r="G225">
            <v>42050</v>
          </cell>
          <cell r="H225">
            <v>42050</v>
          </cell>
          <cell r="I225">
            <v>42050</v>
          </cell>
          <cell r="J225">
            <v>42050</v>
          </cell>
          <cell r="K225">
            <v>42050</v>
          </cell>
          <cell r="L225">
            <v>42050</v>
          </cell>
          <cell r="M225">
            <v>42050</v>
          </cell>
          <cell r="N225">
            <v>42050</v>
          </cell>
          <cell r="O225">
            <v>42050</v>
          </cell>
          <cell r="P225">
            <v>42050</v>
          </cell>
          <cell r="Q225">
            <v>42050</v>
          </cell>
          <cell r="R225">
            <v>546644</v>
          </cell>
        </row>
        <row r="226">
          <cell r="A226">
            <v>511</v>
          </cell>
          <cell r="B226">
            <v>511</v>
          </cell>
          <cell r="C226" t="str">
            <v>Tudor CEVCP School</v>
          </cell>
          <cell r="D226" t="str">
            <v>32981/1</v>
          </cell>
          <cell r="E226">
            <v>42217</v>
          </cell>
          <cell r="F226">
            <v>154125</v>
          </cell>
          <cell r="G226">
            <v>77065</v>
          </cell>
          <cell r="H226">
            <v>77065</v>
          </cell>
          <cell r="I226">
            <v>25693</v>
          </cell>
          <cell r="J226">
            <v>0</v>
          </cell>
          <cell r="K226">
            <v>0</v>
          </cell>
          <cell r="L226">
            <v>0</v>
          </cell>
          <cell r="M226">
            <v>0</v>
          </cell>
          <cell r="N226">
            <v>0</v>
          </cell>
          <cell r="O226">
            <v>0</v>
          </cell>
          <cell r="P226">
            <v>0</v>
          </cell>
          <cell r="Q226">
            <v>0</v>
          </cell>
          <cell r="R226">
            <v>333948</v>
          </cell>
        </row>
        <row r="227">
          <cell r="A227">
            <v>512</v>
          </cell>
          <cell r="B227">
            <v>512</v>
          </cell>
          <cell r="C227" t="str">
            <v>Woodhall Community Primary School</v>
          </cell>
          <cell r="D227" t="str">
            <v>3360/1</v>
          </cell>
          <cell r="F227">
            <v>224775</v>
          </cell>
          <cell r="G227">
            <v>112385</v>
          </cell>
          <cell r="H227">
            <v>112385</v>
          </cell>
          <cell r="I227">
            <v>112385</v>
          </cell>
          <cell r="J227">
            <v>112385</v>
          </cell>
          <cell r="K227">
            <v>112385</v>
          </cell>
          <cell r="L227">
            <v>112385</v>
          </cell>
          <cell r="M227">
            <v>112385</v>
          </cell>
          <cell r="N227">
            <v>112385</v>
          </cell>
          <cell r="O227">
            <v>112385</v>
          </cell>
          <cell r="P227">
            <v>112385</v>
          </cell>
          <cell r="Q227">
            <v>112385</v>
          </cell>
          <cell r="R227">
            <v>1461010</v>
          </cell>
        </row>
        <row r="228">
          <cell r="A228">
            <v>513</v>
          </cell>
          <cell r="B228">
            <v>513</v>
          </cell>
          <cell r="C228" t="str">
            <v>Thurlow CEVCP School</v>
          </cell>
          <cell r="D228" t="str">
            <v>83068/1</v>
          </cell>
          <cell r="F228">
            <v>66368</v>
          </cell>
          <cell r="G228">
            <v>33185</v>
          </cell>
          <cell r="H228">
            <v>33185</v>
          </cell>
          <cell r="I228">
            <v>33185</v>
          </cell>
          <cell r="J228">
            <v>33185</v>
          </cell>
          <cell r="K228">
            <v>33185</v>
          </cell>
          <cell r="L228">
            <v>33185</v>
          </cell>
          <cell r="M228">
            <v>33185</v>
          </cell>
          <cell r="N228">
            <v>33185</v>
          </cell>
          <cell r="O228">
            <v>33185</v>
          </cell>
          <cell r="P228">
            <v>33185</v>
          </cell>
          <cell r="Q228">
            <v>33185</v>
          </cell>
          <cell r="R228">
            <v>431403</v>
          </cell>
        </row>
        <row r="229">
          <cell r="A229">
            <v>514</v>
          </cell>
          <cell r="B229">
            <v>514</v>
          </cell>
          <cell r="C229" t="str">
            <v>Thurston CEVCP School</v>
          </cell>
          <cell r="D229" t="str">
            <v>3344/1</v>
          </cell>
          <cell r="E229">
            <v>42370</v>
          </cell>
          <cell r="F229">
            <v>106489</v>
          </cell>
          <cell r="G229">
            <v>53243</v>
          </cell>
          <cell r="H229">
            <v>53243</v>
          </cell>
          <cell r="I229">
            <v>53243</v>
          </cell>
          <cell r="J229">
            <v>53243</v>
          </cell>
          <cell r="K229">
            <v>53243</v>
          </cell>
          <cell r="L229">
            <v>53243</v>
          </cell>
          <cell r="M229">
            <v>53243</v>
          </cell>
          <cell r="N229">
            <v>39931</v>
          </cell>
          <cell r="O229">
            <v>0</v>
          </cell>
          <cell r="P229">
            <v>0</v>
          </cell>
          <cell r="Q229">
            <v>0</v>
          </cell>
          <cell r="R229">
            <v>519121</v>
          </cell>
        </row>
        <row r="230">
          <cell r="A230">
            <v>515</v>
          </cell>
          <cell r="B230">
            <v>515</v>
          </cell>
          <cell r="C230" t="str">
            <v>St Christopher's CEVCP School</v>
          </cell>
          <cell r="D230" t="str">
            <v>186741/1</v>
          </cell>
          <cell r="E230" t="str">
            <v>Postponed</v>
          </cell>
          <cell r="F230">
            <v>158520</v>
          </cell>
          <cell r="G230">
            <v>79260</v>
          </cell>
          <cell r="H230">
            <v>79260</v>
          </cell>
          <cell r="I230">
            <v>79260</v>
          </cell>
          <cell r="J230">
            <v>33025</v>
          </cell>
          <cell r="K230">
            <v>85865</v>
          </cell>
          <cell r="L230">
            <v>85865</v>
          </cell>
          <cell r="M230">
            <v>85865</v>
          </cell>
          <cell r="N230">
            <v>85865</v>
          </cell>
          <cell r="O230">
            <v>85865</v>
          </cell>
          <cell r="P230">
            <v>85865</v>
          </cell>
          <cell r="Q230">
            <v>85865</v>
          </cell>
          <cell r="R230">
            <v>1030380</v>
          </cell>
        </row>
        <row r="231">
          <cell r="A231">
            <v>517</v>
          </cell>
          <cell r="B231">
            <v>517</v>
          </cell>
          <cell r="C231" t="str">
            <v>Walsham-le-Willows CEVCP School</v>
          </cell>
          <cell r="D231" t="str">
            <v>94163/1</v>
          </cell>
          <cell r="F231">
            <v>81988</v>
          </cell>
          <cell r="G231">
            <v>40991</v>
          </cell>
          <cell r="H231">
            <v>40991</v>
          </cell>
          <cell r="I231">
            <v>40991</v>
          </cell>
          <cell r="J231">
            <v>40991</v>
          </cell>
          <cell r="K231">
            <v>40991</v>
          </cell>
          <cell r="L231">
            <v>40991</v>
          </cell>
          <cell r="M231">
            <v>40991</v>
          </cell>
          <cell r="N231">
            <v>40991</v>
          </cell>
          <cell r="O231">
            <v>40991</v>
          </cell>
          <cell r="P231">
            <v>40991</v>
          </cell>
          <cell r="Q231">
            <v>40991</v>
          </cell>
          <cell r="R231">
            <v>532889</v>
          </cell>
        </row>
        <row r="232">
          <cell r="A232">
            <v>521</v>
          </cell>
          <cell r="B232">
            <v>521</v>
          </cell>
          <cell r="C232" t="str">
            <v>Wickhambrook Community Primary School</v>
          </cell>
          <cell r="D232" t="str">
            <v>48720/1</v>
          </cell>
          <cell r="F232">
            <v>82860</v>
          </cell>
          <cell r="G232">
            <v>41431</v>
          </cell>
          <cell r="H232">
            <v>41431</v>
          </cell>
          <cell r="I232">
            <v>41431</v>
          </cell>
          <cell r="J232">
            <v>41431</v>
          </cell>
          <cell r="K232">
            <v>41431</v>
          </cell>
          <cell r="L232">
            <v>41431</v>
          </cell>
          <cell r="M232">
            <v>41431</v>
          </cell>
          <cell r="N232">
            <v>41431</v>
          </cell>
          <cell r="O232">
            <v>41431</v>
          </cell>
          <cell r="P232">
            <v>41431</v>
          </cell>
          <cell r="Q232">
            <v>41431</v>
          </cell>
          <cell r="R232">
            <v>538601</v>
          </cell>
        </row>
        <row r="233">
          <cell r="A233">
            <v>522</v>
          </cell>
          <cell r="B233">
            <v>522</v>
          </cell>
          <cell r="C233" t="str">
            <v>Woolpit Community Primary School</v>
          </cell>
          <cell r="D233" t="str">
            <v>94164/1</v>
          </cell>
          <cell r="E233">
            <v>42370</v>
          </cell>
          <cell r="F233">
            <v>97180</v>
          </cell>
          <cell r="G233">
            <v>48593</v>
          </cell>
          <cell r="H233">
            <v>48593</v>
          </cell>
          <cell r="I233">
            <v>48593</v>
          </cell>
          <cell r="J233">
            <v>48593</v>
          </cell>
          <cell r="K233">
            <v>48593</v>
          </cell>
          <cell r="L233">
            <v>48593</v>
          </cell>
          <cell r="M233">
            <v>48593</v>
          </cell>
          <cell r="N233">
            <v>36447</v>
          </cell>
          <cell r="O233">
            <v>0</v>
          </cell>
          <cell r="P233">
            <v>0</v>
          </cell>
          <cell r="Q233">
            <v>0</v>
          </cell>
          <cell r="R233">
            <v>473778</v>
          </cell>
        </row>
        <row r="234">
          <cell r="A234">
            <v>528</v>
          </cell>
          <cell r="B234">
            <v>528</v>
          </cell>
          <cell r="C234" t="str">
            <v>Howard Middle School</v>
          </cell>
          <cell r="D234" t="str">
            <v>3263/1</v>
          </cell>
          <cell r="F234">
            <v>200822</v>
          </cell>
          <cell r="G234">
            <v>100411</v>
          </cell>
          <cell r="H234">
            <v>100411</v>
          </cell>
          <cell r="I234">
            <v>100411</v>
          </cell>
          <cell r="J234">
            <v>100411</v>
          </cell>
          <cell r="K234">
            <v>100411</v>
          </cell>
          <cell r="L234">
            <v>100411</v>
          </cell>
          <cell r="M234">
            <v>100411</v>
          </cell>
          <cell r="N234">
            <v>100411</v>
          </cell>
          <cell r="O234">
            <v>100411</v>
          </cell>
          <cell r="P234">
            <v>100411</v>
          </cell>
          <cell r="Q234">
            <v>100411</v>
          </cell>
          <cell r="R234">
            <v>1305343</v>
          </cell>
        </row>
        <row r="235">
          <cell r="A235">
            <v>529</v>
          </cell>
          <cell r="B235">
            <v>529</v>
          </cell>
          <cell r="C235" t="str">
            <v>St James CEVA Middle School</v>
          </cell>
          <cell r="D235" t="str">
            <v>3319/1</v>
          </cell>
          <cell r="F235">
            <v>263869</v>
          </cell>
          <cell r="G235">
            <v>131936</v>
          </cell>
          <cell r="H235">
            <v>131936</v>
          </cell>
          <cell r="I235">
            <v>131936</v>
          </cell>
          <cell r="J235">
            <v>131936</v>
          </cell>
          <cell r="K235">
            <v>131936</v>
          </cell>
          <cell r="L235">
            <v>131936</v>
          </cell>
          <cell r="M235">
            <v>131936</v>
          </cell>
          <cell r="N235">
            <v>131936</v>
          </cell>
          <cell r="O235">
            <v>131936</v>
          </cell>
          <cell r="P235">
            <v>131936</v>
          </cell>
          <cell r="Q235">
            <v>131936</v>
          </cell>
          <cell r="R235">
            <v>1715165</v>
          </cell>
        </row>
        <row r="236">
          <cell r="A236">
            <v>530</v>
          </cell>
          <cell r="B236">
            <v>530</v>
          </cell>
          <cell r="C236" t="str">
            <v>St Louis Catholic Middle School</v>
          </cell>
          <cell r="D236" t="str">
            <v>3321/1</v>
          </cell>
          <cell r="F236">
            <v>237349</v>
          </cell>
          <cell r="G236">
            <v>118674</v>
          </cell>
          <cell r="H236">
            <v>118674</v>
          </cell>
          <cell r="I236">
            <v>118674</v>
          </cell>
          <cell r="J236">
            <v>118674</v>
          </cell>
          <cell r="K236">
            <v>118674</v>
          </cell>
          <cell r="L236">
            <v>118674</v>
          </cell>
          <cell r="M236">
            <v>118674</v>
          </cell>
          <cell r="N236">
            <v>118674</v>
          </cell>
          <cell r="O236">
            <v>118674</v>
          </cell>
          <cell r="P236">
            <v>118674</v>
          </cell>
          <cell r="Q236">
            <v>118674</v>
          </cell>
          <cell r="R236">
            <v>1542763</v>
          </cell>
        </row>
        <row r="237">
          <cell r="A237">
            <v>532</v>
          </cell>
          <cell r="B237">
            <v>532</v>
          </cell>
          <cell r="C237" t="str">
            <v>Hardwick Middle School</v>
          </cell>
          <cell r="D237" t="str">
            <v>3252/1</v>
          </cell>
          <cell r="F237">
            <v>217842</v>
          </cell>
          <cell r="G237">
            <v>108920</v>
          </cell>
          <cell r="H237">
            <v>108920</v>
          </cell>
          <cell r="I237">
            <v>108920</v>
          </cell>
          <cell r="J237">
            <v>108920</v>
          </cell>
          <cell r="K237">
            <v>108920</v>
          </cell>
          <cell r="L237">
            <v>108920</v>
          </cell>
          <cell r="M237">
            <v>108920</v>
          </cell>
          <cell r="N237">
            <v>108920</v>
          </cell>
          <cell r="O237">
            <v>108920</v>
          </cell>
          <cell r="P237">
            <v>108920</v>
          </cell>
          <cell r="Q237">
            <v>108920</v>
          </cell>
          <cell r="R237">
            <v>1415962</v>
          </cell>
        </row>
        <row r="238">
          <cell r="A238">
            <v>534</v>
          </cell>
          <cell r="B238">
            <v>534</v>
          </cell>
          <cell r="C238" t="str">
            <v>Combs Middle School</v>
          </cell>
          <cell r="D238" t="str">
            <v>3216/1</v>
          </cell>
          <cell r="E238" t="str">
            <v>Closing</v>
          </cell>
          <cell r="F238">
            <v>176227</v>
          </cell>
          <cell r="G238">
            <v>88113</v>
          </cell>
          <cell r="H238">
            <v>88113</v>
          </cell>
          <cell r="I238">
            <v>88113</v>
          </cell>
          <cell r="J238">
            <v>88113</v>
          </cell>
          <cell r="K238">
            <v>0</v>
          </cell>
          <cell r="L238">
            <v>0</v>
          </cell>
          <cell r="M238">
            <v>0</v>
          </cell>
          <cell r="N238">
            <v>0</v>
          </cell>
          <cell r="O238">
            <v>0</v>
          </cell>
          <cell r="P238">
            <v>0</v>
          </cell>
          <cell r="Q238">
            <v>0</v>
          </cell>
          <cell r="R238">
            <v>528679</v>
          </cell>
        </row>
        <row r="239">
          <cell r="A239">
            <v>542</v>
          </cell>
          <cell r="B239">
            <v>542</v>
          </cell>
          <cell r="C239" t="str">
            <v>Needham Market Middle School</v>
          </cell>
          <cell r="D239" t="str">
            <v>3282/1</v>
          </cell>
          <cell r="E239" t="str">
            <v>Closing</v>
          </cell>
          <cell r="F239">
            <v>121737</v>
          </cell>
          <cell r="G239">
            <v>60868</v>
          </cell>
          <cell r="H239">
            <v>60868</v>
          </cell>
          <cell r="I239">
            <v>60868</v>
          </cell>
          <cell r="J239">
            <v>60868</v>
          </cell>
          <cell r="K239">
            <v>0</v>
          </cell>
          <cell r="L239">
            <v>0</v>
          </cell>
          <cell r="M239">
            <v>0</v>
          </cell>
          <cell r="N239">
            <v>0</v>
          </cell>
          <cell r="O239">
            <v>0</v>
          </cell>
          <cell r="P239">
            <v>0</v>
          </cell>
          <cell r="Q239">
            <v>0</v>
          </cell>
          <cell r="R239">
            <v>365209</v>
          </cell>
        </row>
        <row r="240">
          <cell r="A240">
            <v>546</v>
          </cell>
          <cell r="B240">
            <v>546</v>
          </cell>
          <cell r="C240" t="str">
            <v>Stowmarket Middle School</v>
          </cell>
          <cell r="D240" t="str">
            <v>3336/1</v>
          </cell>
          <cell r="E240" t="str">
            <v>Closing</v>
          </cell>
          <cell r="F240">
            <v>199433</v>
          </cell>
          <cell r="G240">
            <v>99718</v>
          </cell>
          <cell r="H240">
            <v>99718</v>
          </cell>
          <cell r="I240">
            <v>99718</v>
          </cell>
          <cell r="J240">
            <v>99718</v>
          </cell>
          <cell r="K240">
            <v>0</v>
          </cell>
          <cell r="L240">
            <v>0</v>
          </cell>
          <cell r="M240">
            <v>0</v>
          </cell>
          <cell r="N240">
            <v>0</v>
          </cell>
          <cell r="O240">
            <v>0</v>
          </cell>
          <cell r="P240">
            <v>0</v>
          </cell>
          <cell r="Q240">
            <v>0</v>
          </cell>
          <cell r="R240">
            <v>598305</v>
          </cell>
        </row>
        <row r="241">
          <cell r="A241">
            <v>550</v>
          </cell>
          <cell r="B241">
            <v>550</v>
          </cell>
          <cell r="C241" t="str">
            <v xml:space="preserve">Bacton Community Middle School </v>
          </cell>
          <cell r="D241" t="str">
            <v>3181/1</v>
          </cell>
          <cell r="E241" t="str">
            <v>Closing</v>
          </cell>
          <cell r="F241">
            <v>174577</v>
          </cell>
          <cell r="G241">
            <v>87289</v>
          </cell>
          <cell r="H241">
            <v>87289</v>
          </cell>
          <cell r="I241">
            <v>87289</v>
          </cell>
          <cell r="J241">
            <v>87289</v>
          </cell>
          <cell r="K241">
            <v>0</v>
          </cell>
          <cell r="L241">
            <v>0</v>
          </cell>
          <cell r="M241">
            <v>0</v>
          </cell>
          <cell r="N241">
            <v>0</v>
          </cell>
          <cell r="O241">
            <v>0</v>
          </cell>
          <cell r="P241">
            <v>0</v>
          </cell>
          <cell r="Q241">
            <v>0</v>
          </cell>
          <cell r="R241">
            <v>523733</v>
          </cell>
        </row>
        <row r="242">
          <cell r="A242">
            <v>552</v>
          </cell>
          <cell r="B242">
            <v>552</v>
          </cell>
          <cell r="C242" t="str">
            <v>King Edward VI CEVC Upper School</v>
          </cell>
          <cell r="D242" t="str">
            <v>3269/1</v>
          </cell>
          <cell r="F242">
            <v>966363</v>
          </cell>
          <cell r="G242">
            <v>483179</v>
          </cell>
          <cell r="H242">
            <v>483179</v>
          </cell>
          <cell r="I242">
            <v>483179</v>
          </cell>
          <cell r="J242">
            <v>483179</v>
          </cell>
          <cell r="K242">
            <v>483179</v>
          </cell>
          <cell r="L242">
            <v>483179</v>
          </cell>
          <cell r="M242">
            <v>483179</v>
          </cell>
          <cell r="N242">
            <v>483179</v>
          </cell>
          <cell r="O242">
            <v>483179</v>
          </cell>
          <cell r="P242">
            <v>483179</v>
          </cell>
          <cell r="Q242">
            <v>483179</v>
          </cell>
          <cell r="R242">
            <v>6281332</v>
          </cell>
        </row>
        <row r="243">
          <cell r="A243">
            <v>553</v>
          </cell>
          <cell r="B243">
            <v>553</v>
          </cell>
          <cell r="C243" t="str">
            <v>St Benedict's Catholic School</v>
          </cell>
          <cell r="D243" t="str">
            <v>3315/1</v>
          </cell>
          <cell r="F243">
            <v>515766</v>
          </cell>
          <cell r="G243">
            <v>257883</v>
          </cell>
          <cell r="H243">
            <v>257883</v>
          </cell>
          <cell r="I243">
            <v>257883</v>
          </cell>
          <cell r="J243">
            <v>257883</v>
          </cell>
          <cell r="K243">
            <v>257883</v>
          </cell>
          <cell r="L243">
            <v>257883</v>
          </cell>
          <cell r="M243">
            <v>257883</v>
          </cell>
          <cell r="N243">
            <v>257883</v>
          </cell>
          <cell r="O243">
            <v>257883</v>
          </cell>
          <cell r="P243">
            <v>257883</v>
          </cell>
          <cell r="Q243">
            <v>257883</v>
          </cell>
          <cell r="R243">
            <v>3352479</v>
          </cell>
        </row>
        <row r="244">
          <cell r="A244">
            <v>558</v>
          </cell>
          <cell r="B244">
            <v>558</v>
          </cell>
          <cell r="C244" t="str">
            <v>Stowmarket High School</v>
          </cell>
          <cell r="D244" t="str">
            <v>3335/1</v>
          </cell>
          <cell r="F244">
            <v>684609</v>
          </cell>
          <cell r="G244">
            <v>342307</v>
          </cell>
          <cell r="H244">
            <v>342307</v>
          </cell>
          <cell r="I244">
            <v>342307</v>
          </cell>
          <cell r="J244">
            <v>342307</v>
          </cell>
          <cell r="K244">
            <v>342307</v>
          </cell>
          <cell r="L244">
            <v>342307</v>
          </cell>
          <cell r="M244">
            <v>342307</v>
          </cell>
          <cell r="N244">
            <v>342307</v>
          </cell>
          <cell r="O244">
            <v>342307</v>
          </cell>
          <cell r="P244">
            <v>342307</v>
          </cell>
          <cell r="Q244">
            <v>342307</v>
          </cell>
          <cell r="R244">
            <v>4449986</v>
          </cell>
        </row>
        <row r="245">
          <cell r="A245">
            <v>560</v>
          </cell>
          <cell r="B245">
            <v>560</v>
          </cell>
          <cell r="C245" t="str">
            <v>Thurston Community College</v>
          </cell>
          <cell r="D245" t="str">
            <v>3345/1</v>
          </cell>
          <cell r="F245">
            <v>1330410</v>
          </cell>
          <cell r="G245">
            <v>665204</v>
          </cell>
          <cell r="H245">
            <v>665204</v>
          </cell>
          <cell r="I245">
            <v>665204</v>
          </cell>
          <cell r="J245">
            <v>665204</v>
          </cell>
          <cell r="K245">
            <v>665204</v>
          </cell>
          <cell r="L245">
            <v>665204</v>
          </cell>
          <cell r="M245">
            <v>665204</v>
          </cell>
          <cell r="N245">
            <v>665204</v>
          </cell>
          <cell r="O245">
            <v>665204</v>
          </cell>
          <cell r="P245">
            <v>665204</v>
          </cell>
          <cell r="Q245">
            <v>665204</v>
          </cell>
          <cell r="R245">
            <v>8647654</v>
          </cell>
        </row>
        <row r="246">
          <cell r="A246">
            <v>562</v>
          </cell>
          <cell r="B246">
            <v>562</v>
          </cell>
          <cell r="C246" t="str">
            <v>Stowupland High School</v>
          </cell>
          <cell r="D246" t="str">
            <v>3337/1</v>
          </cell>
          <cell r="F246">
            <v>633408</v>
          </cell>
          <cell r="G246">
            <v>316702</v>
          </cell>
          <cell r="H246">
            <v>316702</v>
          </cell>
          <cell r="I246">
            <v>316702</v>
          </cell>
          <cell r="J246">
            <v>316702</v>
          </cell>
          <cell r="K246">
            <v>316702</v>
          </cell>
          <cell r="L246">
            <v>316702</v>
          </cell>
          <cell r="M246">
            <v>316702</v>
          </cell>
          <cell r="N246">
            <v>316702</v>
          </cell>
          <cell r="O246">
            <v>316702</v>
          </cell>
          <cell r="P246">
            <v>316702</v>
          </cell>
          <cell r="Q246">
            <v>316702</v>
          </cell>
          <cell r="R246">
            <v>4117130</v>
          </cell>
        </row>
        <row r="247">
          <cell r="A247">
            <v>196</v>
          </cell>
          <cell r="B247">
            <v>196</v>
          </cell>
          <cell r="C247" t="str">
            <v>Warren School</v>
          </cell>
          <cell r="D247" t="str">
            <v>3349/1</v>
          </cell>
          <cell r="F247">
            <v>153847</v>
          </cell>
          <cell r="G247">
            <v>76923</v>
          </cell>
          <cell r="H247">
            <v>76923</v>
          </cell>
          <cell r="I247">
            <v>76923</v>
          </cell>
          <cell r="J247">
            <v>76923</v>
          </cell>
          <cell r="K247">
            <v>76923</v>
          </cell>
          <cell r="L247">
            <v>76923</v>
          </cell>
          <cell r="M247">
            <v>76923</v>
          </cell>
          <cell r="N247">
            <v>76923</v>
          </cell>
          <cell r="O247">
            <v>76923</v>
          </cell>
          <cell r="P247">
            <v>76923</v>
          </cell>
          <cell r="Q247">
            <v>76923</v>
          </cell>
          <cell r="R247">
            <v>1000000</v>
          </cell>
        </row>
        <row r="248">
          <cell r="A248">
            <v>396</v>
          </cell>
          <cell r="B248">
            <v>396</v>
          </cell>
          <cell r="C248" t="str">
            <v>The Bridge School</v>
          </cell>
          <cell r="D248" t="str">
            <v>166994/1</v>
          </cell>
          <cell r="F248">
            <v>169235</v>
          </cell>
          <cell r="G248">
            <v>84615</v>
          </cell>
          <cell r="H248">
            <v>84615</v>
          </cell>
          <cell r="I248">
            <v>84615</v>
          </cell>
          <cell r="J248">
            <v>84615</v>
          </cell>
          <cell r="K248">
            <v>84615</v>
          </cell>
          <cell r="L248">
            <v>84615</v>
          </cell>
          <cell r="M248">
            <v>84615</v>
          </cell>
          <cell r="N248">
            <v>84615</v>
          </cell>
          <cell r="O248">
            <v>84615</v>
          </cell>
          <cell r="P248">
            <v>84615</v>
          </cell>
          <cell r="Q248">
            <v>84615</v>
          </cell>
          <cell r="R248">
            <v>1100000</v>
          </cell>
        </row>
        <row r="249">
          <cell r="A249">
            <v>576</v>
          </cell>
          <cell r="B249">
            <v>576</v>
          </cell>
          <cell r="C249" t="str">
            <v>Riverwalk School</v>
          </cell>
          <cell r="D249" t="str">
            <v>3300/1</v>
          </cell>
          <cell r="F249">
            <v>170765</v>
          </cell>
          <cell r="G249">
            <v>85385</v>
          </cell>
          <cell r="H249">
            <v>85385</v>
          </cell>
          <cell r="I249">
            <v>85385</v>
          </cell>
          <cell r="J249">
            <v>85385</v>
          </cell>
          <cell r="K249">
            <v>85385</v>
          </cell>
          <cell r="L249">
            <v>85385</v>
          </cell>
          <cell r="M249">
            <v>85385</v>
          </cell>
          <cell r="N249">
            <v>85385</v>
          </cell>
          <cell r="O249">
            <v>85385</v>
          </cell>
          <cell r="P249">
            <v>85385</v>
          </cell>
          <cell r="Q249">
            <v>85385</v>
          </cell>
          <cell r="R249">
            <v>1110000</v>
          </cell>
        </row>
        <row r="250">
          <cell r="A250">
            <v>579</v>
          </cell>
          <cell r="B250">
            <v>579</v>
          </cell>
          <cell r="C250" t="str">
            <v>Hillside Special School</v>
          </cell>
          <cell r="D250" t="str">
            <v>3258/1</v>
          </cell>
          <cell r="F250">
            <v>104612</v>
          </cell>
          <cell r="G250">
            <v>52308</v>
          </cell>
          <cell r="H250">
            <v>52308</v>
          </cell>
          <cell r="I250">
            <v>52308</v>
          </cell>
          <cell r="J250">
            <v>52308</v>
          </cell>
          <cell r="K250">
            <v>52308</v>
          </cell>
          <cell r="L250">
            <v>52308</v>
          </cell>
          <cell r="M250">
            <v>52308</v>
          </cell>
          <cell r="N250">
            <v>52308</v>
          </cell>
          <cell r="O250">
            <v>52308</v>
          </cell>
          <cell r="P250">
            <v>52308</v>
          </cell>
          <cell r="Q250">
            <v>52308</v>
          </cell>
          <cell r="R250">
            <v>680000</v>
          </cell>
        </row>
        <row r="251">
          <cell r="A251">
            <v>176</v>
          </cell>
          <cell r="B251">
            <v>176</v>
          </cell>
          <cell r="C251" t="str">
            <v>Old Warren House Pupil Referral Unit</v>
          </cell>
          <cell r="D251" t="str">
            <v>94122/1</v>
          </cell>
          <cell r="F251">
            <v>33847</v>
          </cell>
          <cell r="G251">
            <v>16923</v>
          </cell>
          <cell r="H251">
            <v>16923</v>
          </cell>
          <cell r="I251">
            <v>16923</v>
          </cell>
          <cell r="J251">
            <v>16923</v>
          </cell>
          <cell r="K251">
            <v>16923</v>
          </cell>
          <cell r="L251">
            <v>16923</v>
          </cell>
          <cell r="M251">
            <v>16923</v>
          </cell>
          <cell r="N251">
            <v>16923</v>
          </cell>
          <cell r="O251">
            <v>16923</v>
          </cell>
          <cell r="P251">
            <v>16923</v>
          </cell>
          <cell r="Q251">
            <v>16923</v>
          </cell>
          <cell r="R251">
            <v>220000</v>
          </cell>
        </row>
        <row r="252">
          <cell r="A252">
            <v>187</v>
          </cell>
          <cell r="B252">
            <v>187</v>
          </cell>
          <cell r="C252" t="str">
            <v>The Attic</v>
          </cell>
          <cell r="D252" t="str">
            <v>195871/1</v>
          </cell>
          <cell r="F252">
            <v>70517</v>
          </cell>
          <cell r="G252">
            <v>35256</v>
          </cell>
          <cell r="H252">
            <v>35256</v>
          </cell>
          <cell r="I252">
            <v>35256</v>
          </cell>
          <cell r="J252">
            <v>35256</v>
          </cell>
          <cell r="K252">
            <v>35256</v>
          </cell>
          <cell r="L252">
            <v>35256</v>
          </cell>
          <cell r="M252">
            <v>35256</v>
          </cell>
          <cell r="N252">
            <v>35256</v>
          </cell>
          <cell r="O252">
            <v>35256</v>
          </cell>
          <cell r="P252">
            <v>35256</v>
          </cell>
          <cell r="Q252">
            <v>35256</v>
          </cell>
          <cell r="R252">
            <v>458333</v>
          </cell>
        </row>
        <row r="253">
          <cell r="A253">
            <v>189</v>
          </cell>
          <cell r="B253">
            <v>189</v>
          </cell>
          <cell r="C253" t="str">
            <v>First Base (Lowestoft) Pupil Referral Unit</v>
          </cell>
          <cell r="D253" t="str">
            <v>94123/1</v>
          </cell>
          <cell r="F253">
            <v>16918</v>
          </cell>
          <cell r="G253">
            <v>8462</v>
          </cell>
          <cell r="H253">
            <v>8462</v>
          </cell>
          <cell r="I253">
            <v>8462</v>
          </cell>
          <cell r="J253">
            <v>8462</v>
          </cell>
          <cell r="K253">
            <v>8462</v>
          </cell>
          <cell r="L253">
            <v>8462</v>
          </cell>
          <cell r="M253">
            <v>8462</v>
          </cell>
          <cell r="N253">
            <v>8462</v>
          </cell>
          <cell r="O253">
            <v>8462</v>
          </cell>
          <cell r="P253">
            <v>8462</v>
          </cell>
          <cell r="Q253">
            <v>8462</v>
          </cell>
          <cell r="R253">
            <v>110000</v>
          </cell>
        </row>
        <row r="254">
          <cell r="A254">
            <v>190</v>
          </cell>
          <cell r="B254">
            <v>190</v>
          </cell>
          <cell r="C254" t="str">
            <v>Harbour Pupil Referral Unit</v>
          </cell>
          <cell r="D254" t="str">
            <v>94124/1</v>
          </cell>
          <cell r="F254">
            <v>33847</v>
          </cell>
          <cell r="G254">
            <v>16923</v>
          </cell>
          <cell r="H254">
            <v>16923</v>
          </cell>
          <cell r="I254">
            <v>16923</v>
          </cell>
          <cell r="J254">
            <v>16923</v>
          </cell>
          <cell r="K254">
            <v>16923</v>
          </cell>
          <cell r="L254">
            <v>16923</v>
          </cell>
          <cell r="M254">
            <v>16923</v>
          </cell>
          <cell r="N254">
            <v>16923</v>
          </cell>
          <cell r="O254">
            <v>16923</v>
          </cell>
          <cell r="P254">
            <v>16923</v>
          </cell>
          <cell r="Q254">
            <v>16923</v>
          </cell>
          <cell r="R254">
            <v>220000</v>
          </cell>
        </row>
        <row r="255">
          <cell r="A255">
            <v>351</v>
          </cell>
          <cell r="B255">
            <v>351</v>
          </cell>
          <cell r="C255" t="str">
            <v>Alderwood Pupil Referral Unit</v>
          </cell>
          <cell r="D255" t="str">
            <v>103900/1</v>
          </cell>
          <cell r="F255">
            <v>33847</v>
          </cell>
          <cell r="G255">
            <v>16923</v>
          </cell>
          <cell r="H255">
            <v>16923</v>
          </cell>
          <cell r="I255">
            <v>16923</v>
          </cell>
          <cell r="J255">
            <v>16923</v>
          </cell>
          <cell r="K255">
            <v>16923</v>
          </cell>
          <cell r="L255">
            <v>16923</v>
          </cell>
          <cell r="M255">
            <v>16923</v>
          </cell>
          <cell r="N255">
            <v>16923</v>
          </cell>
          <cell r="O255">
            <v>16923</v>
          </cell>
          <cell r="P255">
            <v>16923</v>
          </cell>
          <cell r="Q255">
            <v>16923</v>
          </cell>
          <cell r="R255">
            <v>220000</v>
          </cell>
        </row>
        <row r="256">
          <cell r="A256">
            <v>352</v>
          </cell>
          <cell r="B256">
            <v>352</v>
          </cell>
          <cell r="C256" t="str">
            <v>First Base (Ipswich) Pupil Referral Unit</v>
          </cell>
          <cell r="D256" t="str">
            <v>94142/1</v>
          </cell>
          <cell r="F256">
            <v>16918</v>
          </cell>
          <cell r="G256">
            <v>8462</v>
          </cell>
          <cell r="H256">
            <v>8462</v>
          </cell>
          <cell r="I256">
            <v>8462</v>
          </cell>
          <cell r="J256">
            <v>8462</v>
          </cell>
          <cell r="K256">
            <v>8462</v>
          </cell>
          <cell r="L256">
            <v>8462</v>
          </cell>
          <cell r="M256">
            <v>8462</v>
          </cell>
          <cell r="N256">
            <v>8462</v>
          </cell>
          <cell r="O256">
            <v>8462</v>
          </cell>
          <cell r="P256">
            <v>8462</v>
          </cell>
          <cell r="Q256">
            <v>8462</v>
          </cell>
          <cell r="R256">
            <v>110000</v>
          </cell>
        </row>
        <row r="257">
          <cell r="A257">
            <v>353</v>
          </cell>
          <cell r="B257">
            <v>353</v>
          </cell>
          <cell r="C257" t="str">
            <v>St Christopher's Pupil Referral Unit</v>
          </cell>
          <cell r="D257" t="str">
            <v>94143/1</v>
          </cell>
          <cell r="F257">
            <v>28200</v>
          </cell>
          <cell r="G257">
            <v>14103</v>
          </cell>
          <cell r="H257">
            <v>14103</v>
          </cell>
          <cell r="I257">
            <v>14103</v>
          </cell>
          <cell r="J257">
            <v>14103</v>
          </cell>
          <cell r="K257">
            <v>14103</v>
          </cell>
          <cell r="L257">
            <v>14103</v>
          </cell>
          <cell r="M257">
            <v>14103</v>
          </cell>
          <cell r="N257">
            <v>14103</v>
          </cell>
          <cell r="O257">
            <v>14103</v>
          </cell>
          <cell r="P257">
            <v>14103</v>
          </cell>
          <cell r="Q257">
            <v>14103</v>
          </cell>
          <cell r="R257">
            <v>183333</v>
          </cell>
        </row>
        <row r="258">
          <cell r="A258">
            <v>367</v>
          </cell>
          <cell r="B258">
            <v>367</v>
          </cell>
          <cell r="C258" t="str">
            <v>Parkside Pupil Referral Unit</v>
          </cell>
          <cell r="D258" t="str">
            <v>94144/1</v>
          </cell>
          <cell r="F258">
            <v>126918</v>
          </cell>
          <cell r="G258">
            <v>63462</v>
          </cell>
          <cell r="H258">
            <v>63462</v>
          </cell>
          <cell r="I258">
            <v>63462</v>
          </cell>
          <cell r="J258">
            <v>63462</v>
          </cell>
          <cell r="K258">
            <v>63462</v>
          </cell>
          <cell r="L258">
            <v>63462</v>
          </cell>
          <cell r="M258">
            <v>63462</v>
          </cell>
          <cell r="N258">
            <v>63462</v>
          </cell>
          <cell r="O258">
            <v>63462</v>
          </cell>
          <cell r="P258">
            <v>63462</v>
          </cell>
          <cell r="Q258">
            <v>63462</v>
          </cell>
          <cell r="R258">
            <v>825000</v>
          </cell>
        </row>
        <row r="259">
          <cell r="A259">
            <v>389</v>
          </cell>
          <cell r="B259">
            <v>389</v>
          </cell>
          <cell r="C259" t="str">
            <v>Westbridge Pupil Referral Unit</v>
          </cell>
          <cell r="D259" t="str">
            <v>94145/1</v>
          </cell>
          <cell r="F259">
            <v>45129</v>
          </cell>
          <cell r="G259">
            <v>22564</v>
          </cell>
          <cell r="H259">
            <v>22564</v>
          </cell>
          <cell r="I259">
            <v>22564</v>
          </cell>
          <cell r="J259">
            <v>22564</v>
          </cell>
          <cell r="K259">
            <v>22564</v>
          </cell>
          <cell r="L259">
            <v>22564</v>
          </cell>
          <cell r="M259">
            <v>22564</v>
          </cell>
          <cell r="N259">
            <v>22564</v>
          </cell>
          <cell r="O259">
            <v>22564</v>
          </cell>
          <cell r="P259">
            <v>22564</v>
          </cell>
          <cell r="Q259">
            <v>22564</v>
          </cell>
          <cell r="R259">
            <v>293333</v>
          </cell>
        </row>
        <row r="260">
          <cell r="A260">
            <v>577</v>
          </cell>
          <cell r="B260">
            <v>577</v>
          </cell>
          <cell r="C260" t="str">
            <v>Hampden House Pupil Referral Unit</v>
          </cell>
          <cell r="D260" t="str">
            <v>3249/1</v>
          </cell>
          <cell r="F260">
            <v>33847</v>
          </cell>
          <cell r="G260">
            <v>16923</v>
          </cell>
          <cell r="H260">
            <v>16923</v>
          </cell>
          <cell r="I260">
            <v>16923</v>
          </cell>
          <cell r="J260">
            <v>16923</v>
          </cell>
          <cell r="K260">
            <v>16923</v>
          </cell>
          <cell r="L260">
            <v>16923</v>
          </cell>
          <cell r="M260">
            <v>16923</v>
          </cell>
          <cell r="N260">
            <v>16923</v>
          </cell>
          <cell r="O260">
            <v>16923</v>
          </cell>
          <cell r="P260">
            <v>16923</v>
          </cell>
          <cell r="Q260">
            <v>16923</v>
          </cell>
          <cell r="R260">
            <v>220000</v>
          </cell>
        </row>
        <row r="261">
          <cell r="A261">
            <v>580</v>
          </cell>
          <cell r="B261">
            <v>580</v>
          </cell>
          <cell r="C261" t="str">
            <v>The Albany Centre Pupil Referral Unit</v>
          </cell>
          <cell r="D261" t="str">
            <v>94165/1</v>
          </cell>
          <cell r="F261">
            <v>45129</v>
          </cell>
          <cell r="G261">
            <v>22564</v>
          </cell>
          <cell r="H261">
            <v>22564</v>
          </cell>
          <cell r="I261">
            <v>22564</v>
          </cell>
          <cell r="J261">
            <v>22564</v>
          </cell>
          <cell r="K261">
            <v>22564</v>
          </cell>
          <cell r="L261">
            <v>22564</v>
          </cell>
          <cell r="M261">
            <v>22564</v>
          </cell>
          <cell r="N261">
            <v>22564</v>
          </cell>
          <cell r="O261">
            <v>22564</v>
          </cell>
          <cell r="P261">
            <v>22564</v>
          </cell>
          <cell r="Q261">
            <v>22564</v>
          </cell>
          <cell r="R261">
            <v>293333</v>
          </cell>
        </row>
        <row r="262">
          <cell r="A262">
            <v>584</v>
          </cell>
          <cell r="B262">
            <v>584</v>
          </cell>
          <cell r="C262" t="str">
            <v>The Kingsfield Centre Pupil Referral Unit</v>
          </cell>
          <cell r="D262" t="str">
            <v>94166/1</v>
          </cell>
          <cell r="F262">
            <v>84612</v>
          </cell>
          <cell r="G262">
            <v>42308</v>
          </cell>
          <cell r="H262">
            <v>42308</v>
          </cell>
          <cell r="I262">
            <v>42308</v>
          </cell>
          <cell r="J262">
            <v>42308</v>
          </cell>
          <cell r="K262">
            <v>42308</v>
          </cell>
          <cell r="L262">
            <v>42308</v>
          </cell>
          <cell r="M262">
            <v>42308</v>
          </cell>
          <cell r="N262">
            <v>42308</v>
          </cell>
          <cell r="O262">
            <v>42308</v>
          </cell>
          <cell r="P262">
            <v>42308</v>
          </cell>
          <cell r="Q262">
            <v>42308</v>
          </cell>
          <cell r="R262">
            <v>550000</v>
          </cell>
        </row>
        <row r="263">
          <cell r="A263">
            <v>597</v>
          </cell>
          <cell r="B263">
            <v>597</v>
          </cell>
          <cell r="C263" t="str">
            <v>First Base (BSE) Pupil Referral Unit</v>
          </cell>
          <cell r="D263" t="str">
            <v>94167/1</v>
          </cell>
          <cell r="F263">
            <v>16918</v>
          </cell>
          <cell r="G263">
            <v>8462</v>
          </cell>
          <cell r="H263">
            <v>8462</v>
          </cell>
          <cell r="I263">
            <v>8462</v>
          </cell>
          <cell r="J263">
            <v>8462</v>
          </cell>
          <cell r="K263">
            <v>8462</v>
          </cell>
          <cell r="L263">
            <v>8462</v>
          </cell>
          <cell r="M263">
            <v>8462</v>
          </cell>
          <cell r="N263">
            <v>8462</v>
          </cell>
          <cell r="O263">
            <v>8462</v>
          </cell>
          <cell r="P263">
            <v>8462</v>
          </cell>
          <cell r="Q263">
            <v>8462</v>
          </cell>
          <cell r="R263">
            <v>110000</v>
          </cell>
        </row>
        <row r="264">
          <cell r="A264">
            <v>598</v>
          </cell>
          <cell r="B264">
            <v>598</v>
          </cell>
          <cell r="C264" t="str">
            <v>Mill Meadow Pupil Referral Unit</v>
          </cell>
          <cell r="D264" t="str">
            <v>111708/1</v>
          </cell>
          <cell r="F264">
            <v>21153</v>
          </cell>
          <cell r="G264">
            <v>10577</v>
          </cell>
          <cell r="H264">
            <v>10577</v>
          </cell>
          <cell r="I264">
            <v>10577</v>
          </cell>
          <cell r="J264">
            <v>10577</v>
          </cell>
          <cell r="K264">
            <v>10577</v>
          </cell>
          <cell r="L264">
            <v>10577</v>
          </cell>
          <cell r="M264">
            <v>10577</v>
          </cell>
          <cell r="N264">
            <v>10577</v>
          </cell>
          <cell r="O264">
            <v>10577</v>
          </cell>
          <cell r="P264">
            <v>10577</v>
          </cell>
          <cell r="Q264">
            <v>10577</v>
          </cell>
          <cell r="R264">
            <v>137500</v>
          </cell>
        </row>
        <row r="265">
          <cell r="A265">
            <v>266</v>
          </cell>
          <cell r="B265">
            <v>266</v>
          </cell>
          <cell r="C265" t="str">
            <v>Highfield Nursery School</v>
          </cell>
          <cell r="D265" t="str">
            <v>94130/1</v>
          </cell>
          <cell r="F265">
            <v>50002</v>
          </cell>
          <cell r="G265">
            <v>24999</v>
          </cell>
          <cell r="H265">
            <v>24999</v>
          </cell>
          <cell r="I265">
            <v>24999</v>
          </cell>
          <cell r="J265">
            <v>24999</v>
          </cell>
          <cell r="K265">
            <v>24999</v>
          </cell>
          <cell r="L265">
            <v>24999</v>
          </cell>
          <cell r="M265">
            <v>24999</v>
          </cell>
          <cell r="N265">
            <v>24999</v>
          </cell>
          <cell r="O265">
            <v>24999</v>
          </cell>
          <cell r="P265">
            <v>24999</v>
          </cell>
          <cell r="Q265">
            <v>24999</v>
          </cell>
          <cell r="R265">
            <v>324991</v>
          </cell>
        </row>
        <row r="267">
          <cell r="F267">
            <v>37151991</v>
          </cell>
          <cell r="G267">
            <v>18889883</v>
          </cell>
          <cell r="H267">
            <v>18889883</v>
          </cell>
          <cell r="I267">
            <v>18247926</v>
          </cell>
          <cell r="J267">
            <v>17627271</v>
          </cell>
          <cell r="K267">
            <v>17092440</v>
          </cell>
          <cell r="L267">
            <v>16997375</v>
          </cell>
          <cell r="M267">
            <v>16929339</v>
          </cell>
          <cell r="N267">
            <v>16881402</v>
          </cell>
          <cell r="O267">
            <v>16715245</v>
          </cell>
          <cell r="P267">
            <v>16594259</v>
          </cell>
          <cell r="Q267">
            <v>16491477</v>
          </cell>
          <cell r="R267">
            <v>228508491</v>
          </cell>
        </row>
        <row r="268">
          <cell r="F268">
            <v>0</v>
          </cell>
          <cell r="G268">
            <v>0</v>
          </cell>
          <cell r="H268">
            <v>0</v>
          </cell>
          <cell r="I268">
            <v>0</v>
          </cell>
          <cell r="J268">
            <v>0</v>
          </cell>
          <cell r="K268">
            <v>0</v>
          </cell>
          <cell r="L268">
            <v>0</v>
          </cell>
          <cell r="M268">
            <v>0</v>
          </cell>
          <cell r="N268">
            <v>0</v>
          </cell>
          <cell r="O268">
            <v>0</v>
          </cell>
          <cell r="P268">
            <v>0</v>
          </cell>
          <cell r="Q268">
            <v>0</v>
          </cell>
          <cell r="R268">
            <v>0</v>
          </cell>
        </row>
        <row r="269">
          <cell r="C269" t="str">
            <v>Number of Files</v>
          </cell>
          <cell r="F269">
            <v>254</v>
          </cell>
          <cell r="G269">
            <v>254</v>
          </cell>
          <cell r="H269">
            <v>254</v>
          </cell>
          <cell r="I269">
            <v>250</v>
          </cell>
          <cell r="J269">
            <v>247</v>
          </cell>
          <cell r="K269">
            <v>242</v>
          </cell>
          <cell r="L269">
            <v>241</v>
          </cell>
          <cell r="M269">
            <v>240</v>
          </cell>
          <cell r="N269">
            <v>240</v>
          </cell>
          <cell r="O269">
            <v>236</v>
          </cell>
          <cell r="P269">
            <v>233</v>
          </cell>
          <cell r="Q269">
            <v>232</v>
          </cell>
          <cell r="R269">
            <v>0</v>
          </cell>
        </row>
        <row r="271">
          <cell r="C271" t="str">
            <v>Payment Date</v>
          </cell>
          <cell r="F271">
            <v>42118</v>
          </cell>
          <cell r="G271">
            <v>42146</v>
          </cell>
          <cell r="H271">
            <v>42174</v>
          </cell>
          <cell r="I271">
            <v>42209</v>
          </cell>
          <cell r="J271">
            <v>42237</v>
          </cell>
          <cell r="K271">
            <v>42272</v>
          </cell>
          <cell r="L271">
            <v>42300</v>
          </cell>
          <cell r="M271">
            <v>42328</v>
          </cell>
          <cell r="N271">
            <v>42356</v>
          </cell>
          <cell r="O271">
            <v>42391</v>
          </cell>
          <cell r="P271">
            <v>42419</v>
          </cell>
          <cell r="Q271">
            <v>42447</v>
          </cell>
        </row>
        <row r="272">
          <cell r="C272" t="str">
            <v>Day Of Week Payment To Be Made</v>
          </cell>
          <cell r="F272" t="str">
            <v>Friday</v>
          </cell>
          <cell r="G272" t="str">
            <v>Friday</v>
          </cell>
          <cell r="H272" t="str">
            <v>Friday</v>
          </cell>
          <cell r="I272" t="str">
            <v>Friday</v>
          </cell>
          <cell r="J272" t="str">
            <v>Friday</v>
          </cell>
          <cell r="K272" t="str">
            <v>Friday</v>
          </cell>
          <cell r="L272" t="str">
            <v>Friday</v>
          </cell>
          <cell r="M272" t="str">
            <v>Friday</v>
          </cell>
          <cell r="N272" t="str">
            <v>Friday</v>
          </cell>
          <cell r="O272" t="str">
            <v>Friday</v>
          </cell>
          <cell r="P272" t="str">
            <v>Friday</v>
          </cell>
          <cell r="Q272" t="str">
            <v>Friday</v>
          </cell>
        </row>
        <row r="273">
          <cell r="C273" t="str">
            <v>Date File Created</v>
          </cell>
          <cell r="F273">
            <v>42109</v>
          </cell>
          <cell r="G273">
            <v>42138</v>
          </cell>
          <cell r="H273">
            <v>42167</v>
          </cell>
          <cell r="I273">
            <v>42200</v>
          </cell>
          <cell r="J273">
            <v>42222</v>
          </cell>
          <cell r="K273">
            <v>42262</v>
          </cell>
          <cell r="L273">
            <v>42285</v>
          </cell>
          <cell r="M273">
            <v>42319</v>
          </cell>
          <cell r="N273">
            <v>42349</v>
          </cell>
          <cell r="O273">
            <v>42380</v>
          </cell>
          <cell r="P273">
            <v>42411</v>
          </cell>
          <cell r="Q273">
            <v>42440</v>
          </cell>
        </row>
        <row r="275">
          <cell r="C275" t="str">
            <v>Federations - One Bank Account / Budget Share</v>
          </cell>
          <cell r="D275" t="str">
            <v>Pay To</v>
          </cell>
          <cell r="Q275">
            <v>0</v>
          </cell>
        </row>
        <row r="277">
          <cell r="A277">
            <v>13</v>
          </cell>
          <cell r="B277" t="str">
            <v>013</v>
          </cell>
          <cell r="C277" t="str">
            <v>Bramfield C of E VCP School</v>
          </cell>
          <cell r="D277" t="str">
            <v>013</v>
          </cell>
        </row>
        <row r="278">
          <cell r="A278">
            <v>82</v>
          </cell>
          <cell r="B278" t="str">
            <v>082</v>
          </cell>
          <cell r="C278" t="str">
            <v>Middleton Community Primary School</v>
          </cell>
        </row>
        <row r="279">
          <cell r="A279">
            <v>88</v>
          </cell>
          <cell r="B279" t="str">
            <v>088</v>
          </cell>
          <cell r="C279" t="str">
            <v>Peasenhall Primary School</v>
          </cell>
        </row>
        <row r="280">
          <cell r="A280">
            <v>119</v>
          </cell>
          <cell r="B280">
            <v>119</v>
          </cell>
          <cell r="C280" t="str">
            <v>Ringsfield CEVCP School</v>
          </cell>
        </row>
        <row r="282">
          <cell r="A282">
            <v>38</v>
          </cell>
          <cell r="B282" t="str">
            <v>038</v>
          </cell>
          <cell r="C282" t="str">
            <v>Gislingham CEVCP School</v>
          </cell>
          <cell r="D282" t="str">
            <v>038</v>
          </cell>
        </row>
        <row r="283">
          <cell r="A283">
            <v>86</v>
          </cell>
          <cell r="B283" t="str">
            <v>086</v>
          </cell>
          <cell r="C283" t="str">
            <v>Palgrave CEVCP School</v>
          </cell>
        </row>
        <row r="285">
          <cell r="A285">
            <v>45</v>
          </cell>
          <cell r="B285" t="str">
            <v>045</v>
          </cell>
          <cell r="C285" t="str">
            <v>St Edmund's Primary School, Hoxne</v>
          </cell>
        </row>
        <row r="286">
          <cell r="A286">
            <v>81</v>
          </cell>
          <cell r="B286" t="str">
            <v>081</v>
          </cell>
          <cell r="C286" t="str">
            <v>Mendham Primary School</v>
          </cell>
          <cell r="D286" t="str">
            <v>081</v>
          </cell>
        </row>
      </sheetData>
      <sheetData sheetId="4">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row>
        <row r="2">
          <cell r="K2">
            <v>0</v>
          </cell>
          <cell r="L2" t="str">
            <v>Completed In Year Converter</v>
          </cell>
        </row>
        <row r="3">
          <cell r="K3">
            <v>0</v>
          </cell>
          <cell r="L3" t="str">
            <v>Completed Previous Year Converter</v>
          </cell>
        </row>
        <row r="4">
          <cell r="A4" t="str">
            <v>School No.</v>
          </cell>
          <cell r="B4" t="str">
            <v>Cost Centre</v>
          </cell>
          <cell r="C4" t="str">
            <v>School Name</v>
          </cell>
          <cell r="D4" t="str">
            <v>Academy (AC) / Closed Middle (CM) / Closed School (CS)</v>
          </cell>
          <cell r="E4" t="str">
            <v>Delegated Budget 
2014-2015</v>
          </cell>
          <cell r="F4" t="str">
            <v>2013-14 REV CFWD</v>
          </cell>
          <cell r="G4" t="str">
            <v>2014-15 LM BUDGET</v>
          </cell>
          <cell r="H4">
            <v>0</v>
          </cell>
          <cell r="K4" t="str">
            <v>2014-15 REVISED LM</v>
          </cell>
          <cell r="L4" t="str">
            <v>2013-14 REV CFWD</v>
          </cell>
          <cell r="M4" t="str">
            <v>REVISED LM BUDGET</v>
          </cell>
          <cell r="N4">
            <v>0</v>
          </cell>
          <cell r="O4" t="str">
            <v>2014-15 SPEND</v>
          </cell>
          <cell r="P4" t="str">
            <v>LESS CAP PAID ACADEMY</v>
          </cell>
          <cell r="Q4" t="str">
            <v>2014-15 REV SPEND</v>
          </cell>
          <cell r="R4" t="str">
            <v>LICENCED DEFICIT</v>
          </cell>
          <cell r="S4" t="str">
            <v>REV CFWD 14-15</v>
          </cell>
          <cell r="U4">
            <v>0</v>
          </cell>
          <cell r="V4" t="str">
            <v>2014-15 CAP BUD</v>
          </cell>
          <cell r="W4" t="str">
            <v>2014-15 CAP SPEND</v>
          </cell>
          <cell r="X4" t="str">
            <v>CAP CFWD</v>
          </cell>
          <cell r="Y4" t="str">
            <v>LESS CAP PAID ACADEMY</v>
          </cell>
          <cell r="Z4" t="str">
            <v>CAP CFWD 14-15</v>
          </cell>
          <cell r="AC4" t="str">
            <v>2014-15 REVISED LM</v>
          </cell>
          <cell r="AD4" t="str">
            <v>2013-14 REV CFWD</v>
          </cell>
          <cell r="AE4" t="str">
            <v>REVISED LM BUDGET</v>
          </cell>
          <cell r="AF4" t="str">
            <v>2014-15 LM Spend</v>
          </cell>
          <cell r="AG4" t="str">
            <v>14-15 CFWD</v>
          </cell>
          <cell r="AH4" t="str">
            <v>14-15 over/under</v>
          </cell>
          <cell r="AI4" t="str">
            <v>Diff</v>
          </cell>
          <cell r="AJ4" t="str">
            <v>Academy (AC) / Closed Middle (CM) / Closed School (CS)</v>
          </cell>
        </row>
        <row r="5">
          <cell r="A5">
            <v>0</v>
          </cell>
          <cell r="B5">
            <v>0</v>
          </cell>
          <cell r="C5">
            <v>0</v>
          </cell>
          <cell r="D5">
            <v>0</v>
          </cell>
          <cell r="E5">
            <v>0</v>
          </cell>
          <cell r="F5">
            <v>0</v>
          </cell>
          <cell r="G5">
            <v>0</v>
          </cell>
          <cell r="H5" t="str">
            <v>CHECK MATCHES ORACLE</v>
          </cell>
          <cell r="K5" t="str">
            <v>2011-12 REVISED LM</v>
          </cell>
          <cell r="L5">
            <v>0</v>
          </cell>
          <cell r="M5" t="str">
            <v>REVISED LM BUDGET</v>
          </cell>
          <cell r="N5">
            <v>0</v>
          </cell>
          <cell r="O5" t="str">
            <v>2011-12 SPEND</v>
          </cell>
          <cell r="P5" t="str">
            <v>LESS CAP PAID ACADEMY</v>
          </cell>
          <cell r="Q5" t="str">
            <v>2011-12 REV SPEND</v>
          </cell>
          <cell r="R5" t="str">
            <v>LICENCED DEFICIT</v>
          </cell>
          <cell r="S5" t="str">
            <v>REV CFWD 11-12</v>
          </cell>
          <cell r="U5" t="str">
            <v>Write Off</v>
          </cell>
          <cell r="V5">
            <v>0</v>
          </cell>
          <cell r="W5" t="str">
            <v>2011-12 CAP SPEND</v>
          </cell>
          <cell r="X5" t="str">
            <v>CAP CFWD</v>
          </cell>
          <cell r="Y5" t="str">
            <v>LESS CAP PAID ACADEMY</v>
          </cell>
          <cell r="Z5" t="str">
            <v>CAP CFWD 11-12</v>
          </cell>
          <cell r="AC5" t="str">
            <v>2011-12 REVISED LM</v>
          </cell>
          <cell r="AD5">
            <v>0</v>
          </cell>
          <cell r="AE5" t="str">
            <v>REVISED LM BUDGET</v>
          </cell>
          <cell r="AF5" t="str">
            <v>REVISED LM BUDGET</v>
          </cell>
          <cell r="AG5" t="str">
            <v>REVISED LM BUDGET</v>
          </cell>
          <cell r="AH5" t="str">
            <v>REVISED LM BUDGET</v>
          </cell>
          <cell r="AI5" t="str">
            <v>REVISED LM BUDGET</v>
          </cell>
          <cell r="AJ5">
            <v>0</v>
          </cell>
        </row>
        <row r="6">
          <cell r="A6">
            <v>0</v>
          </cell>
          <cell r="B6">
            <v>0</v>
          </cell>
          <cell r="C6">
            <v>0</v>
          </cell>
          <cell r="D6">
            <v>0</v>
          </cell>
          <cell r="E6">
            <v>0</v>
          </cell>
          <cell r="F6">
            <v>0</v>
          </cell>
          <cell r="G6">
            <v>0</v>
          </cell>
          <cell r="H6">
            <v>0</v>
          </cell>
          <cell r="K6" t="str">
            <v>2011-12 REVISED LM</v>
          </cell>
          <cell r="L6">
            <v>0</v>
          </cell>
          <cell r="M6" t="str">
            <v>REVISED LM BUDGET</v>
          </cell>
          <cell r="N6">
            <v>0</v>
          </cell>
          <cell r="O6" t="str">
            <v>2011-12 SPEND</v>
          </cell>
          <cell r="P6" t="str">
            <v>LESS CAP PAID ACADEMY</v>
          </cell>
          <cell r="Q6" t="str">
            <v>2011-12 REV SPEND</v>
          </cell>
          <cell r="R6" t="str">
            <v>LICENCED DEFICIT</v>
          </cell>
          <cell r="S6" t="str">
            <v>REV CFWD 11-12</v>
          </cell>
          <cell r="U6">
            <v>0</v>
          </cell>
          <cell r="V6">
            <v>0</v>
          </cell>
          <cell r="W6" t="str">
            <v>2011-12 CAP SPEND</v>
          </cell>
          <cell r="X6" t="str">
            <v>CAP CFWD</v>
          </cell>
          <cell r="Y6" t="str">
            <v>LESS CAP PAID ACADEMY</v>
          </cell>
          <cell r="Z6" t="str">
            <v>CAP CFWD 11-12</v>
          </cell>
          <cell r="AC6" t="str">
            <v>2011-12 REVISED LM</v>
          </cell>
          <cell r="AD6">
            <v>0</v>
          </cell>
          <cell r="AE6" t="str">
            <v>REVISED LM BUDGET</v>
          </cell>
          <cell r="AF6" t="str">
            <v>REVISED LM BUDGET</v>
          </cell>
          <cell r="AG6" t="str">
            <v>REVISED LM BUDGET</v>
          </cell>
          <cell r="AH6" t="str">
            <v>REVISED LM BUDGET</v>
          </cell>
          <cell r="AI6" t="str">
            <v>REVISED LM BUDGET</v>
          </cell>
          <cell r="AJ6">
            <v>0</v>
          </cell>
        </row>
        <row r="7">
          <cell r="A7">
            <v>0</v>
          </cell>
          <cell r="B7">
            <v>0</v>
          </cell>
          <cell r="C7">
            <v>0</v>
          </cell>
          <cell r="D7">
            <v>0</v>
          </cell>
          <cell r="E7">
            <v>0</v>
          </cell>
          <cell r="F7">
            <v>0</v>
          </cell>
          <cell r="G7">
            <v>0</v>
          </cell>
          <cell r="H7">
            <v>0</v>
          </cell>
          <cell r="K7" t="str">
            <v>2011-12 REVISED LM</v>
          </cell>
          <cell r="L7">
            <v>0</v>
          </cell>
          <cell r="M7" t="str">
            <v>REVISED LM BUDGET</v>
          </cell>
          <cell r="N7">
            <v>0</v>
          </cell>
          <cell r="O7" t="str">
            <v>2011-12 SPEND</v>
          </cell>
          <cell r="P7" t="str">
            <v>LESS CAP PAID ACADEMY</v>
          </cell>
          <cell r="Q7" t="str">
            <v>2011-12 REV SPEND</v>
          </cell>
          <cell r="R7" t="str">
            <v>LICENCED DEFICIT</v>
          </cell>
          <cell r="S7" t="str">
            <v>REV CFWD 11-12</v>
          </cell>
          <cell r="U7">
            <v>0</v>
          </cell>
          <cell r="V7">
            <v>0</v>
          </cell>
          <cell r="W7" t="str">
            <v>2011-12 CAP SPEND</v>
          </cell>
          <cell r="X7" t="str">
            <v>CAP CFWD</v>
          </cell>
          <cell r="Y7" t="str">
            <v>LESS CAP PAID ACADEMY</v>
          </cell>
          <cell r="Z7" t="str">
            <v>CAP CFWD 11-12</v>
          </cell>
          <cell r="AC7" t="str">
            <v>2011-12 REVISED LM</v>
          </cell>
          <cell r="AD7">
            <v>0</v>
          </cell>
          <cell r="AE7" t="str">
            <v>REVISED LM BUDGET</v>
          </cell>
          <cell r="AF7" t="str">
            <v>REVISED LM BUDGET</v>
          </cell>
          <cell r="AG7" t="str">
            <v>REVISED LM BUDGET</v>
          </cell>
          <cell r="AH7" t="str">
            <v>REVISED LM BUDGET</v>
          </cell>
          <cell r="AI7" t="str">
            <v>REVISED LM BUDGET</v>
          </cell>
          <cell r="AJ7">
            <v>0</v>
          </cell>
        </row>
        <row r="8">
          <cell r="A8">
            <v>1</v>
          </cell>
          <cell r="B8" t="str">
            <v>EE001</v>
          </cell>
          <cell r="C8" t="str">
            <v>Aldeburgh Primary School</v>
          </cell>
          <cell r="E8">
            <v>453793</v>
          </cell>
          <cell r="F8">
            <v>44319.369999999995</v>
          </cell>
          <cell r="G8">
            <v>498112</v>
          </cell>
          <cell r="H8">
            <v>498112</v>
          </cell>
          <cell r="I8">
            <v>0</v>
          </cell>
          <cell r="J8">
            <v>0</v>
          </cell>
          <cell r="K8">
            <v>453793</v>
          </cell>
          <cell r="L8">
            <v>44319.369999999995</v>
          </cell>
          <cell r="M8">
            <v>498112</v>
          </cell>
          <cell r="N8">
            <v>498112.37</v>
          </cell>
          <cell r="O8">
            <v>468125.77</v>
          </cell>
          <cell r="Q8">
            <v>29986.229999999981</v>
          </cell>
          <cell r="S8">
            <v>29986.229999999981</v>
          </cell>
          <cell r="V8">
            <v>723</v>
          </cell>
          <cell r="W8">
            <v>-2638.01</v>
          </cell>
          <cell r="X8">
            <v>3361.01</v>
          </cell>
          <cell r="Y8">
            <v>0</v>
          </cell>
          <cell r="Z8">
            <v>3361.01</v>
          </cell>
          <cell r="AA8">
            <v>0</v>
          </cell>
          <cell r="AC8">
            <v>453793</v>
          </cell>
          <cell r="AD8">
            <v>44319.369999999995</v>
          </cell>
          <cell r="AE8">
            <v>498112.37</v>
          </cell>
          <cell r="AF8">
            <v>468125.77</v>
          </cell>
          <cell r="AG8">
            <v>29986.599999999977</v>
          </cell>
          <cell r="AH8">
            <v>-14332.770000000019</v>
          </cell>
          <cell r="AI8">
            <v>0.36999999999534339</v>
          </cell>
        </row>
        <row r="9">
          <cell r="A9">
            <v>5</v>
          </cell>
          <cell r="B9" t="str">
            <v>EE005</v>
          </cell>
          <cell r="C9" t="str">
            <v>Barnby &amp; North Cove Community</v>
          </cell>
          <cell r="E9">
            <v>302872</v>
          </cell>
          <cell r="F9">
            <v>28181.390000000014</v>
          </cell>
          <cell r="G9">
            <v>331053</v>
          </cell>
          <cell r="H9">
            <v>331053</v>
          </cell>
          <cell r="I9">
            <v>0</v>
          </cell>
          <cell r="J9">
            <v>0</v>
          </cell>
          <cell r="K9">
            <v>302872</v>
          </cell>
          <cell r="L9">
            <v>28181.390000000014</v>
          </cell>
          <cell r="M9">
            <v>331053</v>
          </cell>
          <cell r="N9">
            <v>331053.39</v>
          </cell>
          <cell r="O9">
            <v>302832.44</v>
          </cell>
          <cell r="Q9">
            <v>28220.559999999998</v>
          </cell>
          <cell r="S9">
            <v>28220.559999999998</v>
          </cell>
          <cell r="V9">
            <v>13822</v>
          </cell>
          <cell r="W9">
            <v>8154.47</v>
          </cell>
          <cell r="X9">
            <v>5667.53</v>
          </cell>
          <cell r="Y9">
            <v>0</v>
          </cell>
          <cell r="Z9">
            <v>5667.53</v>
          </cell>
          <cell r="AA9">
            <v>0</v>
          </cell>
          <cell r="AC9">
            <v>302872</v>
          </cell>
          <cell r="AD9">
            <v>28181.390000000014</v>
          </cell>
          <cell r="AE9">
            <v>331053.39</v>
          </cell>
          <cell r="AF9">
            <v>302832.44</v>
          </cell>
          <cell r="AG9">
            <v>28220.950000000012</v>
          </cell>
          <cell r="AH9">
            <v>39.559999999997672</v>
          </cell>
          <cell r="AI9">
            <v>0.39000000001396984</v>
          </cell>
        </row>
        <row r="10">
          <cell r="A10">
            <v>6</v>
          </cell>
          <cell r="B10" t="str">
            <v>EE006</v>
          </cell>
          <cell r="C10" t="str">
            <v>The Albert Pye Community Prima</v>
          </cell>
          <cell r="E10">
            <v>1241005</v>
          </cell>
          <cell r="F10">
            <v>124722.18999999994</v>
          </cell>
          <cell r="G10">
            <v>1365727</v>
          </cell>
          <cell r="H10">
            <v>1365727</v>
          </cell>
          <cell r="I10">
            <v>0</v>
          </cell>
          <cell r="J10">
            <v>0</v>
          </cell>
          <cell r="K10">
            <v>1241005</v>
          </cell>
          <cell r="L10">
            <v>124722.18999999994</v>
          </cell>
          <cell r="M10">
            <v>1365727</v>
          </cell>
          <cell r="N10">
            <v>1365727.19</v>
          </cell>
          <cell r="O10">
            <v>1259292.57</v>
          </cell>
          <cell r="Q10">
            <v>106434.42999999993</v>
          </cell>
          <cell r="S10">
            <v>106434.42999999993</v>
          </cell>
          <cell r="V10">
            <v>4521</v>
          </cell>
          <cell r="W10">
            <v>3631.75</v>
          </cell>
          <cell r="X10">
            <v>889.25</v>
          </cell>
          <cell r="Y10">
            <v>0</v>
          </cell>
          <cell r="Z10">
            <v>889.25</v>
          </cell>
          <cell r="AA10">
            <v>0</v>
          </cell>
          <cell r="AC10">
            <v>1241005</v>
          </cell>
          <cell r="AD10">
            <v>124722.18999999994</v>
          </cell>
          <cell r="AE10">
            <v>1365727.19</v>
          </cell>
          <cell r="AF10">
            <v>1259292.57</v>
          </cell>
          <cell r="AG10">
            <v>106434.61999999988</v>
          </cell>
          <cell r="AH10">
            <v>-18287.570000000065</v>
          </cell>
          <cell r="AI10">
            <v>0.18999999994412065</v>
          </cell>
        </row>
        <row r="11">
          <cell r="A11">
            <v>7</v>
          </cell>
          <cell r="B11" t="str">
            <v>EE007</v>
          </cell>
          <cell r="C11" t="str">
            <v>Ravensmere Infant School</v>
          </cell>
          <cell r="E11">
            <v>299446</v>
          </cell>
          <cell r="F11">
            <v>69377.219999999972</v>
          </cell>
          <cell r="G11">
            <v>368823</v>
          </cell>
          <cell r="H11">
            <v>368823</v>
          </cell>
          <cell r="I11">
            <v>0</v>
          </cell>
          <cell r="J11">
            <v>0</v>
          </cell>
          <cell r="K11">
            <v>299446</v>
          </cell>
          <cell r="L11">
            <v>69377.219999999972</v>
          </cell>
          <cell r="M11">
            <v>368823</v>
          </cell>
          <cell r="N11">
            <v>368823.22</v>
          </cell>
          <cell r="O11">
            <v>275098.76</v>
          </cell>
          <cell r="Q11">
            <v>93724.239999999991</v>
          </cell>
          <cell r="S11">
            <v>93724.239999999991</v>
          </cell>
          <cell r="V11">
            <v>24425</v>
          </cell>
          <cell r="W11">
            <v>14669.21</v>
          </cell>
          <cell r="X11">
            <v>9755.7900000000009</v>
          </cell>
          <cell r="Y11">
            <v>0</v>
          </cell>
          <cell r="Z11">
            <v>9755.7900000000009</v>
          </cell>
          <cell r="AA11">
            <v>0</v>
          </cell>
          <cell r="AC11">
            <v>299446</v>
          </cell>
          <cell r="AD11">
            <v>69377.219999999972</v>
          </cell>
          <cell r="AE11">
            <v>368823.22</v>
          </cell>
          <cell r="AF11">
            <v>275098.76</v>
          </cell>
          <cell r="AG11">
            <v>93724.459999999963</v>
          </cell>
          <cell r="AH11">
            <v>24347.239999999991</v>
          </cell>
          <cell r="AI11">
            <v>0.21999999997206032</v>
          </cell>
        </row>
        <row r="12">
          <cell r="A12">
            <v>8</v>
          </cell>
          <cell r="B12" t="str">
            <v>EE008</v>
          </cell>
          <cell r="C12" t="str">
            <v>Crowfoot Community Primary Sch</v>
          </cell>
          <cell r="E12">
            <v>1194842</v>
          </cell>
          <cell r="F12">
            <v>217671.74</v>
          </cell>
          <cell r="G12">
            <v>1412514</v>
          </cell>
          <cell r="H12">
            <v>1412514</v>
          </cell>
          <cell r="I12">
            <v>0</v>
          </cell>
          <cell r="J12">
            <v>0</v>
          </cell>
          <cell r="K12">
            <v>1194842</v>
          </cell>
          <cell r="L12">
            <v>217671.74</v>
          </cell>
          <cell r="M12">
            <v>1412514</v>
          </cell>
          <cell r="N12">
            <v>1412513.74</v>
          </cell>
          <cell r="O12">
            <v>1202297.4099999999</v>
          </cell>
          <cell r="Q12">
            <v>210216.59000000008</v>
          </cell>
          <cell r="S12">
            <v>210216.59000000008</v>
          </cell>
          <cell r="V12">
            <v>5363</v>
          </cell>
          <cell r="W12">
            <v>-3513.88</v>
          </cell>
          <cell r="X12">
            <v>8876.880000000001</v>
          </cell>
          <cell r="Y12">
            <v>0</v>
          </cell>
          <cell r="Z12">
            <v>8876.880000000001</v>
          </cell>
          <cell r="AA12">
            <v>0</v>
          </cell>
          <cell r="AC12">
            <v>1194842</v>
          </cell>
          <cell r="AD12">
            <v>217671.74</v>
          </cell>
          <cell r="AE12">
            <v>1412513.74</v>
          </cell>
          <cell r="AF12">
            <v>1202297.4099999999</v>
          </cell>
          <cell r="AG12">
            <v>210216.33000000007</v>
          </cell>
          <cell r="AH12">
            <v>-7455.4099999999162</v>
          </cell>
          <cell r="AI12">
            <v>-0.26000000000931323</v>
          </cell>
        </row>
        <row r="13">
          <cell r="A13">
            <v>9</v>
          </cell>
          <cell r="B13" t="str">
            <v>EE009</v>
          </cell>
          <cell r="C13" t="str">
            <v>St Benets Catholic Primary School</v>
          </cell>
          <cell r="E13">
            <v>413129</v>
          </cell>
          <cell r="F13">
            <v>104260.85999999999</v>
          </cell>
          <cell r="G13">
            <v>517390</v>
          </cell>
          <cell r="H13">
            <v>517390</v>
          </cell>
          <cell r="I13">
            <v>0</v>
          </cell>
          <cell r="J13">
            <v>0</v>
          </cell>
          <cell r="K13">
            <v>413129</v>
          </cell>
          <cell r="L13">
            <v>104260.85999999999</v>
          </cell>
          <cell r="M13">
            <v>517390</v>
          </cell>
          <cell r="N13">
            <v>517389.86</v>
          </cell>
          <cell r="O13">
            <v>433630.25</v>
          </cell>
          <cell r="Q13">
            <v>83759.75</v>
          </cell>
          <cell r="S13">
            <v>83759.75</v>
          </cell>
          <cell r="V13">
            <v>0</v>
          </cell>
          <cell r="W13">
            <v>0</v>
          </cell>
          <cell r="X13">
            <v>0</v>
          </cell>
          <cell r="Y13">
            <v>0</v>
          </cell>
          <cell r="Z13">
            <v>0</v>
          </cell>
          <cell r="AA13">
            <v>0</v>
          </cell>
          <cell r="AC13">
            <v>413129</v>
          </cell>
          <cell r="AD13">
            <v>104260.85999999999</v>
          </cell>
          <cell r="AE13">
            <v>517389.86</v>
          </cell>
          <cell r="AF13">
            <v>433630.25</v>
          </cell>
          <cell r="AG13">
            <v>83759.609999999986</v>
          </cell>
          <cell r="AH13">
            <v>-20501.25</v>
          </cell>
          <cell r="AI13">
            <v>-0.14000000001396984</v>
          </cell>
        </row>
        <row r="14">
          <cell r="A14">
            <v>10</v>
          </cell>
          <cell r="B14" t="str">
            <v>EE010</v>
          </cell>
          <cell r="C14" t="str">
            <v>Bedfield C of E VCP School</v>
          </cell>
          <cell r="E14">
            <v>266584</v>
          </cell>
          <cell r="F14">
            <v>29033.359999999986</v>
          </cell>
          <cell r="G14">
            <v>295617</v>
          </cell>
          <cell r="H14">
            <v>295617</v>
          </cell>
          <cell r="I14">
            <v>0</v>
          </cell>
          <cell r="J14">
            <v>0</v>
          </cell>
          <cell r="K14">
            <v>266584</v>
          </cell>
          <cell r="L14">
            <v>29033.359999999986</v>
          </cell>
          <cell r="M14">
            <v>295617</v>
          </cell>
          <cell r="N14">
            <v>295617.36</v>
          </cell>
          <cell r="O14">
            <v>256710.93</v>
          </cell>
          <cell r="Q14">
            <v>38906.070000000007</v>
          </cell>
          <cell r="S14">
            <v>38906.070000000007</v>
          </cell>
          <cell r="V14">
            <v>4857</v>
          </cell>
          <cell r="W14">
            <v>533.75</v>
          </cell>
          <cell r="X14">
            <v>4323.25</v>
          </cell>
          <cell r="Y14">
            <v>0</v>
          </cell>
          <cell r="Z14">
            <v>4323.25</v>
          </cell>
          <cell r="AA14">
            <v>0</v>
          </cell>
          <cell r="AC14">
            <v>266584</v>
          </cell>
          <cell r="AD14">
            <v>29033.359999999986</v>
          </cell>
          <cell r="AE14">
            <v>295617.36</v>
          </cell>
          <cell r="AF14">
            <v>256710.93</v>
          </cell>
          <cell r="AG14">
            <v>38906.429999999993</v>
          </cell>
          <cell r="AH14">
            <v>9873.070000000007</v>
          </cell>
          <cell r="AI14">
            <v>0.35999999998603016</v>
          </cell>
        </row>
        <row r="15">
          <cell r="A15">
            <v>11</v>
          </cell>
          <cell r="B15" t="str">
            <v>EE011</v>
          </cell>
          <cell r="C15" t="str">
            <v>Benhall, St MaryÂ’s C of E VCP</v>
          </cell>
          <cell r="E15">
            <v>397019</v>
          </cell>
          <cell r="F15">
            <v>93257.960000000021</v>
          </cell>
          <cell r="G15">
            <v>490277</v>
          </cell>
          <cell r="H15">
            <v>490277</v>
          </cell>
          <cell r="I15">
            <v>0</v>
          </cell>
          <cell r="J15">
            <v>0</v>
          </cell>
          <cell r="K15">
            <v>397019</v>
          </cell>
          <cell r="L15">
            <v>93257.960000000021</v>
          </cell>
          <cell r="M15">
            <v>490277</v>
          </cell>
          <cell r="N15">
            <v>490276.96</v>
          </cell>
          <cell r="O15">
            <v>356956.94</v>
          </cell>
          <cell r="Q15">
            <v>133320.06</v>
          </cell>
          <cell r="S15">
            <v>133320.06</v>
          </cell>
          <cell r="V15">
            <v>1874</v>
          </cell>
          <cell r="W15">
            <v>-1438.75</v>
          </cell>
          <cell r="X15">
            <v>3312.75</v>
          </cell>
          <cell r="Y15">
            <v>0</v>
          </cell>
          <cell r="Z15">
            <v>3312.75</v>
          </cell>
          <cell r="AA15">
            <v>0</v>
          </cell>
          <cell r="AC15">
            <v>397019</v>
          </cell>
          <cell r="AD15">
            <v>93257.960000000021</v>
          </cell>
          <cell r="AE15">
            <v>490276.96</v>
          </cell>
          <cell r="AF15">
            <v>356956.94</v>
          </cell>
          <cell r="AG15">
            <v>133320.02000000002</v>
          </cell>
          <cell r="AH15">
            <v>40062.06</v>
          </cell>
          <cell r="AI15">
            <v>-3.9999999979045242E-2</v>
          </cell>
        </row>
        <row r="16">
          <cell r="A16">
            <v>12</v>
          </cell>
          <cell r="B16" t="str">
            <v>EE012</v>
          </cell>
          <cell r="C16" t="str">
            <v>Blundeston C of E VCP School</v>
          </cell>
          <cell r="E16">
            <v>660117</v>
          </cell>
          <cell r="F16">
            <v>85761.579999999958</v>
          </cell>
          <cell r="G16">
            <v>745879</v>
          </cell>
          <cell r="H16">
            <v>745879</v>
          </cell>
          <cell r="I16">
            <v>0</v>
          </cell>
          <cell r="J16">
            <v>0</v>
          </cell>
          <cell r="K16">
            <v>660117</v>
          </cell>
          <cell r="L16">
            <v>85761.579999999958</v>
          </cell>
          <cell r="M16">
            <v>745879</v>
          </cell>
          <cell r="N16">
            <v>745878.58</v>
          </cell>
          <cell r="O16">
            <v>655373.93000000005</v>
          </cell>
          <cell r="Q16">
            <v>90505.069999999949</v>
          </cell>
          <cell r="S16">
            <v>90505.069999999949</v>
          </cell>
          <cell r="V16">
            <v>191</v>
          </cell>
          <cell r="W16">
            <v>-3197.5</v>
          </cell>
          <cell r="X16">
            <v>3388.5</v>
          </cell>
          <cell r="Y16">
            <v>0</v>
          </cell>
          <cell r="Z16">
            <v>3388.5</v>
          </cell>
          <cell r="AA16">
            <v>0</v>
          </cell>
          <cell r="AC16">
            <v>660117</v>
          </cell>
          <cell r="AD16">
            <v>85761.579999999958</v>
          </cell>
          <cell r="AE16">
            <v>745878.58</v>
          </cell>
          <cell r="AF16">
            <v>655373.93000000005</v>
          </cell>
          <cell r="AG16">
            <v>90504.649999999907</v>
          </cell>
          <cell r="AH16">
            <v>4743.0699999999488</v>
          </cell>
          <cell r="AI16">
            <v>-0.42000000004190952</v>
          </cell>
        </row>
        <row r="17">
          <cell r="A17">
            <v>13</v>
          </cell>
          <cell r="B17" t="str">
            <v>EE013</v>
          </cell>
          <cell r="C17" t="str">
            <v>Bramfield C of E VCP School</v>
          </cell>
          <cell r="E17">
            <v>423499</v>
          </cell>
          <cell r="F17">
            <v>29654.109999999986</v>
          </cell>
          <cell r="G17">
            <v>453153</v>
          </cell>
          <cell r="H17">
            <v>453153</v>
          </cell>
          <cell r="I17">
            <v>0</v>
          </cell>
          <cell r="J17">
            <v>0</v>
          </cell>
          <cell r="K17">
            <v>423499</v>
          </cell>
          <cell r="L17">
            <v>29654.109999999986</v>
          </cell>
          <cell r="M17">
            <v>453153</v>
          </cell>
          <cell r="N17">
            <v>453153.11</v>
          </cell>
          <cell r="O17">
            <v>416108.69</v>
          </cell>
          <cell r="Q17">
            <v>37044.31</v>
          </cell>
          <cell r="S17">
            <v>37044.31</v>
          </cell>
          <cell r="V17">
            <v>22784</v>
          </cell>
          <cell r="W17">
            <v>-373.95</v>
          </cell>
          <cell r="X17">
            <v>23157.95</v>
          </cell>
          <cell r="Y17">
            <v>0</v>
          </cell>
          <cell r="Z17">
            <v>23157.95</v>
          </cell>
          <cell r="AA17">
            <v>0</v>
          </cell>
          <cell r="AC17">
            <v>423499</v>
          </cell>
          <cell r="AD17">
            <v>29654.109999999986</v>
          </cell>
          <cell r="AE17">
            <v>453153.11</v>
          </cell>
          <cell r="AF17">
            <v>416108.69</v>
          </cell>
          <cell r="AG17">
            <v>37044.419999999984</v>
          </cell>
          <cell r="AH17">
            <v>7390.3099999999977</v>
          </cell>
          <cell r="AI17">
            <v>0.10999999998603016</v>
          </cell>
        </row>
        <row r="18">
          <cell r="A18">
            <v>14</v>
          </cell>
          <cell r="B18" t="str">
            <v>EE014</v>
          </cell>
          <cell r="C18" t="str">
            <v>Brampton C of E VCP School</v>
          </cell>
          <cell r="E18">
            <v>344406</v>
          </cell>
          <cell r="F18">
            <v>93280.049999999988</v>
          </cell>
          <cell r="G18">
            <v>437686</v>
          </cell>
          <cell r="H18">
            <v>437686</v>
          </cell>
          <cell r="I18">
            <v>0</v>
          </cell>
          <cell r="J18">
            <v>0</v>
          </cell>
          <cell r="K18">
            <v>344406</v>
          </cell>
          <cell r="L18">
            <v>93280.049999999988</v>
          </cell>
          <cell r="M18">
            <v>437686</v>
          </cell>
          <cell r="N18">
            <v>437686.05</v>
          </cell>
          <cell r="O18">
            <v>350979.84000000003</v>
          </cell>
          <cell r="Q18">
            <v>86706.159999999974</v>
          </cell>
          <cell r="S18">
            <v>86706.159999999974</v>
          </cell>
          <cell r="V18">
            <v>33955</v>
          </cell>
          <cell r="W18">
            <v>33535</v>
          </cell>
          <cell r="X18">
            <v>420</v>
          </cell>
          <cell r="Y18">
            <v>0</v>
          </cell>
          <cell r="Z18">
            <v>420</v>
          </cell>
          <cell r="AA18">
            <v>0</v>
          </cell>
          <cell r="AC18">
            <v>344406</v>
          </cell>
          <cell r="AD18">
            <v>93280.049999999988</v>
          </cell>
          <cell r="AE18">
            <v>437686.05</v>
          </cell>
          <cell r="AF18">
            <v>350979.84000000003</v>
          </cell>
          <cell r="AG18">
            <v>86706.209999999963</v>
          </cell>
          <cell r="AH18">
            <v>-6573.8400000000256</v>
          </cell>
          <cell r="AI18">
            <v>4.9999999988358468E-2</v>
          </cell>
        </row>
        <row r="19">
          <cell r="A19">
            <v>15</v>
          </cell>
          <cell r="B19" t="str">
            <v>EE015</v>
          </cell>
          <cell r="C19" t="str">
            <v>Bungay Primary School</v>
          </cell>
          <cell r="E19">
            <v>858292</v>
          </cell>
          <cell r="F19">
            <v>128951.40000000002</v>
          </cell>
          <cell r="G19">
            <v>987243</v>
          </cell>
          <cell r="H19">
            <v>987243</v>
          </cell>
          <cell r="I19">
            <v>0</v>
          </cell>
          <cell r="J19">
            <v>0</v>
          </cell>
          <cell r="K19">
            <v>858292</v>
          </cell>
          <cell r="L19">
            <v>128951.40000000002</v>
          </cell>
          <cell r="M19">
            <v>987243</v>
          </cell>
          <cell r="N19">
            <v>987243.4</v>
          </cell>
          <cell r="O19">
            <v>866370.88</v>
          </cell>
          <cell r="Q19">
            <v>120872.12</v>
          </cell>
          <cell r="S19">
            <v>120872.12</v>
          </cell>
          <cell r="V19">
            <v>-510</v>
          </cell>
          <cell r="W19">
            <v>-510.25</v>
          </cell>
          <cell r="X19">
            <v>0.25</v>
          </cell>
          <cell r="Y19">
            <v>0</v>
          </cell>
          <cell r="Z19">
            <v>0.25</v>
          </cell>
          <cell r="AA19">
            <v>0</v>
          </cell>
          <cell r="AC19">
            <v>858292</v>
          </cell>
          <cell r="AD19">
            <v>128951.40000000002</v>
          </cell>
          <cell r="AE19">
            <v>987243.4</v>
          </cell>
          <cell r="AF19">
            <v>866370.88</v>
          </cell>
          <cell r="AG19">
            <v>120872.52000000002</v>
          </cell>
          <cell r="AH19">
            <v>-8078.8800000000047</v>
          </cell>
          <cell r="AI19">
            <v>0.40000000002328306</v>
          </cell>
        </row>
        <row r="20">
          <cell r="A20">
            <v>16</v>
          </cell>
          <cell r="B20" t="str">
            <v>EE016</v>
          </cell>
          <cell r="C20" t="str">
            <v>St EdmundÂ’s Catholic Primary School</v>
          </cell>
          <cell r="E20">
            <v>408069</v>
          </cell>
          <cell r="F20">
            <v>61197.710000000021</v>
          </cell>
          <cell r="G20">
            <v>469267</v>
          </cell>
          <cell r="H20">
            <v>469267</v>
          </cell>
          <cell r="I20">
            <v>0</v>
          </cell>
          <cell r="J20">
            <v>0</v>
          </cell>
          <cell r="K20">
            <v>408069</v>
          </cell>
          <cell r="L20">
            <v>61197.710000000021</v>
          </cell>
          <cell r="M20">
            <v>469267</v>
          </cell>
          <cell r="N20">
            <v>469266.71</v>
          </cell>
          <cell r="O20">
            <v>427502.89</v>
          </cell>
          <cell r="Q20">
            <v>41764.109999999986</v>
          </cell>
          <cell r="S20">
            <v>41764.109999999986</v>
          </cell>
          <cell r="V20">
            <v>0</v>
          </cell>
          <cell r="W20">
            <v>0</v>
          </cell>
          <cell r="X20">
            <v>0</v>
          </cell>
          <cell r="Y20">
            <v>0</v>
          </cell>
          <cell r="Z20">
            <v>0</v>
          </cell>
          <cell r="AA20">
            <v>0</v>
          </cell>
          <cell r="AC20">
            <v>408069</v>
          </cell>
          <cell r="AD20">
            <v>61197.710000000021</v>
          </cell>
          <cell r="AE20">
            <v>469266.71</v>
          </cell>
          <cell r="AF20">
            <v>427502.89</v>
          </cell>
          <cell r="AG20">
            <v>41763.820000000007</v>
          </cell>
          <cell r="AH20">
            <v>-19433.890000000014</v>
          </cell>
          <cell r="AI20">
            <v>-0.28999999997904524</v>
          </cell>
        </row>
        <row r="21">
          <cell r="A21">
            <v>17</v>
          </cell>
          <cell r="B21" t="str">
            <v>EE017</v>
          </cell>
          <cell r="C21" t="str">
            <v>St BotolphÂ’s CEVCP School</v>
          </cell>
          <cell r="E21">
            <v>658355</v>
          </cell>
          <cell r="F21">
            <v>71310.13</v>
          </cell>
          <cell r="G21">
            <v>729665</v>
          </cell>
          <cell r="H21">
            <v>729665</v>
          </cell>
          <cell r="I21">
            <v>0</v>
          </cell>
          <cell r="J21">
            <v>0</v>
          </cell>
          <cell r="K21">
            <v>658355</v>
          </cell>
          <cell r="L21">
            <v>71310.13</v>
          </cell>
          <cell r="M21">
            <v>729665</v>
          </cell>
          <cell r="N21">
            <v>729665.13</v>
          </cell>
          <cell r="O21">
            <v>616243.18999999994</v>
          </cell>
          <cell r="Q21">
            <v>113421.81000000006</v>
          </cell>
          <cell r="S21">
            <v>113421.81000000006</v>
          </cell>
          <cell r="V21">
            <v>12774</v>
          </cell>
          <cell r="W21">
            <v>1763.35</v>
          </cell>
          <cell r="X21">
            <v>11010.65</v>
          </cell>
          <cell r="Y21">
            <v>0</v>
          </cell>
          <cell r="Z21">
            <v>11010.65</v>
          </cell>
          <cell r="AA21">
            <v>0</v>
          </cell>
          <cell r="AC21">
            <v>658355</v>
          </cell>
          <cell r="AD21">
            <v>71310.13</v>
          </cell>
          <cell r="AE21">
            <v>729665.13</v>
          </cell>
          <cell r="AF21">
            <v>616243.18999999994</v>
          </cell>
          <cell r="AG21">
            <v>113421.94000000006</v>
          </cell>
          <cell r="AH21">
            <v>42111.810000000056</v>
          </cell>
          <cell r="AI21">
            <v>0.13000000000465661</v>
          </cell>
        </row>
        <row r="22">
          <cell r="A22">
            <v>19</v>
          </cell>
          <cell r="B22" t="str">
            <v>EE019</v>
          </cell>
          <cell r="C22" t="str">
            <v>Carlton Colville Primary Schoo</v>
          </cell>
          <cell r="E22">
            <v>1455090</v>
          </cell>
          <cell r="F22">
            <v>72290.320000000065</v>
          </cell>
          <cell r="G22">
            <v>1527380</v>
          </cell>
          <cell r="H22">
            <v>1527380</v>
          </cell>
          <cell r="I22">
            <v>0</v>
          </cell>
          <cell r="J22">
            <v>0</v>
          </cell>
          <cell r="K22">
            <v>1455090</v>
          </cell>
          <cell r="L22">
            <v>72290.320000000065</v>
          </cell>
          <cell r="M22">
            <v>1527380</v>
          </cell>
          <cell r="N22">
            <v>1527380.32</v>
          </cell>
          <cell r="O22">
            <v>1433585.65</v>
          </cell>
          <cell r="Q22">
            <v>93794.350000000093</v>
          </cell>
          <cell r="S22">
            <v>93794.350000000093</v>
          </cell>
          <cell r="V22">
            <v>26644</v>
          </cell>
          <cell r="W22">
            <v>9523.34</v>
          </cell>
          <cell r="X22">
            <v>17120.66</v>
          </cell>
          <cell r="Y22">
            <v>0</v>
          </cell>
          <cell r="Z22">
            <v>17120.66</v>
          </cell>
          <cell r="AA22">
            <v>0</v>
          </cell>
          <cell r="AC22">
            <v>1455090</v>
          </cell>
          <cell r="AD22">
            <v>72290.320000000065</v>
          </cell>
          <cell r="AE22">
            <v>1527380.32</v>
          </cell>
          <cell r="AF22">
            <v>1433585.65</v>
          </cell>
          <cell r="AG22">
            <v>93794.670000000158</v>
          </cell>
          <cell r="AH22">
            <v>21504.350000000093</v>
          </cell>
          <cell r="AI22">
            <v>0.32000000006519258</v>
          </cell>
        </row>
        <row r="23">
          <cell r="A23">
            <v>20</v>
          </cell>
          <cell r="B23" t="str">
            <v>EE020</v>
          </cell>
          <cell r="C23" t="str">
            <v>Charsfield C of E VCP School</v>
          </cell>
          <cell r="E23">
            <v>241438</v>
          </cell>
          <cell r="F23">
            <v>-151.59999999997672</v>
          </cell>
          <cell r="G23">
            <v>241286</v>
          </cell>
          <cell r="H23">
            <v>241286</v>
          </cell>
          <cell r="I23">
            <v>0</v>
          </cell>
          <cell r="J23">
            <v>0</v>
          </cell>
          <cell r="K23">
            <v>241438</v>
          </cell>
          <cell r="L23">
            <v>-151.59999999997672</v>
          </cell>
          <cell r="M23">
            <v>241286</v>
          </cell>
          <cell r="N23">
            <v>241286.40000000002</v>
          </cell>
          <cell r="O23">
            <v>230242.58</v>
          </cell>
          <cell r="Q23">
            <v>11043.420000000013</v>
          </cell>
          <cell r="S23">
            <v>11043.420000000013</v>
          </cell>
          <cell r="V23">
            <v>-3919</v>
          </cell>
          <cell r="W23">
            <v>-3919.07</v>
          </cell>
          <cell r="X23">
            <v>7.0000000000163709E-2</v>
          </cell>
          <cell r="Y23">
            <v>0</v>
          </cell>
          <cell r="Z23">
            <v>7.0000000000163709E-2</v>
          </cell>
          <cell r="AA23">
            <v>0</v>
          </cell>
          <cell r="AC23">
            <v>241438</v>
          </cell>
          <cell r="AD23">
            <v>-151.59999999997672</v>
          </cell>
          <cell r="AE23">
            <v>241286.40000000002</v>
          </cell>
          <cell r="AF23">
            <v>230242.58</v>
          </cell>
          <cell r="AG23">
            <v>11043.820000000036</v>
          </cell>
          <cell r="AH23">
            <v>11195.420000000013</v>
          </cell>
          <cell r="AI23">
            <v>0.40000000002328306</v>
          </cell>
        </row>
        <row r="24">
          <cell r="A24">
            <v>21</v>
          </cell>
          <cell r="B24" t="str">
            <v>EE021</v>
          </cell>
          <cell r="C24" t="str">
            <v>Cookley &amp; Walpole C of E VCP S</v>
          </cell>
          <cell r="D24" t="str">
            <v>CS</v>
          </cell>
          <cell r="E24">
            <v>0</v>
          </cell>
          <cell r="F24">
            <v>0</v>
          </cell>
          <cell r="G24">
            <v>0</v>
          </cell>
          <cell r="H24">
            <v>0</v>
          </cell>
          <cell r="I24">
            <v>0</v>
          </cell>
          <cell r="J24">
            <v>0</v>
          </cell>
          <cell r="K24">
            <v>0</v>
          </cell>
          <cell r="L24">
            <v>0</v>
          </cell>
          <cell r="M24">
            <v>0</v>
          </cell>
          <cell r="N24">
            <v>0</v>
          </cell>
          <cell r="O24">
            <v>0</v>
          </cell>
          <cell r="Q24">
            <v>0</v>
          </cell>
          <cell r="S24">
            <v>0</v>
          </cell>
          <cell r="V24">
            <v>0</v>
          </cell>
          <cell r="W24">
            <v>0</v>
          </cell>
          <cell r="X24">
            <v>0</v>
          </cell>
          <cell r="Y24">
            <v>0</v>
          </cell>
          <cell r="Z24">
            <v>0</v>
          </cell>
          <cell r="AA24">
            <v>0</v>
          </cell>
          <cell r="AC24">
            <v>0</v>
          </cell>
          <cell r="AD24">
            <v>0</v>
          </cell>
          <cell r="AE24">
            <v>0</v>
          </cell>
          <cell r="AF24">
            <v>0</v>
          </cell>
          <cell r="AG24">
            <v>0</v>
          </cell>
          <cell r="AH24">
            <v>0</v>
          </cell>
          <cell r="AI24">
            <v>0</v>
          </cell>
          <cell r="AJ24" t="str">
            <v>CS</v>
          </cell>
        </row>
        <row r="25">
          <cell r="A25">
            <v>22</v>
          </cell>
          <cell r="B25" t="str">
            <v>EE022</v>
          </cell>
          <cell r="C25" t="str">
            <v>Corton C of E VCP School</v>
          </cell>
          <cell r="E25">
            <v>426755</v>
          </cell>
          <cell r="F25">
            <v>68077.06</v>
          </cell>
          <cell r="G25">
            <v>494832</v>
          </cell>
          <cell r="H25">
            <v>494832</v>
          </cell>
          <cell r="I25">
            <v>0</v>
          </cell>
          <cell r="J25">
            <v>0</v>
          </cell>
          <cell r="K25">
            <v>426755</v>
          </cell>
          <cell r="L25">
            <v>68077.06</v>
          </cell>
          <cell r="M25">
            <v>494832</v>
          </cell>
          <cell r="N25">
            <v>494832.06</v>
          </cell>
          <cell r="O25">
            <v>437135.35</v>
          </cell>
          <cell r="Q25">
            <v>57696.650000000023</v>
          </cell>
          <cell r="S25">
            <v>57696.650000000023</v>
          </cell>
          <cell r="V25">
            <v>1037</v>
          </cell>
          <cell r="W25">
            <v>-5181.25</v>
          </cell>
          <cell r="X25">
            <v>6218.25</v>
          </cell>
          <cell r="Y25">
            <v>0</v>
          </cell>
          <cell r="Z25">
            <v>6218.25</v>
          </cell>
          <cell r="AA25">
            <v>0</v>
          </cell>
          <cell r="AC25">
            <v>426755</v>
          </cell>
          <cell r="AD25">
            <v>68077.06</v>
          </cell>
          <cell r="AE25">
            <v>494832.06</v>
          </cell>
          <cell r="AF25">
            <v>437135.35</v>
          </cell>
          <cell r="AG25">
            <v>57696.710000000021</v>
          </cell>
          <cell r="AH25">
            <v>-10380.349999999977</v>
          </cell>
          <cell r="AI25">
            <v>5.9999999997671694E-2</v>
          </cell>
        </row>
        <row r="26">
          <cell r="A26">
            <v>23</v>
          </cell>
          <cell r="B26" t="str">
            <v>EE023</v>
          </cell>
          <cell r="C26" t="str">
            <v>Knodishall, Coldfair Green Com</v>
          </cell>
          <cell r="E26">
            <v>487916</v>
          </cell>
          <cell r="F26">
            <v>6823.5</v>
          </cell>
          <cell r="G26">
            <v>494740</v>
          </cell>
          <cell r="H26">
            <v>494739</v>
          </cell>
          <cell r="I26">
            <v>1</v>
          </cell>
          <cell r="J26">
            <v>0</v>
          </cell>
          <cell r="K26">
            <v>487916</v>
          </cell>
          <cell r="L26">
            <v>6823.5</v>
          </cell>
          <cell r="M26">
            <v>494740</v>
          </cell>
          <cell r="N26">
            <v>494739.5</v>
          </cell>
          <cell r="O26">
            <v>483552.32</v>
          </cell>
          <cell r="Q26">
            <v>11187.679999999993</v>
          </cell>
          <cell r="S26">
            <v>11187.679999999993</v>
          </cell>
          <cell r="V26">
            <v>5186</v>
          </cell>
          <cell r="W26">
            <v>5104.9799999999996</v>
          </cell>
          <cell r="X26">
            <v>81.020000000000437</v>
          </cell>
          <cell r="Y26">
            <v>0</v>
          </cell>
          <cell r="Z26">
            <v>81.020000000000437</v>
          </cell>
          <cell r="AA26">
            <v>0</v>
          </cell>
          <cell r="AC26">
            <v>487916</v>
          </cell>
          <cell r="AD26">
            <v>6823.5</v>
          </cell>
          <cell r="AE26">
            <v>494739.5</v>
          </cell>
          <cell r="AF26">
            <v>483552.32</v>
          </cell>
          <cell r="AG26">
            <v>11187.179999999993</v>
          </cell>
          <cell r="AH26">
            <v>4363.679999999993</v>
          </cell>
          <cell r="AI26">
            <v>-0.5</v>
          </cell>
        </row>
        <row r="27">
          <cell r="A27">
            <v>25</v>
          </cell>
          <cell r="B27" t="str">
            <v>EE025</v>
          </cell>
          <cell r="C27" t="str">
            <v>Sir Robert Hitcham's C of E VAP School, Debenham</v>
          </cell>
          <cell r="E27">
            <v>693359</v>
          </cell>
          <cell r="F27">
            <v>71379.920000000042</v>
          </cell>
          <cell r="G27">
            <v>764739</v>
          </cell>
          <cell r="H27">
            <v>764739</v>
          </cell>
          <cell r="I27">
            <v>0</v>
          </cell>
          <cell r="J27">
            <v>0</v>
          </cell>
          <cell r="K27">
            <v>693359</v>
          </cell>
          <cell r="L27">
            <v>71379.920000000042</v>
          </cell>
          <cell r="M27">
            <v>764739</v>
          </cell>
          <cell r="N27">
            <v>764738.92</v>
          </cell>
          <cell r="O27">
            <v>680331.84</v>
          </cell>
          <cell r="Q27">
            <v>84407.160000000033</v>
          </cell>
          <cell r="S27">
            <v>84407.160000000033</v>
          </cell>
          <cell r="V27">
            <v>0</v>
          </cell>
          <cell r="W27">
            <v>0</v>
          </cell>
          <cell r="X27">
            <v>0</v>
          </cell>
          <cell r="Y27">
            <v>0</v>
          </cell>
          <cell r="Z27">
            <v>0</v>
          </cell>
          <cell r="AA27">
            <v>0</v>
          </cell>
          <cell r="AC27">
            <v>693359</v>
          </cell>
          <cell r="AD27">
            <v>71379.920000000042</v>
          </cell>
          <cell r="AE27">
            <v>764738.92</v>
          </cell>
          <cell r="AF27">
            <v>680331.84</v>
          </cell>
          <cell r="AG27">
            <v>84407.080000000075</v>
          </cell>
          <cell r="AH27">
            <v>13027.160000000033</v>
          </cell>
          <cell r="AI27">
            <v>-7.9999999958090484E-2</v>
          </cell>
        </row>
        <row r="28">
          <cell r="A28">
            <v>26</v>
          </cell>
          <cell r="B28" t="str">
            <v>EE026</v>
          </cell>
          <cell r="C28" t="str">
            <v>Dennington C of E VCP School</v>
          </cell>
          <cell r="E28">
            <v>225419</v>
          </cell>
          <cell r="F28">
            <v>8978.679999999993</v>
          </cell>
          <cell r="G28">
            <v>234398</v>
          </cell>
          <cell r="H28">
            <v>234398</v>
          </cell>
          <cell r="I28">
            <v>0</v>
          </cell>
          <cell r="J28">
            <v>0</v>
          </cell>
          <cell r="K28">
            <v>225419</v>
          </cell>
          <cell r="L28">
            <v>8978.679999999993</v>
          </cell>
          <cell r="M28">
            <v>234398</v>
          </cell>
          <cell r="N28">
            <v>234397.68</v>
          </cell>
          <cell r="O28">
            <v>213845.49</v>
          </cell>
          <cell r="Q28">
            <v>20552.510000000009</v>
          </cell>
          <cell r="S28">
            <v>20552.510000000009</v>
          </cell>
          <cell r="V28">
            <v>7009</v>
          </cell>
          <cell r="W28">
            <v>-1493.6</v>
          </cell>
          <cell r="X28">
            <v>8502.6</v>
          </cell>
          <cell r="Y28">
            <v>0</v>
          </cell>
          <cell r="Z28">
            <v>8502.6</v>
          </cell>
          <cell r="AA28">
            <v>0</v>
          </cell>
          <cell r="AC28">
            <v>225419</v>
          </cell>
          <cell r="AD28">
            <v>8978.679999999993</v>
          </cell>
          <cell r="AE28">
            <v>234397.68</v>
          </cell>
          <cell r="AF28">
            <v>213845.49</v>
          </cell>
          <cell r="AG28">
            <v>20552.190000000002</v>
          </cell>
          <cell r="AH28">
            <v>11573.510000000009</v>
          </cell>
          <cell r="AI28">
            <v>-0.32000000000698492</v>
          </cell>
        </row>
        <row r="29">
          <cell r="A29">
            <v>29</v>
          </cell>
          <cell r="B29" t="str">
            <v>EE029</v>
          </cell>
          <cell r="C29" t="str">
            <v>Earl Soham Community Primary</v>
          </cell>
          <cell r="E29">
            <v>347454</v>
          </cell>
          <cell r="F29">
            <v>20530.030000000028</v>
          </cell>
          <cell r="G29">
            <v>367984</v>
          </cell>
          <cell r="H29">
            <v>367984</v>
          </cell>
          <cell r="I29">
            <v>0</v>
          </cell>
          <cell r="J29">
            <v>0</v>
          </cell>
          <cell r="K29">
            <v>347454</v>
          </cell>
          <cell r="L29">
            <v>20530.030000000028</v>
          </cell>
          <cell r="M29">
            <v>367984</v>
          </cell>
          <cell r="N29">
            <v>367984.03</v>
          </cell>
          <cell r="O29">
            <v>328480.07</v>
          </cell>
          <cell r="Q29">
            <v>39503.929999999993</v>
          </cell>
          <cell r="S29">
            <v>39503.929999999993</v>
          </cell>
          <cell r="V29">
            <v>5038</v>
          </cell>
          <cell r="W29">
            <v>1846.25</v>
          </cell>
          <cell r="X29">
            <v>3191.75</v>
          </cell>
          <cell r="Y29">
            <v>0</v>
          </cell>
          <cell r="Z29">
            <v>3191.75</v>
          </cell>
          <cell r="AA29">
            <v>0</v>
          </cell>
          <cell r="AC29">
            <v>347454</v>
          </cell>
          <cell r="AD29">
            <v>20530.030000000028</v>
          </cell>
          <cell r="AE29">
            <v>367984.03</v>
          </cell>
          <cell r="AF29">
            <v>328480.07</v>
          </cell>
          <cell r="AG29">
            <v>39503.960000000021</v>
          </cell>
          <cell r="AH29">
            <v>18973.929999999993</v>
          </cell>
          <cell r="AI29">
            <v>3.0000000027939677E-2</v>
          </cell>
        </row>
        <row r="30">
          <cell r="A30">
            <v>30</v>
          </cell>
          <cell r="B30" t="str">
            <v>EE030</v>
          </cell>
          <cell r="C30" t="str">
            <v>Easton Community Primary Schoo</v>
          </cell>
          <cell r="D30" t="str">
            <v>AC</v>
          </cell>
          <cell r="E30">
            <v>209098</v>
          </cell>
          <cell r="F30">
            <v>102725.66999999998</v>
          </cell>
          <cell r="G30">
            <v>311824</v>
          </cell>
          <cell r="H30">
            <v>461182</v>
          </cell>
          <cell r="I30">
            <v>-149358</v>
          </cell>
          <cell r="J30" t="str">
            <v>In Year Con</v>
          </cell>
          <cell r="K30">
            <v>209098</v>
          </cell>
          <cell r="L30">
            <v>102725.66999999998</v>
          </cell>
          <cell r="M30">
            <v>311824</v>
          </cell>
          <cell r="N30">
            <v>311823.67</v>
          </cell>
          <cell r="O30">
            <v>311821.71999999997</v>
          </cell>
          <cell r="Q30">
            <v>2.2800000000279397</v>
          </cell>
          <cell r="S30">
            <v>2.2800000000279397</v>
          </cell>
          <cell r="T30" t="str">
            <v>JNL</v>
          </cell>
          <cell r="U30">
            <v>2.2800000000279397</v>
          </cell>
          <cell r="V30">
            <v>11757</v>
          </cell>
          <cell r="W30">
            <v>11757</v>
          </cell>
          <cell r="X30">
            <v>0</v>
          </cell>
          <cell r="Y30">
            <v>0</v>
          </cell>
          <cell r="Z30">
            <v>0</v>
          </cell>
          <cell r="AA30">
            <v>0</v>
          </cell>
          <cell r="AC30">
            <v>209098</v>
          </cell>
          <cell r="AD30">
            <v>102725.66999999998</v>
          </cell>
          <cell r="AE30">
            <v>311823.67</v>
          </cell>
          <cell r="AF30">
            <v>311821.71999999997</v>
          </cell>
          <cell r="AG30">
            <v>1.9500000000116415</v>
          </cell>
          <cell r="AH30">
            <v>-102723.71999999997</v>
          </cell>
          <cell r="AI30">
            <v>-0.33000000001629815</v>
          </cell>
          <cell r="AJ30" t="str">
            <v>AC</v>
          </cell>
        </row>
        <row r="31">
          <cell r="A31">
            <v>31</v>
          </cell>
          <cell r="B31" t="str">
            <v>EE031</v>
          </cell>
          <cell r="C31" t="str">
            <v>Eye, St Peter &amp; St Paul C of E</v>
          </cell>
          <cell r="E31">
            <v>646603</v>
          </cell>
          <cell r="F31">
            <v>-18849.380000000005</v>
          </cell>
          <cell r="G31">
            <v>627754</v>
          </cell>
          <cell r="H31">
            <v>627754</v>
          </cell>
          <cell r="I31">
            <v>0</v>
          </cell>
          <cell r="J31">
            <v>0</v>
          </cell>
          <cell r="K31">
            <v>646603</v>
          </cell>
          <cell r="L31">
            <v>-18849.380000000005</v>
          </cell>
          <cell r="M31">
            <v>627754</v>
          </cell>
          <cell r="N31">
            <v>627753.62</v>
          </cell>
          <cell r="O31">
            <v>641053.89</v>
          </cell>
          <cell r="Q31">
            <v>-13299.890000000014</v>
          </cell>
          <cell r="S31">
            <v>-13299.890000000014</v>
          </cell>
          <cell r="V31">
            <v>-420</v>
          </cell>
          <cell r="W31">
            <v>0</v>
          </cell>
          <cell r="X31">
            <v>-420</v>
          </cell>
          <cell r="Y31">
            <v>0</v>
          </cell>
          <cell r="Z31">
            <v>-420</v>
          </cell>
          <cell r="AA31">
            <v>0</v>
          </cell>
          <cell r="AC31">
            <v>646603</v>
          </cell>
          <cell r="AD31">
            <v>-18849.380000000005</v>
          </cell>
          <cell r="AE31">
            <v>627753.62</v>
          </cell>
          <cell r="AF31">
            <v>641053.89</v>
          </cell>
          <cell r="AG31">
            <v>-13300.270000000019</v>
          </cell>
          <cell r="AH31">
            <v>5549.109999999986</v>
          </cell>
          <cell r="AI31">
            <v>-0.38000000000465661</v>
          </cell>
        </row>
        <row r="32">
          <cell r="A32">
            <v>35</v>
          </cell>
          <cell r="B32" t="str">
            <v>EE035</v>
          </cell>
          <cell r="C32" t="str">
            <v>Sir Robert Hitcham's C of E VAP School, Framlingham</v>
          </cell>
          <cell r="E32">
            <v>1039756</v>
          </cell>
          <cell r="F32">
            <v>159417.10000000009</v>
          </cell>
          <cell r="G32">
            <v>1199173</v>
          </cell>
          <cell r="H32">
            <v>1199173</v>
          </cell>
          <cell r="I32">
            <v>0</v>
          </cell>
          <cell r="J32">
            <v>0</v>
          </cell>
          <cell r="K32">
            <v>1039756</v>
          </cell>
          <cell r="L32">
            <v>159417.10000000009</v>
          </cell>
          <cell r="M32">
            <v>1199173</v>
          </cell>
          <cell r="N32">
            <v>1199173.1000000001</v>
          </cell>
          <cell r="O32">
            <v>1042542.04</v>
          </cell>
          <cell r="Q32">
            <v>156630.95999999996</v>
          </cell>
          <cell r="S32">
            <v>156630.95999999996</v>
          </cell>
          <cell r="V32">
            <v>0</v>
          </cell>
          <cell r="W32">
            <v>0</v>
          </cell>
          <cell r="X32">
            <v>0</v>
          </cell>
          <cell r="Y32">
            <v>0</v>
          </cell>
          <cell r="Z32">
            <v>0</v>
          </cell>
          <cell r="AA32">
            <v>0</v>
          </cell>
          <cell r="AC32">
            <v>1039756</v>
          </cell>
          <cell r="AD32">
            <v>159417.10000000009</v>
          </cell>
          <cell r="AE32">
            <v>1199173.1000000001</v>
          </cell>
          <cell r="AF32">
            <v>1042542.04</v>
          </cell>
          <cell r="AG32">
            <v>156631.06000000006</v>
          </cell>
          <cell r="AH32">
            <v>-2786.0400000000373</v>
          </cell>
          <cell r="AI32">
            <v>0.10000000009313226</v>
          </cell>
        </row>
        <row r="33">
          <cell r="A33">
            <v>36</v>
          </cell>
          <cell r="B33" t="str">
            <v>EE036</v>
          </cell>
          <cell r="C33" t="str">
            <v>Fressingfield C of E VCP Schoo</v>
          </cell>
          <cell r="E33">
            <v>483166</v>
          </cell>
          <cell r="F33">
            <v>-24740.760000000009</v>
          </cell>
          <cell r="G33">
            <v>458425</v>
          </cell>
          <cell r="H33">
            <v>480383</v>
          </cell>
          <cell r="I33">
            <v>-21958</v>
          </cell>
          <cell r="J33" t="str">
            <v>LD</v>
          </cell>
          <cell r="K33">
            <v>505124</v>
          </cell>
          <cell r="L33">
            <v>-24740.760000000009</v>
          </cell>
          <cell r="M33">
            <v>480383</v>
          </cell>
          <cell r="N33">
            <v>480383.24</v>
          </cell>
          <cell r="O33">
            <v>459341.68</v>
          </cell>
          <cell r="Q33">
            <v>21041.320000000007</v>
          </cell>
          <cell r="R33">
            <v>21958</v>
          </cell>
          <cell r="S33">
            <v>-916.67999999999302</v>
          </cell>
          <cell r="V33">
            <v>9654</v>
          </cell>
          <cell r="W33">
            <v>-90.26</v>
          </cell>
          <cell r="X33">
            <v>9744.26</v>
          </cell>
          <cell r="Y33">
            <v>0</v>
          </cell>
          <cell r="Z33">
            <v>9744.26</v>
          </cell>
          <cell r="AA33">
            <v>0</v>
          </cell>
          <cell r="AC33">
            <v>483166</v>
          </cell>
          <cell r="AD33">
            <v>-24740.760000000009</v>
          </cell>
          <cell r="AE33">
            <v>458425.24</v>
          </cell>
          <cell r="AF33">
            <v>459341.68</v>
          </cell>
          <cell r="AG33">
            <v>-916.44000000000233</v>
          </cell>
          <cell r="AH33">
            <v>23824.320000000007</v>
          </cell>
          <cell r="AI33">
            <v>0</v>
          </cell>
          <cell r="AJ33">
            <v>0</v>
          </cell>
        </row>
        <row r="34">
          <cell r="A34">
            <v>38</v>
          </cell>
          <cell r="B34" t="str">
            <v>EE038</v>
          </cell>
          <cell r="C34" t="str">
            <v>Gislingham C of E VCP School</v>
          </cell>
          <cell r="E34">
            <v>395468</v>
          </cell>
          <cell r="F34">
            <v>93789.669999999984</v>
          </cell>
          <cell r="G34">
            <v>489258</v>
          </cell>
          <cell r="H34">
            <v>489258</v>
          </cell>
          <cell r="I34">
            <v>0</v>
          </cell>
          <cell r="J34">
            <v>0</v>
          </cell>
          <cell r="K34">
            <v>395468</v>
          </cell>
          <cell r="L34">
            <v>93789.669999999984</v>
          </cell>
          <cell r="M34">
            <v>489258</v>
          </cell>
          <cell r="N34">
            <v>489257.67</v>
          </cell>
          <cell r="O34">
            <v>275093.62</v>
          </cell>
          <cell r="Q34">
            <v>214164.38</v>
          </cell>
          <cell r="S34">
            <v>214164.38</v>
          </cell>
          <cell r="V34">
            <v>1307</v>
          </cell>
          <cell r="W34">
            <v>521.51</v>
          </cell>
          <cell r="X34">
            <v>785.49</v>
          </cell>
          <cell r="Y34">
            <v>0</v>
          </cell>
          <cell r="Z34">
            <v>785.49</v>
          </cell>
          <cell r="AA34">
            <v>0</v>
          </cell>
          <cell r="AC34">
            <v>395468</v>
          </cell>
          <cell r="AD34">
            <v>93789.669999999984</v>
          </cell>
          <cell r="AE34">
            <v>489257.67</v>
          </cell>
          <cell r="AF34">
            <v>275093.62</v>
          </cell>
          <cell r="AG34">
            <v>214164.05</v>
          </cell>
          <cell r="AH34">
            <v>120374.38</v>
          </cell>
          <cell r="AI34">
            <v>-0.33000000001629815</v>
          </cell>
        </row>
        <row r="35">
          <cell r="A35">
            <v>41</v>
          </cell>
          <cell r="B35" t="str">
            <v>EE041</v>
          </cell>
          <cell r="C35" t="str">
            <v>Edgar Sewter Community Primary</v>
          </cell>
          <cell r="E35">
            <v>843689</v>
          </cell>
          <cell r="F35">
            <v>110000.17000000004</v>
          </cell>
          <cell r="G35">
            <v>953689</v>
          </cell>
          <cell r="H35">
            <v>953689</v>
          </cell>
          <cell r="I35">
            <v>0</v>
          </cell>
          <cell r="J35">
            <v>0</v>
          </cell>
          <cell r="K35">
            <v>843689</v>
          </cell>
          <cell r="L35">
            <v>110000.17000000004</v>
          </cell>
          <cell r="M35">
            <v>953689</v>
          </cell>
          <cell r="N35">
            <v>953689.17</v>
          </cell>
          <cell r="O35">
            <v>891970.88</v>
          </cell>
          <cell r="Q35">
            <v>61718.119999999995</v>
          </cell>
          <cell r="S35">
            <v>61718.119999999995</v>
          </cell>
          <cell r="V35">
            <v>7301</v>
          </cell>
          <cell r="W35">
            <v>-3765.82</v>
          </cell>
          <cell r="X35">
            <v>11066.82</v>
          </cell>
          <cell r="Y35">
            <v>0</v>
          </cell>
          <cell r="Z35">
            <v>11066.82</v>
          </cell>
          <cell r="AA35">
            <v>0</v>
          </cell>
          <cell r="AC35">
            <v>843689</v>
          </cell>
          <cell r="AD35">
            <v>110000.17000000004</v>
          </cell>
          <cell r="AE35">
            <v>953689.17</v>
          </cell>
          <cell r="AF35">
            <v>891970.88</v>
          </cell>
          <cell r="AG35">
            <v>61718.290000000037</v>
          </cell>
          <cell r="AH35">
            <v>-48281.880000000005</v>
          </cell>
          <cell r="AI35">
            <v>0.17000000004190952</v>
          </cell>
        </row>
        <row r="36">
          <cell r="A36">
            <v>42</v>
          </cell>
          <cell r="B36" t="str">
            <v>EE042</v>
          </cell>
          <cell r="C36" t="str">
            <v>Helmingham Community Primary S</v>
          </cell>
          <cell r="E36">
            <v>361990</v>
          </cell>
          <cell r="F36">
            <v>72790.62</v>
          </cell>
          <cell r="G36">
            <v>434781</v>
          </cell>
          <cell r="H36">
            <v>434781</v>
          </cell>
          <cell r="I36">
            <v>0</v>
          </cell>
          <cell r="J36">
            <v>0</v>
          </cell>
          <cell r="K36">
            <v>361990</v>
          </cell>
          <cell r="L36">
            <v>72790.62</v>
          </cell>
          <cell r="M36">
            <v>434781</v>
          </cell>
          <cell r="N36">
            <v>434780.62</v>
          </cell>
          <cell r="O36">
            <v>348611.19</v>
          </cell>
          <cell r="Q36">
            <v>86169.81</v>
          </cell>
          <cell r="S36">
            <v>86169.81</v>
          </cell>
          <cell r="V36">
            <v>17977</v>
          </cell>
          <cell r="W36">
            <v>-905.63</v>
          </cell>
          <cell r="X36">
            <v>18882.63</v>
          </cell>
          <cell r="Y36">
            <v>0</v>
          </cell>
          <cell r="Z36">
            <v>18882.63</v>
          </cell>
          <cell r="AA36">
            <v>0</v>
          </cell>
          <cell r="AC36">
            <v>361990</v>
          </cell>
          <cell r="AD36">
            <v>72790.62</v>
          </cell>
          <cell r="AE36">
            <v>434780.62</v>
          </cell>
          <cell r="AF36">
            <v>348611.19</v>
          </cell>
          <cell r="AG36">
            <v>86169.43</v>
          </cell>
          <cell r="AH36">
            <v>13378.809999999998</v>
          </cell>
          <cell r="AI36">
            <v>-0.38000000000465661</v>
          </cell>
        </row>
        <row r="37">
          <cell r="A37">
            <v>44</v>
          </cell>
          <cell r="B37" t="str">
            <v>EE044</v>
          </cell>
          <cell r="C37" t="str">
            <v>Holton St Peter Community Prim</v>
          </cell>
          <cell r="E37">
            <v>361052</v>
          </cell>
          <cell r="F37">
            <v>63372.890000000014</v>
          </cell>
          <cell r="G37">
            <v>424425</v>
          </cell>
          <cell r="H37">
            <v>424425</v>
          </cell>
          <cell r="I37">
            <v>0</v>
          </cell>
          <cell r="J37">
            <v>0</v>
          </cell>
          <cell r="K37">
            <v>361052</v>
          </cell>
          <cell r="L37">
            <v>63372.890000000014</v>
          </cell>
          <cell r="M37">
            <v>424425</v>
          </cell>
          <cell r="N37">
            <v>424424.89</v>
          </cell>
          <cell r="O37">
            <v>370325.61</v>
          </cell>
          <cell r="Q37">
            <v>54099.390000000014</v>
          </cell>
          <cell r="S37">
            <v>54099.390000000014</v>
          </cell>
          <cell r="V37">
            <v>7736</v>
          </cell>
          <cell r="W37">
            <v>-3002.94</v>
          </cell>
          <cell r="X37">
            <v>10738.94</v>
          </cell>
          <cell r="Y37">
            <v>0</v>
          </cell>
          <cell r="Z37">
            <v>10738.94</v>
          </cell>
          <cell r="AA37">
            <v>0</v>
          </cell>
          <cell r="AC37">
            <v>361052</v>
          </cell>
          <cell r="AD37">
            <v>63372.890000000014</v>
          </cell>
          <cell r="AE37">
            <v>424424.89</v>
          </cell>
          <cell r="AF37">
            <v>370325.61</v>
          </cell>
          <cell r="AG37">
            <v>54099.280000000028</v>
          </cell>
          <cell r="AH37">
            <v>-9273.609999999986</v>
          </cell>
          <cell r="AI37">
            <v>-0.10999999998603016</v>
          </cell>
        </row>
        <row r="38">
          <cell r="A38">
            <v>45</v>
          </cell>
          <cell r="B38" t="str">
            <v>EE045</v>
          </cell>
          <cell r="C38" t="str">
            <v>St EdmundÂ’s Primary School, Ho</v>
          </cell>
          <cell r="E38">
            <v>0</v>
          </cell>
          <cell r="F38">
            <v>0</v>
          </cell>
          <cell r="G38">
            <v>0</v>
          </cell>
          <cell r="H38">
            <v>0</v>
          </cell>
          <cell r="I38">
            <v>0</v>
          </cell>
          <cell r="J38" t="str">
            <v>Fed With 081</v>
          </cell>
          <cell r="K38">
            <v>0</v>
          </cell>
          <cell r="L38">
            <v>0</v>
          </cell>
          <cell r="M38">
            <v>0</v>
          </cell>
          <cell r="N38">
            <v>0</v>
          </cell>
          <cell r="O38">
            <v>53314.79</v>
          </cell>
          <cell r="Q38">
            <v>-53314.79</v>
          </cell>
          <cell r="S38">
            <v>-53314.79</v>
          </cell>
          <cell r="T38" t="str">
            <v>JNL</v>
          </cell>
          <cell r="V38">
            <v>0</v>
          </cell>
          <cell r="W38">
            <v>-13537.52</v>
          </cell>
          <cell r="X38">
            <v>13537.52</v>
          </cell>
          <cell r="Y38">
            <v>0</v>
          </cell>
          <cell r="Z38">
            <v>13537.52</v>
          </cell>
          <cell r="AA38">
            <v>0</v>
          </cell>
          <cell r="AC38">
            <v>0</v>
          </cell>
          <cell r="AD38">
            <v>0</v>
          </cell>
          <cell r="AE38">
            <v>0</v>
          </cell>
          <cell r="AF38">
            <v>53314.79</v>
          </cell>
          <cell r="AG38">
            <v>-53314.79</v>
          </cell>
          <cell r="AH38">
            <v>-53314.79</v>
          </cell>
          <cell r="AI38">
            <v>0</v>
          </cell>
        </row>
        <row r="39">
          <cell r="A39">
            <v>48</v>
          </cell>
          <cell r="B39" t="str">
            <v>EE048</v>
          </cell>
          <cell r="C39" t="str">
            <v>Ilketshall St Lawrence School</v>
          </cell>
          <cell r="E39">
            <v>410300</v>
          </cell>
          <cell r="F39">
            <v>68464.210000000021</v>
          </cell>
          <cell r="G39">
            <v>478764</v>
          </cell>
          <cell r="H39">
            <v>478764</v>
          </cell>
          <cell r="I39">
            <v>0</v>
          </cell>
          <cell r="J39">
            <v>0</v>
          </cell>
          <cell r="K39">
            <v>410300</v>
          </cell>
          <cell r="L39">
            <v>68464.210000000021</v>
          </cell>
          <cell r="M39">
            <v>478764</v>
          </cell>
          <cell r="N39">
            <v>478764.21</v>
          </cell>
          <cell r="O39">
            <v>377765.88</v>
          </cell>
          <cell r="Q39">
            <v>100998.12</v>
          </cell>
          <cell r="S39">
            <v>100998.12</v>
          </cell>
          <cell r="V39">
            <v>7186</v>
          </cell>
          <cell r="W39">
            <v>21.47</v>
          </cell>
          <cell r="X39">
            <v>7164.53</v>
          </cell>
          <cell r="Y39">
            <v>0</v>
          </cell>
          <cell r="Z39">
            <v>7164.53</v>
          </cell>
          <cell r="AA39">
            <v>0</v>
          </cell>
          <cell r="AC39">
            <v>410300</v>
          </cell>
          <cell r="AD39">
            <v>68464.210000000021</v>
          </cell>
          <cell r="AE39">
            <v>478764.21</v>
          </cell>
          <cell r="AF39">
            <v>377765.88</v>
          </cell>
          <cell r="AG39">
            <v>100998.33000000002</v>
          </cell>
          <cell r="AH39">
            <v>32534.119999999995</v>
          </cell>
          <cell r="AI39">
            <v>0.21000000002095476</v>
          </cell>
        </row>
        <row r="40">
          <cell r="A40">
            <v>50</v>
          </cell>
          <cell r="B40" t="str">
            <v>EE050</v>
          </cell>
          <cell r="C40" t="str">
            <v>Kelsale C of E VCP School</v>
          </cell>
          <cell r="E40">
            <v>508712</v>
          </cell>
          <cell r="F40">
            <v>111607.02000000002</v>
          </cell>
          <cell r="G40">
            <v>620319</v>
          </cell>
          <cell r="H40">
            <v>620319</v>
          </cell>
          <cell r="I40">
            <v>0</v>
          </cell>
          <cell r="J40">
            <v>0</v>
          </cell>
          <cell r="K40">
            <v>508712</v>
          </cell>
          <cell r="L40">
            <v>111607.02000000002</v>
          </cell>
          <cell r="M40">
            <v>620319</v>
          </cell>
          <cell r="N40">
            <v>620319.02</v>
          </cell>
          <cell r="O40">
            <v>480699.46</v>
          </cell>
          <cell r="Q40">
            <v>139619.53999999998</v>
          </cell>
          <cell r="S40">
            <v>139619.53999999998</v>
          </cell>
          <cell r="V40">
            <v>27989</v>
          </cell>
          <cell r="W40">
            <v>-372.5</v>
          </cell>
          <cell r="X40">
            <v>28361.5</v>
          </cell>
          <cell r="Y40">
            <v>0</v>
          </cell>
          <cell r="Z40">
            <v>28361.5</v>
          </cell>
          <cell r="AA40">
            <v>0</v>
          </cell>
          <cell r="AC40">
            <v>508712</v>
          </cell>
          <cell r="AD40">
            <v>111607.02000000002</v>
          </cell>
          <cell r="AE40">
            <v>620319.02</v>
          </cell>
          <cell r="AF40">
            <v>480699.46</v>
          </cell>
          <cell r="AG40">
            <v>139619.56</v>
          </cell>
          <cell r="AH40">
            <v>28012.539999999979</v>
          </cell>
          <cell r="AI40">
            <v>2.0000000018626451E-2</v>
          </cell>
        </row>
        <row r="41">
          <cell r="A41">
            <v>52</v>
          </cell>
          <cell r="B41" t="str">
            <v>EE052</v>
          </cell>
          <cell r="C41" t="str">
            <v>Kessingland C of E VCP School</v>
          </cell>
          <cell r="D41" t="str">
            <v>AC</v>
          </cell>
          <cell r="E41">
            <v>410331</v>
          </cell>
          <cell r="F41">
            <v>195169</v>
          </cell>
          <cell r="G41">
            <v>605500</v>
          </cell>
          <cell r="H41">
            <v>1179969</v>
          </cell>
          <cell r="I41">
            <v>-574469</v>
          </cell>
          <cell r="J41" t="str">
            <v>In Year Con</v>
          </cell>
          <cell r="K41">
            <v>410331</v>
          </cell>
          <cell r="L41">
            <v>195169</v>
          </cell>
          <cell r="M41">
            <v>605500</v>
          </cell>
          <cell r="N41">
            <v>605500</v>
          </cell>
          <cell r="O41">
            <v>605499.25</v>
          </cell>
          <cell r="Q41">
            <v>0.75</v>
          </cell>
          <cell r="S41">
            <v>0.75</v>
          </cell>
          <cell r="T41" t="str">
            <v>JNL</v>
          </cell>
          <cell r="U41">
            <v>0.75</v>
          </cell>
          <cell r="V41">
            <v>4322</v>
          </cell>
          <cell r="W41">
            <v>4322</v>
          </cell>
          <cell r="X41">
            <v>0</v>
          </cell>
          <cell r="Y41">
            <v>0</v>
          </cell>
          <cell r="Z41">
            <v>0</v>
          </cell>
          <cell r="AA41">
            <v>0</v>
          </cell>
          <cell r="AC41">
            <v>410331</v>
          </cell>
          <cell r="AD41">
            <v>195169</v>
          </cell>
          <cell r="AE41">
            <v>605500</v>
          </cell>
          <cell r="AF41">
            <v>605499.25</v>
          </cell>
          <cell r="AG41">
            <v>0.75</v>
          </cell>
          <cell r="AH41">
            <v>-195168.25</v>
          </cell>
          <cell r="AI41">
            <v>0</v>
          </cell>
          <cell r="AJ41" t="str">
            <v>AC</v>
          </cell>
        </row>
        <row r="42">
          <cell r="A42">
            <v>56</v>
          </cell>
          <cell r="B42" t="str">
            <v>EE056</v>
          </cell>
          <cell r="C42" t="str">
            <v>All Saints C of E VAP School, Laxfield</v>
          </cell>
          <cell r="E42">
            <v>337483</v>
          </cell>
          <cell r="F42">
            <v>65866.179999999993</v>
          </cell>
          <cell r="G42">
            <v>403349</v>
          </cell>
          <cell r="H42">
            <v>403349</v>
          </cell>
          <cell r="I42">
            <v>0</v>
          </cell>
          <cell r="J42">
            <v>0</v>
          </cell>
          <cell r="K42">
            <v>337483</v>
          </cell>
          <cell r="L42">
            <v>65866.179999999993</v>
          </cell>
          <cell r="M42">
            <v>403349</v>
          </cell>
          <cell r="N42">
            <v>403349.18</v>
          </cell>
          <cell r="O42">
            <v>322012.09999999998</v>
          </cell>
          <cell r="Q42">
            <v>81336.900000000023</v>
          </cell>
          <cell r="S42">
            <v>81336.900000000023</v>
          </cell>
          <cell r="V42">
            <v>0</v>
          </cell>
          <cell r="W42">
            <v>0</v>
          </cell>
          <cell r="X42">
            <v>0</v>
          </cell>
          <cell r="Y42">
            <v>0</v>
          </cell>
          <cell r="Z42">
            <v>0</v>
          </cell>
          <cell r="AA42">
            <v>0</v>
          </cell>
          <cell r="AC42">
            <v>337483</v>
          </cell>
          <cell r="AD42">
            <v>65866.179999999993</v>
          </cell>
          <cell r="AE42">
            <v>403349.18</v>
          </cell>
          <cell r="AF42">
            <v>322012.09999999998</v>
          </cell>
          <cell r="AG42">
            <v>81337.080000000016</v>
          </cell>
          <cell r="AH42">
            <v>15470.900000000023</v>
          </cell>
          <cell r="AI42">
            <v>0.17999999999301508</v>
          </cell>
        </row>
        <row r="43">
          <cell r="A43">
            <v>57</v>
          </cell>
          <cell r="B43" t="str">
            <v>EE057</v>
          </cell>
          <cell r="C43" t="str">
            <v>Leiston Primary School</v>
          </cell>
          <cell r="D43" t="str">
            <v>AC</v>
          </cell>
          <cell r="E43">
            <v>623378</v>
          </cell>
          <cell r="F43">
            <v>90879.949999999953</v>
          </cell>
          <cell r="G43">
            <v>714258</v>
          </cell>
          <cell r="H43">
            <v>1159529</v>
          </cell>
          <cell r="I43">
            <v>-445271</v>
          </cell>
          <cell r="J43" t="str">
            <v>In Year Con</v>
          </cell>
          <cell r="K43">
            <v>623378</v>
          </cell>
          <cell r="L43">
            <v>90879.949999999953</v>
          </cell>
          <cell r="M43">
            <v>714258</v>
          </cell>
          <cell r="N43">
            <v>714257.95</v>
          </cell>
          <cell r="O43">
            <v>714256.64</v>
          </cell>
          <cell r="Q43">
            <v>1.3599999999860302</v>
          </cell>
          <cell r="S43">
            <v>1.3599999999860302</v>
          </cell>
          <cell r="T43" t="str">
            <v>JNL</v>
          </cell>
          <cell r="U43">
            <v>1.3599999999860302</v>
          </cell>
          <cell r="V43">
            <v>17007</v>
          </cell>
          <cell r="W43">
            <v>17007</v>
          </cell>
          <cell r="X43">
            <v>0</v>
          </cell>
          <cell r="Y43">
            <v>0</v>
          </cell>
          <cell r="Z43">
            <v>0</v>
          </cell>
          <cell r="AA43">
            <v>0</v>
          </cell>
          <cell r="AC43">
            <v>623378</v>
          </cell>
          <cell r="AD43">
            <v>90879.949999999953</v>
          </cell>
          <cell r="AE43">
            <v>714257.95</v>
          </cell>
          <cell r="AF43">
            <v>714256.64</v>
          </cell>
          <cell r="AG43">
            <v>1.309999999939464</v>
          </cell>
          <cell r="AH43">
            <v>-90878.640000000014</v>
          </cell>
          <cell r="AI43">
            <v>-5.0000000046566129E-2</v>
          </cell>
          <cell r="AJ43" t="str">
            <v>AC</v>
          </cell>
        </row>
        <row r="44">
          <cell r="A44">
            <v>59</v>
          </cell>
          <cell r="B44" t="str">
            <v>EE059</v>
          </cell>
          <cell r="C44" t="str">
            <v>Dell Primary School</v>
          </cell>
          <cell r="E44">
            <v>1488132</v>
          </cell>
          <cell r="F44">
            <v>308835.34000000008</v>
          </cell>
          <cell r="G44">
            <v>1796967</v>
          </cell>
          <cell r="H44">
            <v>1796967</v>
          </cell>
          <cell r="I44">
            <v>0</v>
          </cell>
          <cell r="J44">
            <v>0</v>
          </cell>
          <cell r="K44">
            <v>1488132</v>
          </cell>
          <cell r="L44">
            <v>308835.34000000008</v>
          </cell>
          <cell r="M44">
            <v>1796967</v>
          </cell>
          <cell r="N44">
            <v>1796967.34</v>
          </cell>
          <cell r="O44">
            <v>1555629.77</v>
          </cell>
          <cell r="Q44">
            <v>241337.22999999998</v>
          </cell>
          <cell r="S44">
            <v>241337.22999999998</v>
          </cell>
          <cell r="V44">
            <v>8052</v>
          </cell>
          <cell r="W44">
            <v>2342.58</v>
          </cell>
          <cell r="X44">
            <v>5709.42</v>
          </cell>
          <cell r="Y44">
            <v>0</v>
          </cell>
          <cell r="Z44">
            <v>5709.42</v>
          </cell>
          <cell r="AA44">
            <v>0</v>
          </cell>
          <cell r="AC44">
            <v>1488132</v>
          </cell>
          <cell r="AD44">
            <v>308835.34000000008</v>
          </cell>
          <cell r="AE44">
            <v>1796967.34</v>
          </cell>
          <cell r="AF44">
            <v>1555629.77</v>
          </cell>
          <cell r="AG44">
            <v>241337.57000000007</v>
          </cell>
          <cell r="AH44">
            <v>-67497.770000000019</v>
          </cell>
          <cell r="AI44">
            <v>0.34000000008381903</v>
          </cell>
        </row>
        <row r="45">
          <cell r="A45">
            <v>60</v>
          </cell>
          <cell r="B45" t="str">
            <v>EE060</v>
          </cell>
          <cell r="C45" t="str">
            <v>Elm Tree Community Primary Sch</v>
          </cell>
          <cell r="E45">
            <v>1345970</v>
          </cell>
          <cell r="F45">
            <v>27024.469999999972</v>
          </cell>
          <cell r="G45">
            <v>1372994</v>
          </cell>
          <cell r="H45">
            <v>1372994</v>
          </cell>
          <cell r="I45">
            <v>0</v>
          </cell>
          <cell r="J45">
            <v>0</v>
          </cell>
          <cell r="K45">
            <v>1345970</v>
          </cell>
          <cell r="L45">
            <v>27024.469999999972</v>
          </cell>
          <cell r="M45">
            <v>1372994</v>
          </cell>
          <cell r="N45">
            <v>1372994.47</v>
          </cell>
          <cell r="O45">
            <v>1357362</v>
          </cell>
          <cell r="Q45">
            <v>15632</v>
          </cell>
          <cell r="S45">
            <v>15632</v>
          </cell>
          <cell r="V45">
            <v>10288</v>
          </cell>
          <cell r="W45">
            <v>10287.5</v>
          </cell>
          <cell r="X45">
            <v>0.5</v>
          </cell>
          <cell r="Y45">
            <v>0</v>
          </cell>
          <cell r="Z45">
            <v>0.5</v>
          </cell>
          <cell r="AA45">
            <v>0</v>
          </cell>
          <cell r="AC45">
            <v>1345970</v>
          </cell>
          <cell r="AD45">
            <v>27024.469999999972</v>
          </cell>
          <cell r="AE45">
            <v>1372994.47</v>
          </cell>
          <cell r="AF45">
            <v>1357362</v>
          </cell>
          <cell r="AG45">
            <v>15632.469999999972</v>
          </cell>
          <cell r="AH45">
            <v>-11392</v>
          </cell>
          <cell r="AI45">
            <v>0.46999999997206032</v>
          </cell>
        </row>
        <row r="46">
          <cell r="A46">
            <v>61</v>
          </cell>
          <cell r="B46" t="str">
            <v>EE061</v>
          </cell>
          <cell r="C46" t="str">
            <v>Fen Park Community Primary Sch</v>
          </cell>
          <cell r="D46" t="str">
            <v>AC</v>
          </cell>
          <cell r="E46">
            <v>0</v>
          </cell>
          <cell r="F46">
            <v>188726.31999999995</v>
          </cell>
          <cell r="G46">
            <v>188726</v>
          </cell>
          <cell r="H46">
            <v>0</v>
          </cell>
          <cell r="I46">
            <v>188726</v>
          </cell>
          <cell r="J46" t="str">
            <v>Yr Crossover</v>
          </cell>
          <cell r="K46">
            <v>0</v>
          </cell>
          <cell r="L46">
            <v>188726.31999999995</v>
          </cell>
          <cell r="M46">
            <v>0</v>
          </cell>
          <cell r="N46">
            <v>188726.31999999995</v>
          </cell>
          <cell r="O46">
            <v>0</v>
          </cell>
          <cell r="Q46">
            <v>0</v>
          </cell>
          <cell r="S46">
            <v>0</v>
          </cell>
          <cell r="T46" t="str">
            <v>JNL</v>
          </cell>
          <cell r="V46">
            <v>0</v>
          </cell>
          <cell r="W46">
            <v>0</v>
          </cell>
          <cell r="X46">
            <v>0</v>
          </cell>
          <cell r="Y46">
            <v>0</v>
          </cell>
          <cell r="Z46">
            <v>0</v>
          </cell>
          <cell r="AA46">
            <v>0</v>
          </cell>
          <cell r="AC46">
            <v>0</v>
          </cell>
          <cell r="AD46">
            <v>0</v>
          </cell>
          <cell r="AE46">
            <v>0</v>
          </cell>
          <cell r="AF46">
            <v>0</v>
          </cell>
          <cell r="AG46">
            <v>0</v>
          </cell>
          <cell r="AH46">
            <v>0</v>
          </cell>
          <cell r="AI46">
            <v>0</v>
          </cell>
          <cell r="AJ46" t="str">
            <v>AC</v>
          </cell>
        </row>
        <row r="47">
          <cell r="A47">
            <v>62</v>
          </cell>
          <cell r="B47" t="str">
            <v>EE062</v>
          </cell>
          <cell r="C47" t="str">
            <v>Gunton Community Primary Schoo</v>
          </cell>
          <cell r="E47">
            <v>1204317</v>
          </cell>
          <cell r="F47">
            <v>134696.62999999989</v>
          </cell>
          <cell r="G47">
            <v>1339014</v>
          </cell>
          <cell r="H47">
            <v>1339014</v>
          </cell>
          <cell r="I47">
            <v>0</v>
          </cell>
          <cell r="J47">
            <v>0</v>
          </cell>
          <cell r="K47">
            <v>1204317</v>
          </cell>
          <cell r="L47">
            <v>134696.62999999989</v>
          </cell>
          <cell r="M47">
            <v>1339014</v>
          </cell>
          <cell r="N47">
            <v>1339013.6299999999</v>
          </cell>
          <cell r="O47">
            <v>1277072.06</v>
          </cell>
          <cell r="Q47">
            <v>61941.939999999944</v>
          </cell>
          <cell r="S47">
            <v>61941.939999999944</v>
          </cell>
          <cell r="V47">
            <v>36183</v>
          </cell>
          <cell r="W47">
            <v>32968.79</v>
          </cell>
          <cell r="X47">
            <v>3214.2099999999991</v>
          </cell>
          <cell r="Y47">
            <v>0</v>
          </cell>
          <cell r="Z47">
            <v>3214.2099999999991</v>
          </cell>
          <cell r="AA47">
            <v>0</v>
          </cell>
          <cell r="AC47">
            <v>1204317</v>
          </cell>
          <cell r="AD47">
            <v>134696.62999999989</v>
          </cell>
          <cell r="AE47">
            <v>1339013.6299999999</v>
          </cell>
          <cell r="AF47">
            <v>1277072.06</v>
          </cell>
          <cell r="AG47">
            <v>61941.569999999832</v>
          </cell>
          <cell r="AH47">
            <v>-72755.060000000056</v>
          </cell>
          <cell r="AI47">
            <v>-0.37000000011175871</v>
          </cell>
        </row>
        <row r="48">
          <cell r="A48">
            <v>63</v>
          </cell>
          <cell r="B48" t="str">
            <v>EE063</v>
          </cell>
          <cell r="C48" t="str">
            <v>Meadow Community Primary Schoo</v>
          </cell>
          <cell r="E48">
            <v>1113844</v>
          </cell>
          <cell r="F48">
            <v>214608.97999999998</v>
          </cell>
          <cell r="G48">
            <v>1328453</v>
          </cell>
          <cell r="H48">
            <v>1328453</v>
          </cell>
          <cell r="I48">
            <v>0</v>
          </cell>
          <cell r="J48">
            <v>0</v>
          </cell>
          <cell r="K48">
            <v>1113844</v>
          </cell>
          <cell r="L48">
            <v>214608.97999999998</v>
          </cell>
          <cell r="M48">
            <v>1328453</v>
          </cell>
          <cell r="N48">
            <v>1328452.98</v>
          </cell>
          <cell r="O48">
            <v>1240180.1200000001</v>
          </cell>
          <cell r="Q48">
            <v>88272.879999999888</v>
          </cell>
          <cell r="S48">
            <v>88272.879999999888</v>
          </cell>
          <cell r="V48">
            <v>17422</v>
          </cell>
          <cell r="W48">
            <v>6535.08</v>
          </cell>
          <cell r="X48">
            <v>10886.92</v>
          </cell>
          <cell r="Y48">
            <v>0</v>
          </cell>
          <cell r="Z48">
            <v>10886.92</v>
          </cell>
          <cell r="AA48">
            <v>0</v>
          </cell>
          <cell r="AC48">
            <v>1113844</v>
          </cell>
          <cell r="AD48">
            <v>214608.97999999998</v>
          </cell>
          <cell r="AE48">
            <v>1328452.98</v>
          </cell>
          <cell r="AF48">
            <v>1240180.1200000001</v>
          </cell>
          <cell r="AG48">
            <v>88272.85999999987</v>
          </cell>
          <cell r="AH48">
            <v>-126336.12000000011</v>
          </cell>
          <cell r="AI48">
            <v>-2.0000000018626451E-2</v>
          </cell>
        </row>
        <row r="49">
          <cell r="A49">
            <v>64</v>
          </cell>
          <cell r="B49" t="str">
            <v>EE064</v>
          </cell>
          <cell r="C49" t="str">
            <v>Northfield St Nicholas Primary</v>
          </cell>
          <cell r="E49">
            <v>1788850</v>
          </cell>
          <cell r="F49">
            <v>205647.08000000007</v>
          </cell>
          <cell r="G49">
            <v>1994497</v>
          </cell>
          <cell r="H49">
            <v>1994497</v>
          </cell>
          <cell r="I49">
            <v>0</v>
          </cell>
          <cell r="J49">
            <v>0</v>
          </cell>
          <cell r="K49">
            <v>1788850</v>
          </cell>
          <cell r="L49">
            <v>205647.08000000007</v>
          </cell>
          <cell r="M49">
            <v>1994497</v>
          </cell>
          <cell r="N49">
            <v>1994497.08</v>
          </cell>
          <cell r="O49">
            <v>1778382.96</v>
          </cell>
          <cell r="Q49">
            <v>216114.04000000004</v>
          </cell>
          <cell r="S49">
            <v>216114.04000000004</v>
          </cell>
          <cell r="V49">
            <v>14993</v>
          </cell>
          <cell r="W49">
            <v>12678.12</v>
          </cell>
          <cell r="X49">
            <v>2314.8799999999992</v>
          </cell>
          <cell r="Y49">
            <v>0</v>
          </cell>
          <cell r="Z49">
            <v>2314.8799999999992</v>
          </cell>
          <cell r="AA49">
            <v>0</v>
          </cell>
          <cell r="AC49">
            <v>1788850</v>
          </cell>
          <cell r="AD49">
            <v>205647.08000000007</v>
          </cell>
          <cell r="AE49">
            <v>1994497.08</v>
          </cell>
          <cell r="AF49">
            <v>1778382.96</v>
          </cell>
          <cell r="AG49">
            <v>216114.12000000011</v>
          </cell>
          <cell r="AH49">
            <v>10467.040000000037</v>
          </cell>
          <cell r="AI49">
            <v>8.0000000074505806E-2</v>
          </cell>
        </row>
        <row r="50">
          <cell r="A50">
            <v>65</v>
          </cell>
          <cell r="B50" t="str">
            <v>EE065</v>
          </cell>
          <cell r="C50" t="str">
            <v>Poplars Community Primary Scho</v>
          </cell>
          <cell r="E50">
            <v>2143103</v>
          </cell>
          <cell r="F50">
            <v>103015.91999999993</v>
          </cell>
          <cell r="G50">
            <v>2246119</v>
          </cell>
          <cell r="H50">
            <v>2246119</v>
          </cell>
          <cell r="I50">
            <v>0</v>
          </cell>
          <cell r="J50">
            <v>0</v>
          </cell>
          <cell r="K50">
            <v>2143103</v>
          </cell>
          <cell r="L50">
            <v>103015.91999999993</v>
          </cell>
          <cell r="M50">
            <v>2246119</v>
          </cell>
          <cell r="N50">
            <v>2246118.92</v>
          </cell>
          <cell r="O50">
            <v>2148280.36</v>
          </cell>
          <cell r="Q50">
            <v>97838.64000000013</v>
          </cell>
          <cell r="S50">
            <v>97838.64000000013</v>
          </cell>
          <cell r="V50">
            <v>4086</v>
          </cell>
          <cell r="W50">
            <v>3525.12</v>
          </cell>
          <cell r="X50">
            <v>560.88000000000011</v>
          </cell>
          <cell r="Y50">
            <v>0</v>
          </cell>
          <cell r="Z50">
            <v>560.88000000000011</v>
          </cell>
          <cell r="AA50">
            <v>0</v>
          </cell>
          <cell r="AC50">
            <v>2143103</v>
          </cell>
          <cell r="AD50">
            <v>103015.91999999993</v>
          </cell>
          <cell r="AE50">
            <v>2246118.92</v>
          </cell>
          <cell r="AF50">
            <v>2148280.36</v>
          </cell>
          <cell r="AG50">
            <v>97838.560000000056</v>
          </cell>
          <cell r="AH50">
            <v>-5177.3599999998696</v>
          </cell>
          <cell r="AI50">
            <v>-8.0000000074505806E-2</v>
          </cell>
        </row>
        <row r="51">
          <cell r="A51">
            <v>67</v>
          </cell>
          <cell r="B51" t="str">
            <v>EE067</v>
          </cell>
          <cell r="C51" t="str">
            <v>Pakefield Primary School</v>
          </cell>
          <cell r="D51" t="str">
            <v>AC</v>
          </cell>
          <cell r="E51">
            <v>1127322</v>
          </cell>
          <cell r="F51">
            <v>195584.60000000009</v>
          </cell>
          <cell r="G51">
            <v>1322907</v>
          </cell>
          <cell r="H51">
            <v>1698680</v>
          </cell>
          <cell r="I51">
            <v>-375773</v>
          </cell>
          <cell r="J51" t="str">
            <v>In Year Con</v>
          </cell>
          <cell r="K51">
            <v>1127322</v>
          </cell>
          <cell r="L51">
            <v>195584.60000000009</v>
          </cell>
          <cell r="M51">
            <v>1322907</v>
          </cell>
          <cell r="N51">
            <v>1322906.6000000001</v>
          </cell>
          <cell r="O51">
            <v>1170253.53</v>
          </cell>
          <cell r="Q51">
            <v>152653.46999999997</v>
          </cell>
          <cell r="S51">
            <v>152653.46999999997</v>
          </cell>
          <cell r="V51">
            <v>490</v>
          </cell>
          <cell r="W51">
            <v>-456.25</v>
          </cell>
          <cell r="X51">
            <v>946.25</v>
          </cell>
          <cell r="Y51">
            <v>0</v>
          </cell>
          <cell r="Z51">
            <v>946.25</v>
          </cell>
          <cell r="AA51">
            <v>0</v>
          </cell>
          <cell r="AC51">
            <v>1127322</v>
          </cell>
          <cell r="AD51">
            <v>195584.60000000009</v>
          </cell>
          <cell r="AE51">
            <v>1322906.6000000001</v>
          </cell>
          <cell r="AF51">
            <v>1170253.53</v>
          </cell>
          <cell r="AG51">
            <v>152653.07000000007</v>
          </cell>
          <cell r="AH51">
            <v>-42931.530000000028</v>
          </cell>
          <cell r="AI51">
            <v>-0.39999999990686774</v>
          </cell>
          <cell r="AJ51" t="str">
            <v>AC</v>
          </cell>
        </row>
        <row r="52">
          <cell r="A52">
            <v>68</v>
          </cell>
          <cell r="B52" t="str">
            <v>EE068</v>
          </cell>
          <cell r="C52" t="str">
            <v>Roman Hill Primary School</v>
          </cell>
          <cell r="E52">
            <v>2129612</v>
          </cell>
          <cell r="F52">
            <v>244323.51</v>
          </cell>
          <cell r="G52">
            <v>2373936</v>
          </cell>
          <cell r="H52">
            <v>2373936</v>
          </cell>
          <cell r="I52">
            <v>0</v>
          </cell>
          <cell r="J52">
            <v>0</v>
          </cell>
          <cell r="K52">
            <v>2129612</v>
          </cell>
          <cell r="L52">
            <v>244323.51</v>
          </cell>
          <cell r="M52">
            <v>2373936</v>
          </cell>
          <cell r="N52">
            <v>2373935.5099999998</v>
          </cell>
          <cell r="O52">
            <v>1781974.96</v>
          </cell>
          <cell r="Q52">
            <v>591961.04</v>
          </cell>
          <cell r="S52">
            <v>591961.04</v>
          </cell>
          <cell r="V52">
            <v>36301</v>
          </cell>
          <cell r="W52">
            <v>-6260.8</v>
          </cell>
          <cell r="X52">
            <v>42561.8</v>
          </cell>
          <cell r="Y52">
            <v>0</v>
          </cell>
          <cell r="Z52">
            <v>42561.8</v>
          </cell>
          <cell r="AA52">
            <v>0</v>
          </cell>
          <cell r="AC52">
            <v>2129612</v>
          </cell>
          <cell r="AD52">
            <v>244323.51</v>
          </cell>
          <cell r="AE52">
            <v>2373935.5099999998</v>
          </cell>
          <cell r="AF52">
            <v>1781974.96</v>
          </cell>
          <cell r="AG52">
            <v>591960.54999999981</v>
          </cell>
          <cell r="AH52">
            <v>347637.0399999998</v>
          </cell>
          <cell r="AI52">
            <v>-0.49000000022351742</v>
          </cell>
        </row>
        <row r="53">
          <cell r="A53">
            <v>70</v>
          </cell>
          <cell r="B53" t="str">
            <v>EE070</v>
          </cell>
          <cell r="C53" t="str">
            <v>St MargaretÂ’s Community Primar</v>
          </cell>
          <cell r="E53">
            <v>1433587</v>
          </cell>
          <cell r="F53">
            <v>14745.949999999953</v>
          </cell>
          <cell r="G53">
            <v>1448333</v>
          </cell>
          <cell r="H53">
            <v>1448333</v>
          </cell>
          <cell r="I53">
            <v>0</v>
          </cell>
          <cell r="J53">
            <v>0</v>
          </cell>
          <cell r="K53">
            <v>1433587</v>
          </cell>
          <cell r="L53">
            <v>14745.949999999953</v>
          </cell>
          <cell r="M53">
            <v>1448333</v>
          </cell>
          <cell r="N53">
            <v>1448332.95</v>
          </cell>
          <cell r="O53">
            <v>1341074.3600000001</v>
          </cell>
          <cell r="Q53">
            <v>107258.6399999999</v>
          </cell>
          <cell r="S53">
            <v>107258.6399999999</v>
          </cell>
          <cell r="V53">
            <v>16963</v>
          </cell>
          <cell r="W53">
            <v>-5930.75</v>
          </cell>
          <cell r="X53">
            <v>22893.75</v>
          </cell>
          <cell r="Y53">
            <v>0</v>
          </cell>
          <cell r="Z53">
            <v>22893.75</v>
          </cell>
          <cell r="AA53">
            <v>0</v>
          </cell>
          <cell r="AC53">
            <v>1433587</v>
          </cell>
          <cell r="AD53">
            <v>14745.949999999953</v>
          </cell>
          <cell r="AE53">
            <v>1448332.95</v>
          </cell>
          <cell r="AF53">
            <v>1341074.3600000001</v>
          </cell>
          <cell r="AG53">
            <v>107258.58999999985</v>
          </cell>
          <cell r="AH53">
            <v>92512.639999999898</v>
          </cell>
          <cell r="AI53">
            <v>-5.0000000046566129E-2</v>
          </cell>
        </row>
        <row r="54">
          <cell r="A54">
            <v>72</v>
          </cell>
          <cell r="B54" t="str">
            <v>EE072</v>
          </cell>
          <cell r="C54" t="str">
            <v>St MaryÂ’s Roman Catholic Prima</v>
          </cell>
          <cell r="E54">
            <v>761555</v>
          </cell>
          <cell r="F54">
            <v>-1968.8499999999767</v>
          </cell>
          <cell r="G54">
            <v>759586</v>
          </cell>
          <cell r="H54">
            <v>759586</v>
          </cell>
          <cell r="I54">
            <v>0</v>
          </cell>
          <cell r="J54">
            <v>0</v>
          </cell>
          <cell r="K54">
            <v>761555</v>
          </cell>
          <cell r="L54">
            <v>-1968.8499999999767</v>
          </cell>
          <cell r="M54">
            <v>759586</v>
          </cell>
          <cell r="N54">
            <v>759586.15</v>
          </cell>
          <cell r="O54">
            <v>762924.25</v>
          </cell>
          <cell r="Q54">
            <v>-3338.25</v>
          </cell>
          <cell r="S54">
            <v>-3338.25</v>
          </cell>
          <cell r="V54">
            <v>117</v>
          </cell>
          <cell r="W54">
            <v>0</v>
          </cell>
          <cell r="X54">
            <v>117</v>
          </cell>
          <cell r="Y54">
            <v>0</v>
          </cell>
          <cell r="Z54">
            <v>117</v>
          </cell>
          <cell r="AA54">
            <v>0</v>
          </cell>
          <cell r="AC54">
            <v>761555</v>
          </cell>
          <cell r="AD54">
            <v>-1968.8499999999767</v>
          </cell>
          <cell r="AE54">
            <v>759586.15</v>
          </cell>
          <cell r="AF54">
            <v>762924.25</v>
          </cell>
          <cell r="AG54">
            <v>-3338.0999999999767</v>
          </cell>
          <cell r="AH54">
            <v>-1369.25</v>
          </cell>
          <cell r="AI54">
            <v>0.15000000002328306</v>
          </cell>
        </row>
        <row r="55">
          <cell r="A55">
            <v>73</v>
          </cell>
          <cell r="B55" t="str">
            <v>EE073</v>
          </cell>
          <cell r="C55" t="str">
            <v>Whitton Green Community Primar</v>
          </cell>
          <cell r="D55" t="str">
            <v>AC</v>
          </cell>
          <cell r="E55">
            <v>0</v>
          </cell>
          <cell r="F55">
            <v>-3.2596370047599521E-11</v>
          </cell>
          <cell r="G55">
            <v>0</v>
          </cell>
          <cell r="H55">
            <v>0</v>
          </cell>
          <cell r="I55">
            <v>0</v>
          </cell>
          <cell r="J55">
            <v>0</v>
          </cell>
          <cell r="K55">
            <v>0</v>
          </cell>
          <cell r="L55">
            <v>-3.2596370047599521E-11</v>
          </cell>
          <cell r="M55">
            <v>0</v>
          </cell>
          <cell r="N55">
            <v>-3.2596370047599521E-11</v>
          </cell>
          <cell r="O55">
            <v>0</v>
          </cell>
          <cell r="Q55">
            <v>0</v>
          </cell>
          <cell r="S55">
            <v>0</v>
          </cell>
          <cell r="V55">
            <v>0</v>
          </cell>
          <cell r="W55">
            <v>0</v>
          </cell>
          <cell r="X55">
            <v>0</v>
          </cell>
          <cell r="Y55">
            <v>0</v>
          </cell>
          <cell r="Z55">
            <v>0</v>
          </cell>
          <cell r="AA55">
            <v>0</v>
          </cell>
          <cell r="AC55">
            <v>0</v>
          </cell>
          <cell r="AD55">
            <v>-3.2596370047599521E-11</v>
          </cell>
          <cell r="AE55">
            <v>-3.2596370047599521E-11</v>
          </cell>
          <cell r="AF55">
            <v>0</v>
          </cell>
          <cell r="AG55">
            <v>-3.2596370047599521E-11</v>
          </cell>
          <cell r="AH55">
            <v>0</v>
          </cell>
          <cell r="AI55">
            <v>-3.2596370047599521E-11</v>
          </cell>
          <cell r="AJ55" t="str">
            <v>AC</v>
          </cell>
        </row>
        <row r="56">
          <cell r="A56">
            <v>74</v>
          </cell>
          <cell r="B56" t="str">
            <v>EE074</v>
          </cell>
          <cell r="C56" t="str">
            <v>Woods Loke Community Primary S</v>
          </cell>
          <cell r="E56">
            <v>1571855</v>
          </cell>
          <cell r="F56">
            <v>110797.67999999993</v>
          </cell>
          <cell r="G56">
            <v>1682653</v>
          </cell>
          <cell r="H56">
            <v>1682653</v>
          </cell>
          <cell r="I56">
            <v>0</v>
          </cell>
          <cell r="J56">
            <v>0</v>
          </cell>
          <cell r="K56">
            <v>1571855</v>
          </cell>
          <cell r="L56">
            <v>110797.67999999993</v>
          </cell>
          <cell r="M56">
            <v>1682653</v>
          </cell>
          <cell r="N56">
            <v>1682652.68</v>
          </cell>
          <cell r="O56">
            <v>1502572.88</v>
          </cell>
          <cell r="Q56">
            <v>180080.12000000011</v>
          </cell>
          <cell r="S56">
            <v>180080.12000000011</v>
          </cell>
          <cell r="V56">
            <v>-3930</v>
          </cell>
          <cell r="W56">
            <v>4092.87</v>
          </cell>
          <cell r="X56">
            <v>-8022.87</v>
          </cell>
          <cell r="Y56">
            <v>0</v>
          </cell>
          <cell r="Z56">
            <v>-8022.87</v>
          </cell>
          <cell r="AA56">
            <v>0</v>
          </cell>
          <cell r="AC56">
            <v>1571855</v>
          </cell>
          <cell r="AD56">
            <v>110797.67999999993</v>
          </cell>
          <cell r="AE56">
            <v>1682652.68</v>
          </cell>
          <cell r="AF56">
            <v>1502572.88</v>
          </cell>
          <cell r="AG56">
            <v>180079.80000000005</v>
          </cell>
          <cell r="AH56">
            <v>69282.120000000112</v>
          </cell>
          <cell r="AI56">
            <v>-0.32000000006519258</v>
          </cell>
        </row>
        <row r="57">
          <cell r="A57">
            <v>75</v>
          </cell>
          <cell r="B57" t="str">
            <v>EE075</v>
          </cell>
          <cell r="C57" t="str">
            <v>Oulton Broad Primary School</v>
          </cell>
          <cell r="E57">
            <v>984601</v>
          </cell>
          <cell r="F57">
            <v>80362.349999999977</v>
          </cell>
          <cell r="G57">
            <v>1064963</v>
          </cell>
          <cell r="H57">
            <v>1064963</v>
          </cell>
          <cell r="I57">
            <v>0</v>
          </cell>
          <cell r="J57">
            <v>0</v>
          </cell>
          <cell r="K57">
            <v>984601</v>
          </cell>
          <cell r="L57">
            <v>80362.349999999977</v>
          </cell>
          <cell r="M57">
            <v>1064963</v>
          </cell>
          <cell r="N57">
            <v>1064963.3500000001</v>
          </cell>
          <cell r="O57">
            <v>941589.09</v>
          </cell>
          <cell r="Q57">
            <v>123373.91000000003</v>
          </cell>
          <cell r="S57">
            <v>123373.91000000003</v>
          </cell>
          <cell r="V57">
            <v>14534</v>
          </cell>
          <cell r="W57">
            <v>-4273.34</v>
          </cell>
          <cell r="X57">
            <v>18807.34</v>
          </cell>
          <cell r="Y57">
            <v>0</v>
          </cell>
          <cell r="Z57">
            <v>18807.34</v>
          </cell>
          <cell r="AA57">
            <v>0</v>
          </cell>
          <cell r="AC57">
            <v>984601</v>
          </cell>
          <cell r="AD57">
            <v>80362.349999999977</v>
          </cell>
          <cell r="AE57">
            <v>1064963.3500000001</v>
          </cell>
          <cell r="AF57">
            <v>941589.09</v>
          </cell>
          <cell r="AG57">
            <v>123374.26000000013</v>
          </cell>
          <cell r="AH57">
            <v>43011.910000000149</v>
          </cell>
          <cell r="AI57">
            <v>0.35000000009313226</v>
          </cell>
        </row>
        <row r="58">
          <cell r="A58">
            <v>77</v>
          </cell>
          <cell r="B58" t="str">
            <v>EE077</v>
          </cell>
          <cell r="C58" t="str">
            <v>Grove Primary School</v>
          </cell>
          <cell r="D58" t="str">
            <v>AC</v>
          </cell>
          <cell r="E58">
            <v>96329</v>
          </cell>
          <cell r="F58">
            <v>90827.310000000056</v>
          </cell>
          <cell r="G58">
            <v>187156</v>
          </cell>
          <cell r="H58">
            <v>1246808</v>
          </cell>
          <cell r="I58">
            <v>-1059652</v>
          </cell>
          <cell r="J58" t="str">
            <v>In Year Con</v>
          </cell>
          <cell r="K58">
            <v>96329</v>
          </cell>
          <cell r="L58">
            <v>90827.310000000056</v>
          </cell>
          <cell r="M58">
            <v>187156</v>
          </cell>
          <cell r="N58">
            <v>187156.31000000006</v>
          </cell>
          <cell r="O58">
            <v>187194.26</v>
          </cell>
          <cell r="Q58">
            <v>-38.260000000009313</v>
          </cell>
          <cell r="S58">
            <v>-38.260000000009313</v>
          </cell>
          <cell r="T58" t="str">
            <v>JNL</v>
          </cell>
          <cell r="U58">
            <v>-38.260000000009313</v>
          </cell>
          <cell r="V58">
            <v>3449</v>
          </cell>
          <cell r="W58">
            <v>3449</v>
          </cell>
          <cell r="X58">
            <v>0</v>
          </cell>
          <cell r="Y58">
            <v>0</v>
          </cell>
          <cell r="Z58">
            <v>0</v>
          </cell>
          <cell r="AA58">
            <v>0</v>
          </cell>
          <cell r="AC58">
            <v>96329</v>
          </cell>
          <cell r="AD58">
            <v>90827.310000000056</v>
          </cell>
          <cell r="AE58">
            <v>187156.31000000006</v>
          </cell>
          <cell r="AF58">
            <v>187194.26</v>
          </cell>
          <cell r="AG58">
            <v>-37.949999999953434</v>
          </cell>
          <cell r="AH58">
            <v>-90865.260000000009</v>
          </cell>
          <cell r="AI58">
            <v>0.31000000005587935</v>
          </cell>
          <cell r="AJ58" t="str">
            <v>AC</v>
          </cell>
        </row>
        <row r="59">
          <cell r="A59">
            <v>80</v>
          </cell>
          <cell r="B59" t="str">
            <v>EE080</v>
          </cell>
          <cell r="C59" t="str">
            <v>Mellis C of E VCP School</v>
          </cell>
          <cell r="E59">
            <v>558013</v>
          </cell>
          <cell r="F59">
            <v>18841.079999999958</v>
          </cell>
          <cell r="G59">
            <v>576854</v>
          </cell>
          <cell r="H59">
            <v>576854</v>
          </cell>
          <cell r="I59">
            <v>0</v>
          </cell>
          <cell r="J59">
            <v>0</v>
          </cell>
          <cell r="K59">
            <v>558013</v>
          </cell>
          <cell r="L59">
            <v>18841.079999999958</v>
          </cell>
          <cell r="M59">
            <v>576854</v>
          </cell>
          <cell r="N59">
            <v>576854.07999999996</v>
          </cell>
          <cell r="O59">
            <v>562767.37</v>
          </cell>
          <cell r="Q59">
            <v>14086.630000000005</v>
          </cell>
          <cell r="S59">
            <v>14086.630000000005</v>
          </cell>
          <cell r="V59">
            <v>1</v>
          </cell>
          <cell r="W59">
            <v>-251.93</v>
          </cell>
          <cell r="X59">
            <v>252.93</v>
          </cell>
          <cell r="Y59">
            <v>0</v>
          </cell>
          <cell r="Z59">
            <v>252.93</v>
          </cell>
          <cell r="AA59">
            <v>0</v>
          </cell>
          <cell r="AC59">
            <v>558013</v>
          </cell>
          <cell r="AD59">
            <v>18841.079999999958</v>
          </cell>
          <cell r="AE59">
            <v>576854.07999999996</v>
          </cell>
          <cell r="AF59">
            <v>562767.37</v>
          </cell>
          <cell r="AG59">
            <v>14086.709999999963</v>
          </cell>
          <cell r="AH59">
            <v>-4754.3699999999953</v>
          </cell>
          <cell r="AI59">
            <v>7.9999999958090484E-2</v>
          </cell>
        </row>
        <row r="60">
          <cell r="A60">
            <v>81</v>
          </cell>
          <cell r="B60" t="str">
            <v>EE081</v>
          </cell>
          <cell r="C60" t="str">
            <v>Mendham Primary School</v>
          </cell>
          <cell r="E60">
            <v>536659</v>
          </cell>
          <cell r="F60">
            <v>91827.89</v>
          </cell>
          <cell r="G60">
            <v>628487</v>
          </cell>
          <cell r="H60">
            <v>642347</v>
          </cell>
          <cell r="I60">
            <v>-13860</v>
          </cell>
          <cell r="J60" t="str">
            <v>Fed With 045</v>
          </cell>
          <cell r="K60">
            <v>536659</v>
          </cell>
          <cell r="L60">
            <v>91827.89</v>
          </cell>
          <cell r="M60">
            <v>628487</v>
          </cell>
          <cell r="N60">
            <v>628486.89</v>
          </cell>
          <cell r="O60">
            <v>558012.52</v>
          </cell>
          <cell r="Q60">
            <v>70474.479999999981</v>
          </cell>
          <cell r="S60">
            <v>70474.479999999981</v>
          </cell>
          <cell r="T60" t="str">
            <v>BV</v>
          </cell>
          <cell r="V60">
            <v>0</v>
          </cell>
          <cell r="W60">
            <v>-2493.02</v>
          </cell>
          <cell r="X60">
            <v>2493.02</v>
          </cell>
          <cell r="Y60">
            <v>0</v>
          </cell>
          <cell r="Z60">
            <v>2493.02</v>
          </cell>
          <cell r="AA60">
            <v>0</v>
          </cell>
          <cell r="AC60">
            <v>536659</v>
          </cell>
          <cell r="AD60">
            <v>91827.89</v>
          </cell>
          <cell r="AE60">
            <v>628486.89</v>
          </cell>
          <cell r="AF60">
            <v>558012.52</v>
          </cell>
          <cell r="AG60">
            <v>70474.37</v>
          </cell>
          <cell r="AH60">
            <v>-21353.520000000004</v>
          </cell>
          <cell r="AI60">
            <v>-0.10999999998603016</v>
          </cell>
        </row>
        <row r="61">
          <cell r="A61">
            <v>82</v>
          </cell>
          <cell r="B61" t="str">
            <v>EE082</v>
          </cell>
          <cell r="C61" t="str">
            <v>Middleton Community Primary Sc</v>
          </cell>
          <cell r="E61">
            <v>298569</v>
          </cell>
          <cell r="F61">
            <v>17127.75</v>
          </cell>
          <cell r="G61">
            <v>315697</v>
          </cell>
          <cell r="H61">
            <v>315697</v>
          </cell>
          <cell r="I61">
            <v>0</v>
          </cell>
          <cell r="J61">
            <v>0</v>
          </cell>
          <cell r="K61">
            <v>298569</v>
          </cell>
          <cell r="L61">
            <v>17127.75</v>
          </cell>
          <cell r="M61">
            <v>315697</v>
          </cell>
          <cell r="N61">
            <v>315696.75</v>
          </cell>
          <cell r="O61">
            <v>266157.77</v>
          </cell>
          <cell r="Q61">
            <v>49539.229999999981</v>
          </cell>
          <cell r="S61">
            <v>49539.229999999981</v>
          </cell>
          <cell r="V61">
            <v>7727</v>
          </cell>
          <cell r="W61">
            <v>2557.34</v>
          </cell>
          <cell r="X61">
            <v>5169.66</v>
          </cell>
          <cell r="Y61">
            <v>0</v>
          </cell>
          <cell r="Z61">
            <v>5169.66</v>
          </cell>
          <cell r="AA61">
            <v>0</v>
          </cell>
          <cell r="AC61">
            <v>298569</v>
          </cell>
          <cell r="AD61">
            <v>17127.75</v>
          </cell>
          <cell r="AE61">
            <v>315696.75</v>
          </cell>
          <cell r="AF61">
            <v>266157.77</v>
          </cell>
          <cell r="AG61">
            <v>49538.979999999981</v>
          </cell>
          <cell r="AH61">
            <v>32411.229999999981</v>
          </cell>
          <cell r="AI61">
            <v>-0.25</v>
          </cell>
        </row>
        <row r="62">
          <cell r="A62">
            <v>84</v>
          </cell>
          <cell r="B62" t="str">
            <v>EE084</v>
          </cell>
          <cell r="C62" t="str">
            <v>Occold Primary School</v>
          </cell>
          <cell r="E62">
            <v>343247</v>
          </cell>
          <cell r="F62">
            <v>18552.150000000023</v>
          </cell>
          <cell r="G62">
            <v>361799</v>
          </cell>
          <cell r="H62">
            <v>361799</v>
          </cell>
          <cell r="I62">
            <v>0</v>
          </cell>
          <cell r="J62">
            <v>0</v>
          </cell>
          <cell r="K62">
            <v>343247</v>
          </cell>
          <cell r="L62">
            <v>18552.150000000023</v>
          </cell>
          <cell r="M62">
            <v>361799</v>
          </cell>
          <cell r="N62">
            <v>361799.15</v>
          </cell>
          <cell r="O62">
            <v>313912.69</v>
          </cell>
          <cell r="Q62">
            <v>47886.31</v>
          </cell>
          <cell r="S62">
            <v>47886.31</v>
          </cell>
          <cell r="V62">
            <v>11119</v>
          </cell>
          <cell r="W62">
            <v>-2753.29</v>
          </cell>
          <cell r="X62">
            <v>13872.29</v>
          </cell>
          <cell r="Y62">
            <v>0</v>
          </cell>
          <cell r="Z62">
            <v>13872.29</v>
          </cell>
          <cell r="AA62">
            <v>0</v>
          </cell>
          <cell r="AC62">
            <v>343247</v>
          </cell>
          <cell r="AD62">
            <v>18552.150000000023</v>
          </cell>
          <cell r="AE62">
            <v>361799.15</v>
          </cell>
          <cell r="AF62">
            <v>313912.69</v>
          </cell>
          <cell r="AG62">
            <v>47886.460000000021</v>
          </cell>
          <cell r="AH62">
            <v>29334.309999999998</v>
          </cell>
          <cell r="AI62">
            <v>0.15000000002328306</v>
          </cell>
        </row>
        <row r="63">
          <cell r="A63">
            <v>86</v>
          </cell>
          <cell r="B63" t="str">
            <v>EE086</v>
          </cell>
          <cell r="C63" t="str">
            <v>Palgrave C of E VCP School</v>
          </cell>
          <cell r="E63">
            <v>278432</v>
          </cell>
          <cell r="F63">
            <v>65875.109999999986</v>
          </cell>
          <cell r="G63">
            <v>344307</v>
          </cell>
          <cell r="H63">
            <v>344307</v>
          </cell>
          <cell r="I63">
            <v>0</v>
          </cell>
          <cell r="J63">
            <v>0</v>
          </cell>
          <cell r="K63">
            <v>278432</v>
          </cell>
          <cell r="L63">
            <v>65875.109999999986</v>
          </cell>
          <cell r="M63">
            <v>344307</v>
          </cell>
          <cell r="N63">
            <v>344307.11</v>
          </cell>
          <cell r="O63">
            <v>236056.62</v>
          </cell>
          <cell r="Q63">
            <v>108250.38</v>
          </cell>
          <cell r="S63">
            <v>108250.38</v>
          </cell>
          <cell r="V63">
            <v>6107</v>
          </cell>
          <cell r="W63">
            <v>-920.19</v>
          </cell>
          <cell r="X63">
            <v>7027.1900000000005</v>
          </cell>
          <cell r="Y63">
            <v>0</v>
          </cell>
          <cell r="Z63">
            <v>7027.1900000000005</v>
          </cell>
          <cell r="AA63">
            <v>0</v>
          </cell>
          <cell r="AC63">
            <v>278432</v>
          </cell>
          <cell r="AD63">
            <v>65875.109999999986</v>
          </cell>
          <cell r="AE63">
            <v>344307.11</v>
          </cell>
          <cell r="AF63">
            <v>236056.62</v>
          </cell>
          <cell r="AG63">
            <v>108250.48999999999</v>
          </cell>
          <cell r="AH63">
            <v>42375.380000000005</v>
          </cell>
          <cell r="AI63">
            <v>0.10999999998603016</v>
          </cell>
        </row>
        <row r="64">
          <cell r="A64">
            <v>88</v>
          </cell>
          <cell r="B64" t="str">
            <v>EE088</v>
          </cell>
          <cell r="C64" t="str">
            <v>Peasenhall Primary School</v>
          </cell>
          <cell r="E64">
            <v>217010</v>
          </cell>
          <cell r="F64">
            <v>42172.299999999988</v>
          </cell>
          <cell r="G64">
            <v>259182</v>
          </cell>
          <cell r="H64">
            <v>259182</v>
          </cell>
          <cell r="I64">
            <v>0</v>
          </cell>
          <cell r="J64">
            <v>0</v>
          </cell>
          <cell r="K64">
            <v>217010</v>
          </cell>
          <cell r="L64">
            <v>42172.299999999988</v>
          </cell>
          <cell r="M64">
            <v>259182</v>
          </cell>
          <cell r="N64">
            <v>259182.3</v>
          </cell>
          <cell r="O64">
            <v>201608.14</v>
          </cell>
          <cell r="Q64">
            <v>57573.859999999986</v>
          </cell>
          <cell r="S64">
            <v>57573.859999999986</v>
          </cell>
          <cell r="V64">
            <v>36787</v>
          </cell>
          <cell r="W64">
            <v>-2441.25</v>
          </cell>
          <cell r="X64">
            <v>39228.25</v>
          </cell>
          <cell r="Y64">
            <v>0</v>
          </cell>
          <cell r="Z64">
            <v>39228.25</v>
          </cell>
          <cell r="AA64">
            <v>0</v>
          </cell>
          <cell r="AC64">
            <v>217010</v>
          </cell>
          <cell r="AD64">
            <v>42172.299999999988</v>
          </cell>
          <cell r="AE64">
            <v>259182.3</v>
          </cell>
          <cell r="AF64">
            <v>201608.14</v>
          </cell>
          <cell r="AG64">
            <v>57574.159999999974</v>
          </cell>
          <cell r="AH64">
            <v>15401.859999999986</v>
          </cell>
          <cell r="AI64">
            <v>0.29999999998835847</v>
          </cell>
        </row>
        <row r="65">
          <cell r="A65">
            <v>92</v>
          </cell>
          <cell r="B65" t="str">
            <v>EE092</v>
          </cell>
          <cell r="C65" t="str">
            <v>Reydon Primary School</v>
          </cell>
          <cell r="D65" t="str">
            <v>AC</v>
          </cell>
          <cell r="E65">
            <v>589624</v>
          </cell>
          <cell r="F65">
            <v>18572.420000000042</v>
          </cell>
          <cell r="G65">
            <v>608196</v>
          </cell>
          <cell r="H65">
            <v>661799</v>
          </cell>
          <cell r="I65">
            <v>-53603</v>
          </cell>
          <cell r="J65" t="str">
            <v>In Year Con</v>
          </cell>
          <cell r="K65">
            <v>589624</v>
          </cell>
          <cell r="L65">
            <v>18572.420000000042</v>
          </cell>
          <cell r="M65">
            <v>608196</v>
          </cell>
          <cell r="N65">
            <v>608196.42000000004</v>
          </cell>
          <cell r="O65">
            <v>615925.19999999995</v>
          </cell>
          <cell r="Q65">
            <v>-7729.1999999999534</v>
          </cell>
          <cell r="S65">
            <v>-7729.1999999999534</v>
          </cell>
          <cell r="V65">
            <v>11552</v>
          </cell>
          <cell r="W65">
            <v>3785</v>
          </cell>
          <cell r="X65">
            <v>7767</v>
          </cell>
          <cell r="Y65">
            <v>0</v>
          </cell>
          <cell r="Z65">
            <v>7767</v>
          </cell>
          <cell r="AA65">
            <v>0</v>
          </cell>
          <cell r="AC65">
            <v>589624</v>
          </cell>
          <cell r="AD65">
            <v>18572.420000000042</v>
          </cell>
          <cell r="AE65">
            <v>608196.42000000004</v>
          </cell>
          <cell r="AF65">
            <v>615925.19999999995</v>
          </cell>
          <cell r="AG65">
            <v>-7728.7799999999115</v>
          </cell>
          <cell r="AH65">
            <v>-26301.199999999953</v>
          </cell>
          <cell r="AI65">
            <v>0.42000000004190952</v>
          </cell>
          <cell r="AJ65" t="str">
            <v>AC</v>
          </cell>
        </row>
        <row r="66">
          <cell r="A66">
            <v>93</v>
          </cell>
          <cell r="B66" t="str">
            <v>EE093</v>
          </cell>
          <cell r="C66" t="str">
            <v>Ringsfield C of E VCP School</v>
          </cell>
          <cell r="E66">
            <v>333150</v>
          </cell>
          <cell r="F66">
            <v>86017.109999999986</v>
          </cell>
          <cell r="G66">
            <v>419167</v>
          </cell>
          <cell r="H66">
            <v>419167</v>
          </cell>
          <cell r="I66">
            <v>0</v>
          </cell>
          <cell r="J66">
            <v>0</v>
          </cell>
          <cell r="K66">
            <v>333150</v>
          </cell>
          <cell r="L66">
            <v>86017.109999999986</v>
          </cell>
          <cell r="M66">
            <v>419167</v>
          </cell>
          <cell r="N66">
            <v>419167.11</v>
          </cell>
          <cell r="O66">
            <v>347999.81</v>
          </cell>
          <cell r="Q66">
            <v>71167.19</v>
          </cell>
          <cell r="S66">
            <v>71167.19</v>
          </cell>
          <cell r="V66">
            <v>57</v>
          </cell>
          <cell r="W66">
            <v>-332.75</v>
          </cell>
          <cell r="X66">
            <v>389.75</v>
          </cell>
          <cell r="Y66">
            <v>0</v>
          </cell>
          <cell r="Z66">
            <v>389.75</v>
          </cell>
          <cell r="AA66">
            <v>0</v>
          </cell>
          <cell r="AC66">
            <v>333150</v>
          </cell>
          <cell r="AD66">
            <v>86017.109999999986</v>
          </cell>
          <cell r="AE66">
            <v>419167.11</v>
          </cell>
          <cell r="AF66">
            <v>347999.81</v>
          </cell>
          <cell r="AG66">
            <v>71167.299999999988</v>
          </cell>
          <cell r="AH66">
            <v>-14849.809999999998</v>
          </cell>
          <cell r="AI66">
            <v>0.10999999998603016</v>
          </cell>
        </row>
        <row r="67">
          <cell r="A67">
            <v>96</v>
          </cell>
          <cell r="B67" t="str">
            <v>EE096</v>
          </cell>
          <cell r="C67" t="str">
            <v>Saxmundham Primary School</v>
          </cell>
          <cell r="E67">
            <v>950771</v>
          </cell>
          <cell r="F67">
            <v>71832.75</v>
          </cell>
          <cell r="G67">
            <v>1022604</v>
          </cell>
          <cell r="H67">
            <v>1022604</v>
          </cell>
          <cell r="I67">
            <v>0</v>
          </cell>
          <cell r="J67">
            <v>0</v>
          </cell>
          <cell r="K67">
            <v>950771</v>
          </cell>
          <cell r="L67">
            <v>71832.75</v>
          </cell>
          <cell r="M67">
            <v>1022604</v>
          </cell>
          <cell r="N67">
            <v>1022603.75</v>
          </cell>
          <cell r="O67">
            <v>950122.57</v>
          </cell>
          <cell r="Q67">
            <v>72481.430000000051</v>
          </cell>
          <cell r="S67">
            <v>72481.430000000051</v>
          </cell>
          <cell r="V67">
            <v>20678</v>
          </cell>
          <cell r="W67">
            <v>-6790</v>
          </cell>
          <cell r="X67">
            <v>27468</v>
          </cell>
          <cell r="Y67">
            <v>0</v>
          </cell>
          <cell r="Z67">
            <v>27468</v>
          </cell>
          <cell r="AA67">
            <v>0</v>
          </cell>
          <cell r="AC67">
            <v>950771</v>
          </cell>
          <cell r="AD67">
            <v>71832.75</v>
          </cell>
          <cell r="AE67">
            <v>1022603.75</v>
          </cell>
          <cell r="AF67">
            <v>950122.57</v>
          </cell>
          <cell r="AG67">
            <v>72481.180000000051</v>
          </cell>
          <cell r="AH67">
            <v>648.43000000005122</v>
          </cell>
          <cell r="AI67">
            <v>-0.25</v>
          </cell>
        </row>
        <row r="68">
          <cell r="A68">
            <v>97</v>
          </cell>
          <cell r="B68" t="str">
            <v>EE097</v>
          </cell>
          <cell r="C68" t="str">
            <v>Snape Community Primary School</v>
          </cell>
          <cell r="E68">
            <v>219092</v>
          </cell>
          <cell r="F68">
            <v>-1741.8399999999965</v>
          </cell>
          <cell r="G68">
            <v>217350</v>
          </cell>
          <cell r="H68">
            <v>217350</v>
          </cell>
          <cell r="I68">
            <v>0</v>
          </cell>
          <cell r="J68">
            <v>0</v>
          </cell>
          <cell r="K68">
            <v>219092</v>
          </cell>
          <cell r="L68">
            <v>-1741.8399999999965</v>
          </cell>
          <cell r="M68">
            <v>217350</v>
          </cell>
          <cell r="N68">
            <v>217350.16</v>
          </cell>
          <cell r="O68">
            <v>203984.1</v>
          </cell>
          <cell r="Q68">
            <v>13365.899999999994</v>
          </cell>
          <cell r="S68">
            <v>13365.899999999994</v>
          </cell>
          <cell r="V68">
            <v>63346</v>
          </cell>
          <cell r="W68">
            <v>50319.07</v>
          </cell>
          <cell r="X68">
            <v>13026.93</v>
          </cell>
          <cell r="Y68">
            <v>0</v>
          </cell>
          <cell r="Z68">
            <v>13026.93</v>
          </cell>
          <cell r="AA68">
            <v>0</v>
          </cell>
          <cell r="AC68">
            <v>219092</v>
          </cell>
          <cell r="AD68">
            <v>-1741.8399999999965</v>
          </cell>
          <cell r="AE68">
            <v>217350.16</v>
          </cell>
          <cell r="AF68">
            <v>203984.1</v>
          </cell>
          <cell r="AG68">
            <v>13366.059999999998</v>
          </cell>
          <cell r="AH68">
            <v>15107.899999999994</v>
          </cell>
          <cell r="AI68">
            <v>0.16000000000349246</v>
          </cell>
        </row>
        <row r="69">
          <cell r="A69">
            <v>98</v>
          </cell>
          <cell r="B69" t="str">
            <v>EE098</v>
          </cell>
          <cell r="C69" t="str">
            <v>Somerleyton Primary School</v>
          </cell>
          <cell r="E69">
            <v>236611</v>
          </cell>
          <cell r="F69">
            <v>24703.920000000013</v>
          </cell>
          <cell r="G69">
            <v>261315</v>
          </cell>
          <cell r="H69">
            <v>261315</v>
          </cell>
          <cell r="I69">
            <v>0</v>
          </cell>
          <cell r="J69">
            <v>0</v>
          </cell>
          <cell r="K69">
            <v>236611</v>
          </cell>
          <cell r="L69">
            <v>24703.920000000013</v>
          </cell>
          <cell r="M69">
            <v>261315</v>
          </cell>
          <cell r="N69">
            <v>261314.92</v>
          </cell>
          <cell r="O69">
            <v>238733.38</v>
          </cell>
          <cell r="Q69">
            <v>22581.619999999995</v>
          </cell>
          <cell r="S69">
            <v>22581.619999999995</v>
          </cell>
          <cell r="V69">
            <v>12712</v>
          </cell>
          <cell r="W69">
            <v>8433.36</v>
          </cell>
          <cell r="X69">
            <v>4278.6399999999994</v>
          </cell>
          <cell r="Y69">
            <v>0</v>
          </cell>
          <cell r="Z69">
            <v>4278.6399999999994</v>
          </cell>
          <cell r="AA69">
            <v>0</v>
          </cell>
          <cell r="AC69">
            <v>236611</v>
          </cell>
          <cell r="AD69">
            <v>24703.920000000013</v>
          </cell>
          <cell r="AE69">
            <v>261314.92</v>
          </cell>
          <cell r="AF69">
            <v>238733.38</v>
          </cell>
          <cell r="AG69">
            <v>22581.540000000008</v>
          </cell>
          <cell r="AH69">
            <v>-2122.3800000000047</v>
          </cell>
          <cell r="AI69">
            <v>-7.9999999987194315E-2</v>
          </cell>
        </row>
        <row r="70">
          <cell r="A70">
            <v>99</v>
          </cell>
          <cell r="B70" t="str">
            <v>EE099</v>
          </cell>
          <cell r="C70" t="str">
            <v>Southwold Primary School</v>
          </cell>
          <cell r="E70">
            <v>311237</v>
          </cell>
          <cell r="F70">
            <v>59976.280000000028</v>
          </cell>
          <cell r="G70">
            <v>371213</v>
          </cell>
          <cell r="H70">
            <v>371213</v>
          </cell>
          <cell r="I70">
            <v>0</v>
          </cell>
          <cell r="J70">
            <v>0</v>
          </cell>
          <cell r="K70">
            <v>311237</v>
          </cell>
          <cell r="L70">
            <v>59976.280000000028</v>
          </cell>
          <cell r="M70">
            <v>371213</v>
          </cell>
          <cell r="N70">
            <v>371213.28</v>
          </cell>
          <cell r="O70">
            <v>268949.17</v>
          </cell>
          <cell r="Q70">
            <v>102263.83000000002</v>
          </cell>
          <cell r="S70">
            <v>102263.83000000002</v>
          </cell>
          <cell r="V70">
            <v>37313</v>
          </cell>
          <cell r="W70">
            <v>-5269</v>
          </cell>
          <cell r="X70">
            <v>42582</v>
          </cell>
          <cell r="Y70">
            <v>0</v>
          </cell>
          <cell r="Z70">
            <v>42582</v>
          </cell>
          <cell r="AA70">
            <v>0</v>
          </cell>
          <cell r="AC70">
            <v>311237</v>
          </cell>
          <cell r="AD70">
            <v>59976.280000000028</v>
          </cell>
          <cell r="AE70">
            <v>371213.28</v>
          </cell>
          <cell r="AF70">
            <v>268949.17</v>
          </cell>
          <cell r="AG70">
            <v>102264.11000000004</v>
          </cell>
          <cell r="AH70">
            <v>42287.830000000016</v>
          </cell>
          <cell r="AI70">
            <v>0.28000000002793968</v>
          </cell>
        </row>
        <row r="71">
          <cell r="A71">
            <v>100</v>
          </cell>
          <cell r="B71" t="str">
            <v>EE100</v>
          </cell>
          <cell r="C71" t="str">
            <v>Stoke Ash Community Primary Sc</v>
          </cell>
          <cell r="D71" t="str">
            <v>CS</v>
          </cell>
          <cell r="E71">
            <v>174159</v>
          </cell>
          <cell r="F71">
            <v>33528.380000000005</v>
          </cell>
          <cell r="G71">
            <v>207687</v>
          </cell>
          <cell r="H71">
            <v>207687</v>
          </cell>
          <cell r="I71">
            <v>0</v>
          </cell>
          <cell r="J71">
            <v>0</v>
          </cell>
          <cell r="K71">
            <v>174159</v>
          </cell>
          <cell r="L71">
            <v>33528.380000000005</v>
          </cell>
          <cell r="M71">
            <v>207687</v>
          </cell>
          <cell r="N71">
            <v>207687.38</v>
          </cell>
          <cell r="O71">
            <v>207688.06</v>
          </cell>
          <cell r="Q71">
            <v>-1.0599999999976717</v>
          </cell>
          <cell r="S71">
            <v>-1.0599999999976717</v>
          </cell>
          <cell r="T71" t="str">
            <v>JNL</v>
          </cell>
          <cell r="U71">
            <v>-1.0599999999976717</v>
          </cell>
          <cell r="V71">
            <v>22238</v>
          </cell>
          <cell r="W71">
            <v>22238</v>
          </cell>
          <cell r="X71">
            <v>0</v>
          </cell>
          <cell r="Y71">
            <v>0</v>
          </cell>
          <cell r="Z71">
            <v>0</v>
          </cell>
          <cell r="AA71">
            <v>0</v>
          </cell>
          <cell r="AC71">
            <v>174159</v>
          </cell>
          <cell r="AD71">
            <v>33528.380000000005</v>
          </cell>
          <cell r="AE71">
            <v>207687.38</v>
          </cell>
          <cell r="AF71">
            <v>207688.06</v>
          </cell>
          <cell r="AG71">
            <v>-0.67999999999301508</v>
          </cell>
          <cell r="AH71">
            <v>-33529.06</v>
          </cell>
          <cell r="AI71">
            <v>0.38000000000465661</v>
          </cell>
          <cell r="AJ71" t="str">
            <v>CS</v>
          </cell>
        </row>
        <row r="72">
          <cell r="A72">
            <v>101</v>
          </cell>
          <cell r="B72" t="str">
            <v>EE101</v>
          </cell>
          <cell r="C72" t="str">
            <v>Stonham Aspal C of E VAP Schoo</v>
          </cell>
          <cell r="E72">
            <v>599134</v>
          </cell>
          <cell r="F72">
            <v>61539.189999999944</v>
          </cell>
          <cell r="G72">
            <v>660673</v>
          </cell>
          <cell r="H72">
            <v>660673</v>
          </cell>
          <cell r="I72">
            <v>0</v>
          </cell>
          <cell r="J72">
            <v>0</v>
          </cell>
          <cell r="K72">
            <v>599134</v>
          </cell>
          <cell r="L72">
            <v>61539.189999999944</v>
          </cell>
          <cell r="M72">
            <v>660673</v>
          </cell>
          <cell r="N72">
            <v>660673.18999999994</v>
          </cell>
          <cell r="O72">
            <v>617192.03</v>
          </cell>
          <cell r="Q72">
            <v>43480.969999999972</v>
          </cell>
          <cell r="S72">
            <v>43480.969999999972</v>
          </cell>
          <cell r="V72">
            <v>6527</v>
          </cell>
          <cell r="W72">
            <v>-2179.2600000000002</v>
          </cell>
          <cell r="X72">
            <v>8706.26</v>
          </cell>
          <cell r="Y72">
            <v>0</v>
          </cell>
          <cell r="Z72">
            <v>8706.26</v>
          </cell>
          <cell r="AA72">
            <v>0</v>
          </cell>
          <cell r="AC72">
            <v>599134</v>
          </cell>
          <cell r="AD72">
            <v>61539.189999999944</v>
          </cell>
          <cell r="AE72">
            <v>660673.18999999994</v>
          </cell>
          <cell r="AF72">
            <v>617192.03</v>
          </cell>
          <cell r="AG72">
            <v>43481.159999999916</v>
          </cell>
          <cell r="AH72">
            <v>-18058.030000000028</v>
          </cell>
          <cell r="AI72">
            <v>0.18999999994412065</v>
          </cell>
        </row>
        <row r="73">
          <cell r="A73">
            <v>102</v>
          </cell>
          <cell r="B73" t="str">
            <v>EE102</v>
          </cell>
          <cell r="C73" t="str">
            <v>Stradbroke C of E VCP School</v>
          </cell>
          <cell r="E73">
            <v>380200</v>
          </cell>
          <cell r="F73">
            <v>116337.41999999998</v>
          </cell>
          <cell r="G73">
            <v>496537</v>
          </cell>
          <cell r="H73">
            <v>496537</v>
          </cell>
          <cell r="I73">
            <v>0</v>
          </cell>
          <cell r="J73">
            <v>0</v>
          </cell>
          <cell r="K73">
            <v>380200</v>
          </cell>
          <cell r="L73">
            <v>116337.41999999998</v>
          </cell>
          <cell r="M73">
            <v>496537</v>
          </cell>
          <cell r="N73">
            <v>496537.42</v>
          </cell>
          <cell r="O73">
            <v>349921.11</v>
          </cell>
          <cell r="Q73">
            <v>146615.89000000001</v>
          </cell>
          <cell r="S73">
            <v>146615.89000000001</v>
          </cell>
          <cell r="V73">
            <v>17275</v>
          </cell>
          <cell r="W73">
            <v>5460.5</v>
          </cell>
          <cell r="X73">
            <v>11814.5</v>
          </cell>
          <cell r="Y73">
            <v>0</v>
          </cell>
          <cell r="Z73">
            <v>11814.5</v>
          </cell>
          <cell r="AA73">
            <v>0</v>
          </cell>
          <cell r="AC73">
            <v>380200</v>
          </cell>
          <cell r="AD73">
            <v>116337.41999999998</v>
          </cell>
          <cell r="AE73">
            <v>496537.42</v>
          </cell>
          <cell r="AF73">
            <v>349921.11</v>
          </cell>
          <cell r="AG73">
            <v>146616.31</v>
          </cell>
          <cell r="AH73">
            <v>30278.890000000014</v>
          </cell>
          <cell r="AI73">
            <v>0.41999999998370185</v>
          </cell>
        </row>
        <row r="74">
          <cell r="A74">
            <v>106</v>
          </cell>
          <cell r="B74" t="str">
            <v>EE106</v>
          </cell>
          <cell r="C74" t="str">
            <v>Thorndon C of E VCP School</v>
          </cell>
          <cell r="E74">
            <v>302948</v>
          </cell>
          <cell r="F74">
            <v>13857.5</v>
          </cell>
          <cell r="G74">
            <v>316806</v>
          </cell>
          <cell r="H74">
            <v>316806</v>
          </cell>
          <cell r="I74">
            <v>0</v>
          </cell>
          <cell r="J74">
            <v>0</v>
          </cell>
          <cell r="K74">
            <v>302948</v>
          </cell>
          <cell r="L74">
            <v>13857.5</v>
          </cell>
          <cell r="M74">
            <v>316806</v>
          </cell>
          <cell r="N74">
            <v>316805.5</v>
          </cell>
          <cell r="O74">
            <v>304828.94</v>
          </cell>
          <cell r="Q74">
            <v>11977.059999999998</v>
          </cell>
          <cell r="S74">
            <v>11977.059999999998</v>
          </cell>
          <cell r="V74">
            <v>3471</v>
          </cell>
          <cell r="W74">
            <v>116.35</v>
          </cell>
          <cell r="X74">
            <v>3354.65</v>
          </cell>
          <cell r="Y74">
            <v>0</v>
          </cell>
          <cell r="Z74">
            <v>3354.65</v>
          </cell>
          <cell r="AA74">
            <v>0</v>
          </cell>
          <cell r="AC74">
            <v>302948</v>
          </cell>
          <cell r="AD74">
            <v>13857.5</v>
          </cell>
          <cell r="AE74">
            <v>316805.5</v>
          </cell>
          <cell r="AF74">
            <v>304828.94</v>
          </cell>
          <cell r="AG74">
            <v>11976.559999999998</v>
          </cell>
          <cell r="AH74">
            <v>-1880.9400000000023</v>
          </cell>
          <cell r="AI74">
            <v>-0.5</v>
          </cell>
        </row>
        <row r="75">
          <cell r="A75">
            <v>109</v>
          </cell>
          <cell r="B75" t="str">
            <v>EE109</v>
          </cell>
          <cell r="C75" t="str">
            <v>Wenhaston Primary School</v>
          </cell>
          <cell r="E75">
            <v>347069</v>
          </cell>
          <cell r="F75">
            <v>46393.640000000014</v>
          </cell>
          <cell r="G75">
            <v>393463</v>
          </cell>
          <cell r="H75">
            <v>393463</v>
          </cell>
          <cell r="I75">
            <v>0</v>
          </cell>
          <cell r="J75">
            <v>0</v>
          </cell>
          <cell r="K75">
            <v>347069</v>
          </cell>
          <cell r="L75">
            <v>46393.640000000014</v>
          </cell>
          <cell r="M75">
            <v>393463</v>
          </cell>
          <cell r="N75">
            <v>393462.64</v>
          </cell>
          <cell r="O75">
            <v>336453.69</v>
          </cell>
          <cell r="Q75">
            <v>57009.31</v>
          </cell>
          <cell r="S75">
            <v>57009.31</v>
          </cell>
          <cell r="V75">
            <v>21591</v>
          </cell>
          <cell r="W75">
            <v>-1661.84</v>
          </cell>
          <cell r="X75">
            <v>23252.84</v>
          </cell>
          <cell r="Y75">
            <v>0</v>
          </cell>
          <cell r="Z75">
            <v>23252.84</v>
          </cell>
          <cell r="AA75">
            <v>0</v>
          </cell>
          <cell r="AC75">
            <v>347069</v>
          </cell>
          <cell r="AD75">
            <v>46393.640000000014</v>
          </cell>
          <cell r="AE75">
            <v>393462.64</v>
          </cell>
          <cell r="AF75">
            <v>336453.69</v>
          </cell>
          <cell r="AG75">
            <v>57008.950000000012</v>
          </cell>
          <cell r="AH75">
            <v>10615.309999999998</v>
          </cell>
          <cell r="AI75">
            <v>-0.35999999998603016</v>
          </cell>
        </row>
        <row r="76">
          <cell r="A76">
            <v>110</v>
          </cell>
          <cell r="B76" t="str">
            <v>EE110</v>
          </cell>
          <cell r="C76" t="str">
            <v>Wetheringsett C of E VCP Schoo</v>
          </cell>
          <cell r="E76">
            <v>345637</v>
          </cell>
          <cell r="F76">
            <v>11336.059999999998</v>
          </cell>
          <cell r="G76">
            <v>356973</v>
          </cell>
          <cell r="H76">
            <v>356973</v>
          </cell>
          <cell r="I76">
            <v>0</v>
          </cell>
          <cell r="J76">
            <v>0</v>
          </cell>
          <cell r="K76">
            <v>345637</v>
          </cell>
          <cell r="L76">
            <v>11336.059999999998</v>
          </cell>
          <cell r="M76">
            <v>356973</v>
          </cell>
          <cell r="N76">
            <v>356973.06</v>
          </cell>
          <cell r="O76">
            <v>316476.77</v>
          </cell>
          <cell r="Q76">
            <v>40496.229999999981</v>
          </cell>
          <cell r="S76">
            <v>40496.229999999981</v>
          </cell>
          <cell r="V76">
            <v>7467</v>
          </cell>
          <cell r="W76">
            <v>5973.27</v>
          </cell>
          <cell r="X76">
            <v>1493.7299999999996</v>
          </cell>
          <cell r="Y76">
            <v>0</v>
          </cell>
          <cell r="Z76">
            <v>1493.7299999999996</v>
          </cell>
          <cell r="AA76">
            <v>0</v>
          </cell>
          <cell r="AC76">
            <v>345637</v>
          </cell>
          <cell r="AD76">
            <v>11336.059999999998</v>
          </cell>
          <cell r="AE76">
            <v>356973.06</v>
          </cell>
          <cell r="AF76">
            <v>316476.77</v>
          </cell>
          <cell r="AG76">
            <v>40496.289999999979</v>
          </cell>
          <cell r="AH76">
            <v>29160.229999999981</v>
          </cell>
          <cell r="AI76">
            <v>5.9999999997671694E-2</v>
          </cell>
        </row>
        <row r="77">
          <cell r="A77">
            <v>111</v>
          </cell>
          <cell r="B77" t="str">
            <v>EE111</v>
          </cell>
          <cell r="C77" t="str">
            <v>Wickham Market Community Prima</v>
          </cell>
          <cell r="D77" t="str">
            <v>AC</v>
          </cell>
          <cell r="E77">
            <v>386800</v>
          </cell>
          <cell r="F77">
            <v>89217.109999999986</v>
          </cell>
          <cell r="G77">
            <v>476017</v>
          </cell>
          <cell r="H77">
            <v>752306</v>
          </cell>
          <cell r="I77">
            <v>-276289</v>
          </cell>
          <cell r="J77" t="str">
            <v>In Year Con</v>
          </cell>
          <cell r="K77">
            <v>386800</v>
          </cell>
          <cell r="L77">
            <v>89217.109999999986</v>
          </cell>
          <cell r="M77">
            <v>476017</v>
          </cell>
          <cell r="N77">
            <v>476017.11</v>
          </cell>
          <cell r="O77">
            <v>476017.85</v>
          </cell>
          <cell r="Q77">
            <v>-0.84999999997671694</v>
          </cell>
          <cell r="S77">
            <v>-0.84999999997671694</v>
          </cell>
          <cell r="T77" t="str">
            <v>JNL</v>
          </cell>
          <cell r="U77">
            <v>-0.84999999997671694</v>
          </cell>
          <cell r="V77">
            <v>18139</v>
          </cell>
          <cell r="W77">
            <v>18139</v>
          </cell>
          <cell r="X77">
            <v>0</v>
          </cell>
          <cell r="Y77">
            <v>0</v>
          </cell>
          <cell r="Z77">
            <v>0</v>
          </cell>
          <cell r="AA77">
            <v>0</v>
          </cell>
          <cell r="AC77">
            <v>386800</v>
          </cell>
          <cell r="AD77">
            <v>89217.109999999986</v>
          </cell>
          <cell r="AE77">
            <v>476017.11</v>
          </cell>
          <cell r="AF77">
            <v>476017.85</v>
          </cell>
          <cell r="AG77">
            <v>-0.73999999999068677</v>
          </cell>
          <cell r="AH77">
            <v>-89217.849999999977</v>
          </cell>
          <cell r="AI77">
            <v>0.10999999998603016</v>
          </cell>
          <cell r="AJ77" t="str">
            <v>AC</v>
          </cell>
        </row>
        <row r="78">
          <cell r="A78">
            <v>112</v>
          </cell>
          <cell r="B78" t="str">
            <v>EE112</v>
          </cell>
          <cell r="C78" t="str">
            <v>Wilby C of E VCP School</v>
          </cell>
          <cell r="E78">
            <v>350272</v>
          </cell>
          <cell r="F78">
            <v>56929.219999999972</v>
          </cell>
          <cell r="G78">
            <v>407201</v>
          </cell>
          <cell r="H78">
            <v>407201</v>
          </cell>
          <cell r="I78">
            <v>0</v>
          </cell>
          <cell r="J78">
            <v>0</v>
          </cell>
          <cell r="K78">
            <v>350272</v>
          </cell>
          <cell r="L78">
            <v>56929.219999999972</v>
          </cell>
          <cell r="M78">
            <v>407201</v>
          </cell>
          <cell r="N78">
            <v>407201.22</v>
          </cell>
          <cell r="O78">
            <v>322733.19</v>
          </cell>
          <cell r="Q78">
            <v>84467.81</v>
          </cell>
          <cell r="S78">
            <v>84467.81</v>
          </cell>
          <cell r="V78">
            <v>4544</v>
          </cell>
          <cell r="W78">
            <v>-4885.63</v>
          </cell>
          <cell r="X78">
            <v>9429.630000000001</v>
          </cell>
          <cell r="Y78">
            <v>0</v>
          </cell>
          <cell r="Z78">
            <v>9429.630000000001</v>
          </cell>
          <cell r="AA78">
            <v>0</v>
          </cell>
          <cell r="AC78">
            <v>350272</v>
          </cell>
          <cell r="AD78">
            <v>56929.219999999972</v>
          </cell>
          <cell r="AE78">
            <v>407201.22</v>
          </cell>
          <cell r="AF78">
            <v>322733.19</v>
          </cell>
          <cell r="AG78">
            <v>84468.02999999997</v>
          </cell>
          <cell r="AH78">
            <v>27538.809999999998</v>
          </cell>
          <cell r="AI78">
            <v>0.21999999997206032</v>
          </cell>
        </row>
        <row r="79">
          <cell r="A79">
            <v>113</v>
          </cell>
          <cell r="B79" t="str">
            <v>EE113</v>
          </cell>
          <cell r="C79" t="str">
            <v>Worlingham C of E VCP School</v>
          </cell>
          <cell r="E79">
            <v>905995</v>
          </cell>
          <cell r="F79">
            <v>25734.859999999986</v>
          </cell>
          <cell r="G79">
            <v>931730</v>
          </cell>
          <cell r="H79">
            <v>931730</v>
          </cell>
          <cell r="I79">
            <v>0</v>
          </cell>
          <cell r="J79">
            <v>0</v>
          </cell>
          <cell r="K79">
            <v>905995</v>
          </cell>
          <cell r="L79">
            <v>25734.859999999986</v>
          </cell>
          <cell r="M79">
            <v>931730</v>
          </cell>
          <cell r="N79">
            <v>931729.86</v>
          </cell>
          <cell r="O79">
            <v>922674.42</v>
          </cell>
          <cell r="Q79">
            <v>9055.5799999999581</v>
          </cell>
          <cell r="S79">
            <v>9055.5799999999581</v>
          </cell>
          <cell r="V79">
            <v>47056</v>
          </cell>
          <cell r="W79">
            <v>25990.76</v>
          </cell>
          <cell r="X79">
            <v>21065.24</v>
          </cell>
          <cell r="Y79">
            <v>0</v>
          </cell>
          <cell r="Z79">
            <v>21065.24</v>
          </cell>
          <cell r="AA79">
            <v>0</v>
          </cell>
          <cell r="AC79">
            <v>905995</v>
          </cell>
          <cell r="AD79">
            <v>25734.859999999986</v>
          </cell>
          <cell r="AE79">
            <v>931729.86</v>
          </cell>
          <cell r="AF79">
            <v>922674.42</v>
          </cell>
          <cell r="AG79">
            <v>9055.4399999999441</v>
          </cell>
          <cell r="AH79">
            <v>-16679.420000000042</v>
          </cell>
          <cell r="AI79">
            <v>-0.14000000001396984</v>
          </cell>
        </row>
        <row r="80">
          <cell r="A80">
            <v>114</v>
          </cell>
          <cell r="B80" t="str">
            <v>EE114</v>
          </cell>
          <cell r="C80" t="str">
            <v>Worlingworth C of E VCP School</v>
          </cell>
          <cell r="E80">
            <v>226775</v>
          </cell>
          <cell r="F80">
            <v>40922.98000000001</v>
          </cell>
          <cell r="G80">
            <v>267698</v>
          </cell>
          <cell r="H80">
            <v>267698</v>
          </cell>
          <cell r="I80">
            <v>0</v>
          </cell>
          <cell r="J80">
            <v>0</v>
          </cell>
          <cell r="K80">
            <v>226775</v>
          </cell>
          <cell r="L80">
            <v>40922.98000000001</v>
          </cell>
          <cell r="M80">
            <v>267698</v>
          </cell>
          <cell r="N80">
            <v>267697.98</v>
          </cell>
          <cell r="O80">
            <v>245531.66</v>
          </cell>
          <cell r="Q80">
            <v>22166.339999999997</v>
          </cell>
          <cell r="S80">
            <v>22166.339999999997</v>
          </cell>
          <cell r="V80">
            <v>8845</v>
          </cell>
          <cell r="W80">
            <v>-1519.18</v>
          </cell>
          <cell r="X80">
            <v>10364.18</v>
          </cell>
          <cell r="Y80">
            <v>0</v>
          </cell>
          <cell r="Z80">
            <v>10364.18</v>
          </cell>
          <cell r="AA80">
            <v>0</v>
          </cell>
          <cell r="AC80">
            <v>226775</v>
          </cell>
          <cell r="AD80">
            <v>40922.98000000001</v>
          </cell>
          <cell r="AE80">
            <v>267697.98</v>
          </cell>
          <cell r="AF80">
            <v>245531.66</v>
          </cell>
          <cell r="AG80">
            <v>22166.319999999978</v>
          </cell>
          <cell r="AH80">
            <v>-18756.660000000033</v>
          </cell>
          <cell r="AI80">
            <v>-2.0000000018626451E-2</v>
          </cell>
        </row>
        <row r="81">
          <cell r="A81">
            <v>115</v>
          </cell>
          <cell r="B81" t="str">
            <v>EE115</v>
          </cell>
          <cell r="C81" t="str">
            <v>Wortham Primary School</v>
          </cell>
          <cell r="E81">
            <v>368644</v>
          </cell>
          <cell r="F81">
            <v>32788.650000000023</v>
          </cell>
          <cell r="G81">
            <v>401433</v>
          </cell>
          <cell r="H81">
            <v>401433</v>
          </cell>
          <cell r="I81">
            <v>0</v>
          </cell>
          <cell r="J81">
            <v>0</v>
          </cell>
          <cell r="K81">
            <v>368644</v>
          </cell>
          <cell r="L81">
            <v>32788.650000000023</v>
          </cell>
          <cell r="M81">
            <v>401433</v>
          </cell>
          <cell r="N81">
            <v>401432.65</v>
          </cell>
          <cell r="O81">
            <v>361984.8</v>
          </cell>
          <cell r="Q81">
            <v>39448.200000000012</v>
          </cell>
          <cell r="S81">
            <v>39448.200000000012</v>
          </cell>
          <cell r="V81">
            <v>7298</v>
          </cell>
          <cell r="W81">
            <v>-1217.94</v>
          </cell>
          <cell r="X81">
            <v>8515.94</v>
          </cell>
          <cell r="Y81">
            <v>0</v>
          </cell>
          <cell r="Z81">
            <v>8515.94</v>
          </cell>
          <cell r="AA81">
            <v>0</v>
          </cell>
          <cell r="AC81">
            <v>368644</v>
          </cell>
          <cell r="AD81">
            <v>32788.650000000023</v>
          </cell>
          <cell r="AE81">
            <v>401432.65</v>
          </cell>
          <cell r="AF81">
            <v>361984.8</v>
          </cell>
          <cell r="AG81">
            <v>39447.850000000035</v>
          </cell>
          <cell r="AH81">
            <v>6659.2000000000116</v>
          </cell>
          <cell r="AI81">
            <v>-0.34999999997671694</v>
          </cell>
        </row>
        <row r="82">
          <cell r="A82">
            <v>119</v>
          </cell>
          <cell r="B82" t="str">
            <v>EE119</v>
          </cell>
          <cell r="C82" t="str">
            <v>Yoxford Primary School</v>
          </cell>
          <cell r="E82">
            <v>264823</v>
          </cell>
          <cell r="F82">
            <v>13974.669999999984</v>
          </cell>
          <cell r="G82">
            <v>278798</v>
          </cell>
          <cell r="H82">
            <v>278798</v>
          </cell>
          <cell r="I82">
            <v>0</v>
          </cell>
          <cell r="J82">
            <v>0</v>
          </cell>
          <cell r="K82">
            <v>264823</v>
          </cell>
          <cell r="L82">
            <v>13974.669999999984</v>
          </cell>
          <cell r="M82">
            <v>278798</v>
          </cell>
          <cell r="N82">
            <v>278797.67</v>
          </cell>
          <cell r="O82">
            <v>244816.48</v>
          </cell>
          <cell r="Q82">
            <v>33981.51999999999</v>
          </cell>
          <cell r="S82">
            <v>33981.51999999999</v>
          </cell>
          <cell r="V82">
            <v>10104</v>
          </cell>
          <cell r="W82">
            <v>-3562.71</v>
          </cell>
          <cell r="X82">
            <v>13666.71</v>
          </cell>
          <cell r="Y82">
            <v>0</v>
          </cell>
          <cell r="Z82">
            <v>13666.71</v>
          </cell>
          <cell r="AA82">
            <v>0</v>
          </cell>
          <cell r="AC82">
            <v>264823</v>
          </cell>
          <cell r="AD82">
            <v>13974.669999999984</v>
          </cell>
          <cell r="AE82">
            <v>278797.67</v>
          </cell>
          <cell r="AF82">
            <v>244816.48</v>
          </cell>
          <cell r="AG82">
            <v>33981.189999999973</v>
          </cell>
          <cell r="AH82">
            <v>20006.51999999999</v>
          </cell>
          <cell r="AI82">
            <v>-0.33000000001629815</v>
          </cell>
        </row>
        <row r="83">
          <cell r="A83">
            <v>120</v>
          </cell>
          <cell r="B83" t="str">
            <v>EE120</v>
          </cell>
          <cell r="C83" t="str">
            <v>Hartismere Liason</v>
          </cell>
          <cell r="E83">
            <v>0</v>
          </cell>
          <cell r="F83">
            <v>11233.369999999999</v>
          </cell>
          <cell r="G83">
            <v>11233</v>
          </cell>
          <cell r="H83">
            <v>0</v>
          </cell>
          <cell r="I83">
            <v>11233</v>
          </cell>
          <cell r="J83" t="str">
            <v>HL</v>
          </cell>
          <cell r="K83">
            <v>0</v>
          </cell>
          <cell r="L83">
            <v>10223.199999999999</v>
          </cell>
          <cell r="M83">
            <v>10223</v>
          </cell>
          <cell r="N83">
            <v>10223.199999999999</v>
          </cell>
          <cell r="O83">
            <v>10223.200000000001</v>
          </cell>
          <cell r="Q83">
            <v>-0.2000000000007276</v>
          </cell>
          <cell r="S83">
            <v>-0.2000000000007276</v>
          </cell>
          <cell r="V83">
            <v>0</v>
          </cell>
          <cell r="W83">
            <v>0</v>
          </cell>
          <cell r="X83">
            <v>0</v>
          </cell>
          <cell r="Y83">
            <v>0</v>
          </cell>
          <cell r="Z83">
            <v>0</v>
          </cell>
          <cell r="AA83">
            <v>0</v>
          </cell>
          <cell r="AC83">
            <v>0</v>
          </cell>
          <cell r="AD83">
            <v>10223.199999999999</v>
          </cell>
          <cell r="AE83">
            <v>10223.199999999999</v>
          </cell>
          <cell r="AF83">
            <v>10223.200000000001</v>
          </cell>
          <cell r="AG83">
            <v>0</v>
          </cell>
          <cell r="AH83">
            <v>-10223.199999999999</v>
          </cell>
          <cell r="AI83">
            <v>0.2000000000007276</v>
          </cell>
        </row>
        <row r="84">
          <cell r="A84">
            <v>125</v>
          </cell>
          <cell r="B84" t="str">
            <v>EE125</v>
          </cell>
          <cell r="C84" t="str">
            <v>Beccles Middle School</v>
          </cell>
          <cell r="D84" t="str">
            <v>CM</v>
          </cell>
          <cell r="E84">
            <v>0</v>
          </cell>
          <cell r="F84">
            <v>0</v>
          </cell>
          <cell r="G84">
            <v>0</v>
          </cell>
          <cell r="H84">
            <v>0</v>
          </cell>
          <cell r="I84">
            <v>0</v>
          </cell>
          <cell r="J84">
            <v>0</v>
          </cell>
          <cell r="K84">
            <v>0</v>
          </cell>
          <cell r="L84">
            <v>0</v>
          </cell>
          <cell r="M84">
            <v>0</v>
          </cell>
          <cell r="N84">
            <v>0</v>
          </cell>
          <cell r="O84">
            <v>0</v>
          </cell>
          <cell r="Q84">
            <v>0</v>
          </cell>
          <cell r="S84">
            <v>0</v>
          </cell>
          <cell r="V84">
            <v>0</v>
          </cell>
          <cell r="W84">
            <v>0</v>
          </cell>
          <cell r="X84">
            <v>0</v>
          </cell>
          <cell r="Y84">
            <v>0</v>
          </cell>
          <cell r="Z84">
            <v>0</v>
          </cell>
          <cell r="AA84">
            <v>0</v>
          </cell>
          <cell r="AC84">
            <v>0</v>
          </cell>
          <cell r="AD84">
            <v>0</v>
          </cell>
          <cell r="AE84">
            <v>0</v>
          </cell>
          <cell r="AF84">
            <v>0</v>
          </cell>
          <cell r="AG84">
            <v>0</v>
          </cell>
          <cell r="AH84">
            <v>0</v>
          </cell>
          <cell r="AI84">
            <v>0</v>
          </cell>
          <cell r="AJ84" t="str">
            <v>CM</v>
          </cell>
        </row>
        <row r="85">
          <cell r="A85">
            <v>126</v>
          </cell>
          <cell r="B85" t="str">
            <v>EE126</v>
          </cell>
          <cell r="C85" t="str">
            <v>Bungay Middle School</v>
          </cell>
          <cell r="D85" t="str">
            <v>CM</v>
          </cell>
          <cell r="E85">
            <v>0</v>
          </cell>
          <cell r="F85">
            <v>0</v>
          </cell>
          <cell r="G85">
            <v>0</v>
          </cell>
          <cell r="H85">
            <v>0</v>
          </cell>
          <cell r="I85">
            <v>0</v>
          </cell>
          <cell r="J85">
            <v>0</v>
          </cell>
          <cell r="K85">
            <v>0</v>
          </cell>
          <cell r="L85">
            <v>0</v>
          </cell>
          <cell r="M85">
            <v>0</v>
          </cell>
          <cell r="N85">
            <v>0</v>
          </cell>
          <cell r="O85">
            <v>0</v>
          </cell>
          <cell r="Q85">
            <v>0</v>
          </cell>
          <cell r="S85">
            <v>0</v>
          </cell>
          <cell r="V85">
            <v>0</v>
          </cell>
          <cell r="W85">
            <v>0</v>
          </cell>
          <cell r="X85">
            <v>0</v>
          </cell>
          <cell r="Y85">
            <v>0</v>
          </cell>
          <cell r="Z85">
            <v>0</v>
          </cell>
          <cell r="AA85">
            <v>0</v>
          </cell>
          <cell r="AC85">
            <v>0</v>
          </cell>
          <cell r="AD85">
            <v>0</v>
          </cell>
          <cell r="AE85">
            <v>0</v>
          </cell>
          <cell r="AF85">
            <v>0</v>
          </cell>
          <cell r="AG85">
            <v>0</v>
          </cell>
          <cell r="AH85">
            <v>0</v>
          </cell>
          <cell r="AI85">
            <v>0</v>
          </cell>
          <cell r="AJ85" t="str">
            <v>CM</v>
          </cell>
        </row>
        <row r="86">
          <cell r="A86">
            <v>129</v>
          </cell>
          <cell r="B86" t="str">
            <v>EE129</v>
          </cell>
          <cell r="C86" t="str">
            <v>Gisleham Middle School</v>
          </cell>
          <cell r="D86" t="str">
            <v>CM</v>
          </cell>
          <cell r="E86">
            <v>0</v>
          </cell>
          <cell r="F86">
            <v>0</v>
          </cell>
          <cell r="G86">
            <v>0</v>
          </cell>
          <cell r="H86">
            <v>0</v>
          </cell>
          <cell r="I86">
            <v>0</v>
          </cell>
          <cell r="J86">
            <v>0</v>
          </cell>
          <cell r="K86">
            <v>0</v>
          </cell>
          <cell r="L86">
            <v>0</v>
          </cell>
          <cell r="M86">
            <v>0</v>
          </cell>
          <cell r="N86">
            <v>0</v>
          </cell>
          <cell r="O86">
            <v>0</v>
          </cell>
          <cell r="Q86">
            <v>0</v>
          </cell>
          <cell r="S86">
            <v>0</v>
          </cell>
          <cell r="V86">
            <v>0</v>
          </cell>
          <cell r="W86">
            <v>0</v>
          </cell>
          <cell r="X86">
            <v>0</v>
          </cell>
          <cell r="Y86">
            <v>0</v>
          </cell>
          <cell r="Z86">
            <v>0</v>
          </cell>
          <cell r="AA86">
            <v>0</v>
          </cell>
          <cell r="AC86">
            <v>0</v>
          </cell>
          <cell r="AD86">
            <v>0</v>
          </cell>
          <cell r="AE86">
            <v>0</v>
          </cell>
          <cell r="AF86">
            <v>0</v>
          </cell>
          <cell r="AG86">
            <v>0</v>
          </cell>
          <cell r="AH86">
            <v>0</v>
          </cell>
          <cell r="AI86">
            <v>0</v>
          </cell>
          <cell r="AJ86" t="str">
            <v>CM</v>
          </cell>
        </row>
        <row r="87">
          <cell r="A87">
            <v>131</v>
          </cell>
          <cell r="B87" t="str">
            <v>EE131</v>
          </cell>
          <cell r="C87" t="str">
            <v>Halesworth Middle School</v>
          </cell>
          <cell r="D87" t="str">
            <v>CM</v>
          </cell>
          <cell r="E87">
            <v>0</v>
          </cell>
          <cell r="F87">
            <v>0</v>
          </cell>
          <cell r="G87">
            <v>0</v>
          </cell>
          <cell r="H87">
            <v>0</v>
          </cell>
          <cell r="I87">
            <v>0</v>
          </cell>
          <cell r="J87">
            <v>0</v>
          </cell>
          <cell r="K87">
            <v>0</v>
          </cell>
          <cell r="L87">
            <v>0</v>
          </cell>
          <cell r="M87">
            <v>0</v>
          </cell>
          <cell r="N87">
            <v>0</v>
          </cell>
          <cell r="O87">
            <v>0</v>
          </cell>
          <cell r="Q87">
            <v>0</v>
          </cell>
          <cell r="S87">
            <v>0</v>
          </cell>
          <cell r="V87">
            <v>0</v>
          </cell>
          <cell r="W87">
            <v>0</v>
          </cell>
          <cell r="X87">
            <v>0</v>
          </cell>
          <cell r="Y87">
            <v>0</v>
          </cell>
          <cell r="Z87">
            <v>0</v>
          </cell>
          <cell r="AA87">
            <v>0</v>
          </cell>
          <cell r="AC87">
            <v>0</v>
          </cell>
          <cell r="AD87">
            <v>0</v>
          </cell>
          <cell r="AE87">
            <v>0</v>
          </cell>
          <cell r="AF87">
            <v>0</v>
          </cell>
          <cell r="AG87">
            <v>0</v>
          </cell>
          <cell r="AH87">
            <v>0</v>
          </cell>
          <cell r="AI87">
            <v>0</v>
          </cell>
          <cell r="AJ87" t="str">
            <v>CM</v>
          </cell>
        </row>
        <row r="88">
          <cell r="A88">
            <v>133</v>
          </cell>
          <cell r="B88" t="str">
            <v>EE133</v>
          </cell>
          <cell r="C88" t="str">
            <v>Leiston Middle School</v>
          </cell>
          <cell r="D88" t="str">
            <v>CM</v>
          </cell>
          <cell r="E88">
            <v>0</v>
          </cell>
          <cell r="F88">
            <v>0</v>
          </cell>
          <cell r="G88">
            <v>0</v>
          </cell>
          <cell r="H88">
            <v>0</v>
          </cell>
          <cell r="I88">
            <v>0</v>
          </cell>
          <cell r="J88">
            <v>0</v>
          </cell>
          <cell r="K88">
            <v>0</v>
          </cell>
          <cell r="L88">
            <v>0</v>
          </cell>
          <cell r="M88">
            <v>0</v>
          </cell>
          <cell r="N88">
            <v>0</v>
          </cell>
          <cell r="O88">
            <v>0</v>
          </cell>
          <cell r="Q88">
            <v>0</v>
          </cell>
          <cell r="S88">
            <v>0</v>
          </cell>
          <cell r="V88">
            <v>0</v>
          </cell>
          <cell r="W88">
            <v>0</v>
          </cell>
          <cell r="X88">
            <v>0</v>
          </cell>
          <cell r="Y88">
            <v>0</v>
          </cell>
          <cell r="Z88">
            <v>0</v>
          </cell>
          <cell r="AA88">
            <v>0</v>
          </cell>
          <cell r="AC88">
            <v>0</v>
          </cell>
          <cell r="AD88">
            <v>0</v>
          </cell>
          <cell r="AE88">
            <v>0</v>
          </cell>
          <cell r="AF88">
            <v>0</v>
          </cell>
          <cell r="AG88">
            <v>0</v>
          </cell>
          <cell r="AH88">
            <v>0</v>
          </cell>
          <cell r="AI88">
            <v>0</v>
          </cell>
          <cell r="AJ88" t="str">
            <v>CM</v>
          </cell>
        </row>
        <row r="89">
          <cell r="A89">
            <v>134</v>
          </cell>
          <cell r="B89" t="str">
            <v>EE134</v>
          </cell>
          <cell r="C89" t="str">
            <v>Lothingland Middle School</v>
          </cell>
          <cell r="D89" t="str">
            <v>CM</v>
          </cell>
          <cell r="E89">
            <v>0</v>
          </cell>
          <cell r="F89">
            <v>0</v>
          </cell>
          <cell r="G89">
            <v>0</v>
          </cell>
          <cell r="H89">
            <v>0</v>
          </cell>
          <cell r="I89">
            <v>0</v>
          </cell>
          <cell r="J89">
            <v>0</v>
          </cell>
          <cell r="K89">
            <v>0</v>
          </cell>
          <cell r="L89">
            <v>0</v>
          </cell>
          <cell r="M89">
            <v>0</v>
          </cell>
          <cell r="N89">
            <v>0</v>
          </cell>
          <cell r="O89">
            <v>0</v>
          </cell>
          <cell r="Q89">
            <v>0</v>
          </cell>
          <cell r="S89">
            <v>0</v>
          </cell>
          <cell r="V89">
            <v>0</v>
          </cell>
          <cell r="W89">
            <v>0</v>
          </cell>
          <cell r="X89">
            <v>0</v>
          </cell>
          <cell r="Y89">
            <v>0</v>
          </cell>
          <cell r="Z89">
            <v>0</v>
          </cell>
          <cell r="AA89">
            <v>0</v>
          </cell>
          <cell r="AC89">
            <v>0</v>
          </cell>
          <cell r="AD89">
            <v>0</v>
          </cell>
          <cell r="AE89">
            <v>0</v>
          </cell>
          <cell r="AF89">
            <v>0</v>
          </cell>
          <cell r="AG89">
            <v>0</v>
          </cell>
          <cell r="AH89">
            <v>0</v>
          </cell>
          <cell r="AI89">
            <v>0</v>
          </cell>
          <cell r="AJ89" t="str">
            <v>CM</v>
          </cell>
        </row>
        <row r="90">
          <cell r="A90">
            <v>135</v>
          </cell>
          <cell r="B90" t="str">
            <v>EE135</v>
          </cell>
          <cell r="C90" t="str">
            <v>Kirkley Middle School, Lowesto</v>
          </cell>
          <cell r="D90" t="str">
            <v>CM</v>
          </cell>
          <cell r="E90">
            <v>0</v>
          </cell>
          <cell r="F90">
            <v>0</v>
          </cell>
          <cell r="G90">
            <v>0</v>
          </cell>
          <cell r="H90">
            <v>0</v>
          </cell>
          <cell r="I90">
            <v>0</v>
          </cell>
          <cell r="J90">
            <v>0</v>
          </cell>
          <cell r="K90">
            <v>0</v>
          </cell>
          <cell r="L90">
            <v>0</v>
          </cell>
          <cell r="M90">
            <v>0</v>
          </cell>
          <cell r="N90">
            <v>0</v>
          </cell>
          <cell r="O90">
            <v>0</v>
          </cell>
          <cell r="Q90">
            <v>0</v>
          </cell>
          <cell r="S90">
            <v>0</v>
          </cell>
          <cell r="V90">
            <v>0</v>
          </cell>
          <cell r="W90">
            <v>0</v>
          </cell>
          <cell r="X90">
            <v>0</v>
          </cell>
          <cell r="Y90">
            <v>0</v>
          </cell>
          <cell r="Z90">
            <v>0</v>
          </cell>
          <cell r="AA90">
            <v>0</v>
          </cell>
          <cell r="AC90">
            <v>0</v>
          </cell>
          <cell r="AD90">
            <v>0</v>
          </cell>
          <cell r="AE90">
            <v>0</v>
          </cell>
          <cell r="AF90">
            <v>0</v>
          </cell>
          <cell r="AG90">
            <v>0</v>
          </cell>
          <cell r="AH90">
            <v>0</v>
          </cell>
          <cell r="AI90">
            <v>0</v>
          </cell>
          <cell r="AJ90" t="str">
            <v>CM</v>
          </cell>
        </row>
        <row r="91">
          <cell r="A91">
            <v>136</v>
          </cell>
          <cell r="B91" t="str">
            <v>EE136</v>
          </cell>
          <cell r="C91" t="str">
            <v>Elm Tree Middle School, Lowest</v>
          </cell>
          <cell r="D91" t="str">
            <v>CM</v>
          </cell>
          <cell r="E91">
            <v>0</v>
          </cell>
          <cell r="F91">
            <v>0</v>
          </cell>
          <cell r="G91">
            <v>0</v>
          </cell>
          <cell r="H91">
            <v>0</v>
          </cell>
          <cell r="I91">
            <v>0</v>
          </cell>
          <cell r="J91">
            <v>0</v>
          </cell>
          <cell r="K91">
            <v>0</v>
          </cell>
          <cell r="L91">
            <v>0</v>
          </cell>
          <cell r="M91">
            <v>0</v>
          </cell>
          <cell r="N91">
            <v>0</v>
          </cell>
          <cell r="O91">
            <v>0</v>
          </cell>
          <cell r="Q91">
            <v>0</v>
          </cell>
          <cell r="S91">
            <v>0</v>
          </cell>
          <cell r="V91">
            <v>0</v>
          </cell>
          <cell r="W91">
            <v>0</v>
          </cell>
          <cell r="X91">
            <v>0</v>
          </cell>
          <cell r="Y91">
            <v>0</v>
          </cell>
          <cell r="Z91">
            <v>0</v>
          </cell>
          <cell r="AA91">
            <v>0</v>
          </cell>
          <cell r="AC91">
            <v>0</v>
          </cell>
          <cell r="AD91">
            <v>0</v>
          </cell>
          <cell r="AE91">
            <v>0</v>
          </cell>
          <cell r="AF91">
            <v>0</v>
          </cell>
          <cell r="AG91">
            <v>0</v>
          </cell>
          <cell r="AH91">
            <v>0</v>
          </cell>
          <cell r="AI91">
            <v>0</v>
          </cell>
          <cell r="AJ91" t="str">
            <v>CM</v>
          </cell>
        </row>
        <row r="92">
          <cell r="A92">
            <v>137</v>
          </cell>
          <cell r="B92" t="str">
            <v>EE137</v>
          </cell>
          <cell r="C92" t="str">
            <v>The Harris Middle School, Lowe</v>
          </cell>
          <cell r="D92" t="str">
            <v>CM</v>
          </cell>
          <cell r="E92">
            <v>0</v>
          </cell>
          <cell r="F92">
            <v>0</v>
          </cell>
          <cell r="G92">
            <v>0</v>
          </cell>
          <cell r="H92">
            <v>0</v>
          </cell>
          <cell r="I92">
            <v>0</v>
          </cell>
          <cell r="J92">
            <v>0</v>
          </cell>
          <cell r="K92">
            <v>0</v>
          </cell>
          <cell r="L92">
            <v>0</v>
          </cell>
          <cell r="M92">
            <v>0</v>
          </cell>
          <cell r="N92">
            <v>0</v>
          </cell>
          <cell r="O92">
            <v>0</v>
          </cell>
          <cell r="Q92">
            <v>0</v>
          </cell>
          <cell r="S92">
            <v>0</v>
          </cell>
          <cell r="V92">
            <v>0</v>
          </cell>
          <cell r="W92">
            <v>0</v>
          </cell>
          <cell r="X92">
            <v>0</v>
          </cell>
          <cell r="Y92">
            <v>0</v>
          </cell>
          <cell r="Z92">
            <v>0</v>
          </cell>
          <cell r="AA92">
            <v>0</v>
          </cell>
          <cell r="AC92">
            <v>0</v>
          </cell>
          <cell r="AD92">
            <v>0</v>
          </cell>
          <cell r="AE92">
            <v>0</v>
          </cell>
          <cell r="AF92">
            <v>0</v>
          </cell>
          <cell r="AG92">
            <v>0</v>
          </cell>
          <cell r="AH92">
            <v>0</v>
          </cell>
          <cell r="AI92">
            <v>0</v>
          </cell>
          <cell r="AJ92" t="str">
            <v>CM</v>
          </cell>
        </row>
        <row r="93">
          <cell r="A93">
            <v>138</v>
          </cell>
          <cell r="B93" t="str">
            <v>EE138</v>
          </cell>
          <cell r="C93" t="str">
            <v>Pakefield Middle School, Lowes</v>
          </cell>
          <cell r="D93" t="str">
            <v>CM</v>
          </cell>
          <cell r="E93">
            <v>0</v>
          </cell>
          <cell r="F93">
            <v>0</v>
          </cell>
          <cell r="G93">
            <v>0</v>
          </cell>
          <cell r="H93">
            <v>0</v>
          </cell>
          <cell r="I93">
            <v>0</v>
          </cell>
          <cell r="J93">
            <v>0</v>
          </cell>
          <cell r="K93">
            <v>0</v>
          </cell>
          <cell r="L93">
            <v>0</v>
          </cell>
          <cell r="M93">
            <v>0</v>
          </cell>
          <cell r="N93">
            <v>0</v>
          </cell>
          <cell r="O93">
            <v>0</v>
          </cell>
          <cell r="Q93">
            <v>0</v>
          </cell>
          <cell r="S93">
            <v>0</v>
          </cell>
          <cell r="V93">
            <v>0</v>
          </cell>
          <cell r="W93">
            <v>0</v>
          </cell>
          <cell r="X93">
            <v>0</v>
          </cell>
          <cell r="Y93">
            <v>0</v>
          </cell>
          <cell r="Z93">
            <v>0</v>
          </cell>
          <cell r="AA93">
            <v>0</v>
          </cell>
          <cell r="AC93">
            <v>0</v>
          </cell>
          <cell r="AD93">
            <v>0</v>
          </cell>
          <cell r="AE93">
            <v>0</v>
          </cell>
          <cell r="AF93">
            <v>0</v>
          </cell>
          <cell r="AG93">
            <v>0</v>
          </cell>
          <cell r="AH93">
            <v>0</v>
          </cell>
          <cell r="AI93">
            <v>0</v>
          </cell>
          <cell r="AJ93" t="str">
            <v>CM</v>
          </cell>
        </row>
        <row r="94">
          <cell r="A94">
            <v>139</v>
          </cell>
          <cell r="B94" t="str">
            <v>EE139</v>
          </cell>
          <cell r="C94" t="str">
            <v>Roman hill Middle School, Lowe</v>
          </cell>
          <cell r="D94" t="str">
            <v>CM</v>
          </cell>
          <cell r="E94">
            <v>0</v>
          </cell>
          <cell r="F94">
            <v>0</v>
          </cell>
          <cell r="G94">
            <v>0</v>
          </cell>
          <cell r="H94">
            <v>0</v>
          </cell>
          <cell r="I94">
            <v>0</v>
          </cell>
          <cell r="J94">
            <v>0</v>
          </cell>
          <cell r="K94">
            <v>0</v>
          </cell>
          <cell r="L94">
            <v>0</v>
          </cell>
          <cell r="M94">
            <v>0</v>
          </cell>
          <cell r="N94">
            <v>0</v>
          </cell>
          <cell r="O94">
            <v>0</v>
          </cell>
          <cell r="Q94">
            <v>0</v>
          </cell>
          <cell r="S94">
            <v>0</v>
          </cell>
          <cell r="V94">
            <v>0</v>
          </cell>
          <cell r="W94">
            <v>0</v>
          </cell>
          <cell r="X94">
            <v>0</v>
          </cell>
          <cell r="Y94">
            <v>0</v>
          </cell>
          <cell r="Z94">
            <v>0</v>
          </cell>
          <cell r="AA94">
            <v>0</v>
          </cell>
          <cell r="AC94">
            <v>0</v>
          </cell>
          <cell r="AD94">
            <v>0</v>
          </cell>
          <cell r="AE94">
            <v>0</v>
          </cell>
          <cell r="AF94">
            <v>0</v>
          </cell>
          <cell r="AG94">
            <v>0</v>
          </cell>
          <cell r="AH94">
            <v>0</v>
          </cell>
          <cell r="AI94">
            <v>0</v>
          </cell>
          <cell r="AJ94" t="str">
            <v>CM</v>
          </cell>
        </row>
        <row r="95">
          <cell r="A95">
            <v>140</v>
          </cell>
          <cell r="B95" t="str">
            <v>EE140</v>
          </cell>
          <cell r="C95" t="str">
            <v>Foxborough Middle School, Lowe</v>
          </cell>
          <cell r="D95" t="str">
            <v>CM</v>
          </cell>
          <cell r="E95">
            <v>0</v>
          </cell>
          <cell r="F95">
            <v>0</v>
          </cell>
          <cell r="G95">
            <v>0</v>
          </cell>
          <cell r="H95">
            <v>0</v>
          </cell>
          <cell r="I95">
            <v>0</v>
          </cell>
          <cell r="J95">
            <v>0</v>
          </cell>
          <cell r="K95">
            <v>0</v>
          </cell>
          <cell r="L95">
            <v>0</v>
          </cell>
          <cell r="M95">
            <v>0</v>
          </cell>
          <cell r="N95">
            <v>0</v>
          </cell>
          <cell r="O95">
            <v>0</v>
          </cell>
          <cell r="Q95">
            <v>0</v>
          </cell>
          <cell r="S95">
            <v>0</v>
          </cell>
          <cell r="V95">
            <v>0</v>
          </cell>
          <cell r="W95">
            <v>0</v>
          </cell>
          <cell r="X95">
            <v>0</v>
          </cell>
          <cell r="Y95">
            <v>0</v>
          </cell>
          <cell r="Z95">
            <v>0</v>
          </cell>
          <cell r="AA95">
            <v>0</v>
          </cell>
          <cell r="AC95">
            <v>0</v>
          </cell>
          <cell r="AD95">
            <v>0</v>
          </cell>
          <cell r="AE95">
            <v>0</v>
          </cell>
          <cell r="AF95">
            <v>0</v>
          </cell>
          <cell r="AG95">
            <v>0</v>
          </cell>
          <cell r="AH95">
            <v>0</v>
          </cell>
          <cell r="AI95">
            <v>0</v>
          </cell>
          <cell r="AJ95" t="str">
            <v>CM</v>
          </cell>
        </row>
        <row r="96">
          <cell r="A96">
            <v>145</v>
          </cell>
          <cell r="B96" t="str">
            <v>EE145</v>
          </cell>
          <cell r="C96" t="str">
            <v>Saxmundham Middle School</v>
          </cell>
          <cell r="D96" t="str">
            <v>CM</v>
          </cell>
          <cell r="E96">
            <v>0</v>
          </cell>
          <cell r="F96">
            <v>0</v>
          </cell>
          <cell r="G96">
            <v>0</v>
          </cell>
          <cell r="H96">
            <v>0</v>
          </cell>
          <cell r="I96">
            <v>0</v>
          </cell>
          <cell r="J96">
            <v>0</v>
          </cell>
          <cell r="K96">
            <v>0</v>
          </cell>
          <cell r="L96">
            <v>0</v>
          </cell>
          <cell r="M96">
            <v>0</v>
          </cell>
          <cell r="N96">
            <v>0</v>
          </cell>
          <cell r="O96">
            <v>0</v>
          </cell>
          <cell r="Q96">
            <v>0</v>
          </cell>
          <cell r="S96">
            <v>0</v>
          </cell>
          <cell r="V96">
            <v>0</v>
          </cell>
          <cell r="W96">
            <v>0</v>
          </cell>
          <cell r="X96">
            <v>0</v>
          </cell>
          <cell r="Y96">
            <v>0</v>
          </cell>
          <cell r="Z96">
            <v>0</v>
          </cell>
          <cell r="AA96">
            <v>0</v>
          </cell>
          <cell r="AC96">
            <v>0</v>
          </cell>
          <cell r="AD96">
            <v>0</v>
          </cell>
          <cell r="AE96">
            <v>0</v>
          </cell>
          <cell r="AF96">
            <v>0</v>
          </cell>
          <cell r="AG96">
            <v>0</v>
          </cell>
          <cell r="AH96">
            <v>0</v>
          </cell>
          <cell r="AI96">
            <v>0</v>
          </cell>
          <cell r="AJ96" t="str">
            <v>CM</v>
          </cell>
        </row>
        <row r="97">
          <cell r="A97">
            <v>148</v>
          </cell>
          <cell r="B97" t="str">
            <v>EE148</v>
          </cell>
          <cell r="C97" t="str">
            <v>Worlingham Middle School</v>
          </cell>
          <cell r="D97" t="str">
            <v>CM</v>
          </cell>
          <cell r="E97">
            <v>0</v>
          </cell>
          <cell r="F97">
            <v>0</v>
          </cell>
          <cell r="G97">
            <v>0</v>
          </cell>
          <cell r="H97">
            <v>0</v>
          </cell>
          <cell r="I97">
            <v>0</v>
          </cell>
          <cell r="J97">
            <v>0</v>
          </cell>
          <cell r="K97">
            <v>0</v>
          </cell>
          <cell r="L97">
            <v>0</v>
          </cell>
          <cell r="M97">
            <v>0</v>
          </cell>
          <cell r="N97">
            <v>0</v>
          </cell>
          <cell r="O97">
            <v>0</v>
          </cell>
          <cell r="Q97">
            <v>0</v>
          </cell>
          <cell r="S97">
            <v>0</v>
          </cell>
          <cell r="V97">
            <v>0</v>
          </cell>
          <cell r="W97">
            <v>0</v>
          </cell>
          <cell r="X97">
            <v>0</v>
          </cell>
          <cell r="Y97">
            <v>0</v>
          </cell>
          <cell r="Z97">
            <v>0</v>
          </cell>
          <cell r="AA97">
            <v>0</v>
          </cell>
          <cell r="AC97">
            <v>0</v>
          </cell>
          <cell r="AD97">
            <v>0</v>
          </cell>
          <cell r="AE97">
            <v>0</v>
          </cell>
          <cell r="AF97">
            <v>0</v>
          </cell>
          <cell r="AG97">
            <v>0</v>
          </cell>
          <cell r="AH97">
            <v>0</v>
          </cell>
          <cell r="AI97">
            <v>0</v>
          </cell>
          <cell r="AJ97" t="str">
            <v>CM</v>
          </cell>
        </row>
        <row r="98">
          <cell r="A98">
            <v>155</v>
          </cell>
          <cell r="B98" t="str">
            <v>EE155</v>
          </cell>
          <cell r="C98" t="str">
            <v>Sir John Leman High School, Be</v>
          </cell>
          <cell r="D98" t="str">
            <v>AC</v>
          </cell>
          <cell r="E98">
            <v>0</v>
          </cell>
          <cell r="F98">
            <v>0</v>
          </cell>
          <cell r="G98">
            <v>0</v>
          </cell>
          <cell r="H98">
            <v>0</v>
          </cell>
          <cell r="I98">
            <v>0</v>
          </cell>
          <cell r="J98">
            <v>0</v>
          </cell>
          <cell r="K98">
            <v>0</v>
          </cell>
          <cell r="L98">
            <v>0</v>
          </cell>
          <cell r="M98">
            <v>0</v>
          </cell>
          <cell r="N98">
            <v>0</v>
          </cell>
          <cell r="O98">
            <v>0</v>
          </cell>
          <cell r="Q98">
            <v>0</v>
          </cell>
          <cell r="S98">
            <v>0</v>
          </cell>
          <cell r="V98">
            <v>0</v>
          </cell>
          <cell r="W98">
            <v>0</v>
          </cell>
          <cell r="X98">
            <v>0</v>
          </cell>
          <cell r="Y98">
            <v>0</v>
          </cell>
          <cell r="Z98">
            <v>0</v>
          </cell>
          <cell r="AA98">
            <v>0</v>
          </cell>
          <cell r="AC98">
            <v>0</v>
          </cell>
          <cell r="AD98">
            <v>0</v>
          </cell>
          <cell r="AE98">
            <v>0</v>
          </cell>
          <cell r="AF98">
            <v>0</v>
          </cell>
          <cell r="AG98">
            <v>0</v>
          </cell>
          <cell r="AH98">
            <v>0</v>
          </cell>
          <cell r="AI98">
            <v>0</v>
          </cell>
          <cell r="AJ98" t="str">
            <v>AC</v>
          </cell>
        </row>
        <row r="99">
          <cell r="A99">
            <v>156</v>
          </cell>
          <cell r="B99" t="str">
            <v>EE156</v>
          </cell>
          <cell r="C99" t="str">
            <v>Bungay High School</v>
          </cell>
          <cell r="D99" t="str">
            <v>AC</v>
          </cell>
          <cell r="E99">
            <v>0</v>
          </cell>
          <cell r="F99">
            <v>0</v>
          </cell>
          <cell r="G99">
            <v>0</v>
          </cell>
          <cell r="H99">
            <v>0</v>
          </cell>
          <cell r="I99">
            <v>0</v>
          </cell>
          <cell r="J99">
            <v>0</v>
          </cell>
          <cell r="K99">
            <v>0</v>
          </cell>
          <cell r="L99">
            <v>0</v>
          </cell>
          <cell r="M99">
            <v>0</v>
          </cell>
          <cell r="N99">
            <v>0</v>
          </cell>
          <cell r="O99">
            <v>0</v>
          </cell>
          <cell r="Q99">
            <v>0</v>
          </cell>
          <cell r="S99">
            <v>0</v>
          </cell>
          <cell r="V99">
            <v>0</v>
          </cell>
          <cell r="W99">
            <v>0</v>
          </cell>
          <cell r="X99">
            <v>0</v>
          </cell>
          <cell r="Y99">
            <v>0</v>
          </cell>
          <cell r="Z99">
            <v>0</v>
          </cell>
          <cell r="AA99">
            <v>0</v>
          </cell>
          <cell r="AC99">
            <v>0</v>
          </cell>
          <cell r="AD99">
            <v>0</v>
          </cell>
          <cell r="AE99">
            <v>0</v>
          </cell>
          <cell r="AF99">
            <v>0</v>
          </cell>
          <cell r="AG99">
            <v>0</v>
          </cell>
          <cell r="AH99">
            <v>0</v>
          </cell>
          <cell r="AI99">
            <v>0</v>
          </cell>
          <cell r="AJ99" t="str">
            <v>AC</v>
          </cell>
        </row>
        <row r="100">
          <cell r="A100">
            <v>157</v>
          </cell>
          <cell r="B100" t="str">
            <v>EE157</v>
          </cell>
          <cell r="C100" t="str">
            <v>Pakefield High School</v>
          </cell>
          <cell r="E100">
            <v>4004462</v>
          </cell>
          <cell r="F100">
            <v>-180766.74000000022</v>
          </cell>
          <cell r="G100">
            <v>3823695</v>
          </cell>
          <cell r="H100">
            <v>3823695</v>
          </cell>
          <cell r="I100">
            <v>0</v>
          </cell>
          <cell r="J100">
            <v>0</v>
          </cell>
          <cell r="K100">
            <v>4004462</v>
          </cell>
          <cell r="L100">
            <v>-180766.74000000022</v>
          </cell>
          <cell r="M100">
            <v>3823695</v>
          </cell>
          <cell r="N100">
            <v>3823695.26</v>
          </cell>
          <cell r="O100">
            <v>3902611.29</v>
          </cell>
          <cell r="Q100">
            <v>-78916.290000000037</v>
          </cell>
          <cell r="S100">
            <v>-78916.290000000037</v>
          </cell>
          <cell r="V100">
            <v>2627</v>
          </cell>
          <cell r="W100">
            <v>-16150</v>
          </cell>
          <cell r="X100">
            <v>18777</v>
          </cell>
          <cell r="Y100">
            <v>0</v>
          </cell>
          <cell r="Z100">
            <v>18777</v>
          </cell>
          <cell r="AA100">
            <v>0</v>
          </cell>
          <cell r="AC100">
            <v>4004462</v>
          </cell>
          <cell r="AD100">
            <v>-180766.74000000022</v>
          </cell>
          <cell r="AE100">
            <v>3823695.26</v>
          </cell>
          <cell r="AF100">
            <v>3902611.29</v>
          </cell>
          <cell r="AG100">
            <v>-78916.030000000261</v>
          </cell>
          <cell r="AH100">
            <v>101850.70999999996</v>
          </cell>
          <cell r="AI100">
            <v>0.25999999977648258</v>
          </cell>
        </row>
        <row r="101">
          <cell r="A101">
            <v>159</v>
          </cell>
          <cell r="B101" t="str">
            <v>EE159</v>
          </cell>
          <cell r="C101" t="str">
            <v>Debenham C of E VC High School</v>
          </cell>
          <cell r="D101" t="str">
            <v>AC</v>
          </cell>
          <cell r="E101">
            <v>0</v>
          </cell>
          <cell r="F101">
            <v>0</v>
          </cell>
          <cell r="G101">
            <v>0</v>
          </cell>
          <cell r="H101">
            <v>0</v>
          </cell>
          <cell r="I101">
            <v>0</v>
          </cell>
          <cell r="J101">
            <v>0</v>
          </cell>
          <cell r="K101">
            <v>0</v>
          </cell>
          <cell r="L101">
            <v>0</v>
          </cell>
          <cell r="M101">
            <v>0</v>
          </cell>
          <cell r="N101">
            <v>0</v>
          </cell>
          <cell r="O101">
            <v>0</v>
          </cell>
          <cell r="Q101">
            <v>0</v>
          </cell>
          <cell r="S101">
            <v>0</v>
          </cell>
          <cell r="V101">
            <v>0</v>
          </cell>
          <cell r="W101">
            <v>0</v>
          </cell>
          <cell r="X101">
            <v>0</v>
          </cell>
          <cell r="Y101">
            <v>0</v>
          </cell>
          <cell r="Z101">
            <v>0</v>
          </cell>
          <cell r="AA101">
            <v>0</v>
          </cell>
          <cell r="AC101">
            <v>0</v>
          </cell>
          <cell r="AD101">
            <v>0</v>
          </cell>
          <cell r="AE101">
            <v>0</v>
          </cell>
          <cell r="AF101">
            <v>0</v>
          </cell>
          <cell r="AG101">
            <v>0</v>
          </cell>
          <cell r="AH101">
            <v>0</v>
          </cell>
          <cell r="AI101">
            <v>0</v>
          </cell>
          <cell r="AJ101" t="str">
            <v>AC</v>
          </cell>
        </row>
        <row r="102">
          <cell r="A102">
            <v>165</v>
          </cell>
          <cell r="B102" t="str">
            <v>EE165</v>
          </cell>
          <cell r="C102" t="str">
            <v>Thomas Mills High School, Fram</v>
          </cell>
          <cell r="D102" t="str">
            <v>AC</v>
          </cell>
          <cell r="E102">
            <v>0</v>
          </cell>
          <cell r="F102">
            <v>0</v>
          </cell>
          <cell r="G102">
            <v>0</v>
          </cell>
          <cell r="H102">
            <v>0</v>
          </cell>
          <cell r="I102">
            <v>0</v>
          </cell>
          <cell r="J102">
            <v>0</v>
          </cell>
          <cell r="K102">
            <v>0</v>
          </cell>
          <cell r="L102">
            <v>0</v>
          </cell>
          <cell r="M102">
            <v>0</v>
          </cell>
          <cell r="N102">
            <v>0</v>
          </cell>
          <cell r="O102">
            <v>0</v>
          </cell>
          <cell r="Q102">
            <v>0</v>
          </cell>
          <cell r="S102">
            <v>0</v>
          </cell>
          <cell r="V102">
            <v>0</v>
          </cell>
          <cell r="W102">
            <v>0</v>
          </cell>
          <cell r="X102">
            <v>0</v>
          </cell>
          <cell r="Y102">
            <v>0</v>
          </cell>
          <cell r="Z102">
            <v>0</v>
          </cell>
          <cell r="AA102">
            <v>0</v>
          </cell>
          <cell r="AC102">
            <v>0</v>
          </cell>
          <cell r="AD102">
            <v>0</v>
          </cell>
          <cell r="AE102">
            <v>0</v>
          </cell>
          <cell r="AF102">
            <v>0</v>
          </cell>
          <cell r="AG102">
            <v>0</v>
          </cell>
          <cell r="AH102">
            <v>0</v>
          </cell>
          <cell r="AI102">
            <v>0</v>
          </cell>
          <cell r="AJ102" t="str">
            <v>AC</v>
          </cell>
        </row>
        <row r="103">
          <cell r="A103">
            <v>166</v>
          </cell>
          <cell r="B103" t="str">
            <v>EE166</v>
          </cell>
          <cell r="C103" t="str">
            <v>Hartismere High School</v>
          </cell>
          <cell r="D103" t="str">
            <v>AC</v>
          </cell>
          <cell r="E103">
            <v>0</v>
          </cell>
          <cell r="F103">
            <v>0</v>
          </cell>
          <cell r="G103">
            <v>0</v>
          </cell>
          <cell r="H103">
            <v>0</v>
          </cell>
          <cell r="I103">
            <v>0</v>
          </cell>
          <cell r="J103">
            <v>0</v>
          </cell>
          <cell r="K103">
            <v>0</v>
          </cell>
          <cell r="L103">
            <v>0</v>
          </cell>
          <cell r="M103">
            <v>0</v>
          </cell>
          <cell r="N103">
            <v>0</v>
          </cell>
          <cell r="O103">
            <v>0</v>
          </cell>
          <cell r="Q103">
            <v>0</v>
          </cell>
          <cell r="S103">
            <v>0</v>
          </cell>
          <cell r="V103">
            <v>0</v>
          </cell>
          <cell r="W103">
            <v>0</v>
          </cell>
          <cell r="X103">
            <v>0</v>
          </cell>
          <cell r="Y103">
            <v>0</v>
          </cell>
          <cell r="Z103">
            <v>0</v>
          </cell>
          <cell r="AA103">
            <v>0</v>
          </cell>
          <cell r="AC103">
            <v>0</v>
          </cell>
          <cell r="AD103">
            <v>0</v>
          </cell>
          <cell r="AE103">
            <v>0</v>
          </cell>
          <cell r="AF103">
            <v>0</v>
          </cell>
          <cell r="AG103">
            <v>0</v>
          </cell>
          <cell r="AH103">
            <v>0</v>
          </cell>
          <cell r="AI103">
            <v>0</v>
          </cell>
          <cell r="AJ103" t="str">
            <v>AC</v>
          </cell>
        </row>
        <row r="104">
          <cell r="A104">
            <v>167</v>
          </cell>
          <cell r="B104" t="str">
            <v>EE167</v>
          </cell>
          <cell r="C104" t="str">
            <v>Alde Valley School</v>
          </cell>
          <cell r="D104" t="str">
            <v>AC</v>
          </cell>
          <cell r="E104">
            <v>2789871</v>
          </cell>
          <cell r="F104">
            <v>832431.12000000011</v>
          </cell>
          <cell r="G104">
            <v>3622302</v>
          </cell>
          <cell r="H104">
            <v>4545938</v>
          </cell>
          <cell r="I104">
            <v>-923636</v>
          </cell>
          <cell r="J104" t="str">
            <v>In Year Con</v>
          </cell>
          <cell r="K104">
            <v>2789871</v>
          </cell>
          <cell r="L104">
            <v>832431.12000000011</v>
          </cell>
          <cell r="M104">
            <v>3622302</v>
          </cell>
          <cell r="N104">
            <v>3622302.12</v>
          </cell>
          <cell r="O104">
            <v>3622301.84</v>
          </cell>
          <cell r="Q104">
            <v>0.16000000014901161</v>
          </cell>
          <cell r="S104">
            <v>0.16000000014901161</v>
          </cell>
          <cell r="T104" t="str">
            <v>JNL</v>
          </cell>
          <cell r="U104">
            <v>0.16000000014901161</v>
          </cell>
          <cell r="V104">
            <v>18198</v>
          </cell>
          <cell r="W104">
            <v>18198</v>
          </cell>
          <cell r="X104">
            <v>0</v>
          </cell>
          <cell r="Y104">
            <v>0</v>
          </cell>
          <cell r="Z104">
            <v>0</v>
          </cell>
          <cell r="AA104">
            <v>0</v>
          </cell>
          <cell r="AC104">
            <v>2789871</v>
          </cell>
          <cell r="AD104">
            <v>832431.12000000011</v>
          </cell>
          <cell r="AE104">
            <v>3622302.12</v>
          </cell>
          <cell r="AF104">
            <v>3622301.84</v>
          </cell>
          <cell r="AG104">
            <v>0.28000000026077032</v>
          </cell>
          <cell r="AH104">
            <v>-832430.83999999985</v>
          </cell>
          <cell r="AI104">
            <v>0.12000000011175871</v>
          </cell>
          <cell r="AJ104" t="str">
            <v>AC</v>
          </cell>
        </row>
        <row r="105">
          <cell r="A105">
            <v>169</v>
          </cell>
          <cell r="B105" t="str">
            <v>EE169</v>
          </cell>
          <cell r="C105" t="str">
            <v>The Denes High School, Lowesto</v>
          </cell>
          <cell r="D105" t="str">
            <v>AC</v>
          </cell>
          <cell r="E105">
            <v>0</v>
          </cell>
          <cell r="F105">
            <v>-2.7966962079517543E-11</v>
          </cell>
          <cell r="G105">
            <v>0</v>
          </cell>
          <cell r="H105">
            <v>0</v>
          </cell>
          <cell r="I105">
            <v>0</v>
          </cell>
          <cell r="J105">
            <v>0</v>
          </cell>
          <cell r="K105">
            <v>0</v>
          </cell>
          <cell r="L105">
            <v>-2.7966962079517543E-11</v>
          </cell>
          <cell r="M105">
            <v>0</v>
          </cell>
          <cell r="N105">
            <v>-2.7966962079517543E-11</v>
          </cell>
          <cell r="O105">
            <v>-635.08000000000004</v>
          </cell>
          <cell r="Q105">
            <v>635.08000000000004</v>
          </cell>
          <cell r="S105">
            <v>635.08000000000004</v>
          </cell>
          <cell r="V105">
            <v>0</v>
          </cell>
          <cell r="W105">
            <v>0</v>
          </cell>
          <cell r="X105">
            <v>0</v>
          </cell>
          <cell r="Y105">
            <v>0</v>
          </cell>
          <cell r="Z105">
            <v>0</v>
          </cell>
          <cell r="AA105">
            <v>0</v>
          </cell>
          <cell r="AC105">
            <v>0</v>
          </cell>
          <cell r="AD105">
            <v>-2.7966962079517543E-11</v>
          </cell>
          <cell r="AE105">
            <v>-2.7966962079517543E-11</v>
          </cell>
          <cell r="AF105">
            <v>-635.08000000000004</v>
          </cell>
          <cell r="AG105">
            <v>635.07999999997207</v>
          </cell>
          <cell r="AH105">
            <v>635.08000000000004</v>
          </cell>
          <cell r="AI105">
            <v>-2.7966962079517543E-11</v>
          </cell>
          <cell r="AJ105" t="str">
            <v>AC</v>
          </cell>
        </row>
        <row r="106">
          <cell r="A106">
            <v>170</v>
          </cell>
          <cell r="B106" t="str">
            <v>EE170</v>
          </cell>
          <cell r="C106" t="str">
            <v>Kirkley Community High School,</v>
          </cell>
          <cell r="D106" t="str">
            <v>AC</v>
          </cell>
          <cell r="E106">
            <v>0</v>
          </cell>
          <cell r="F106">
            <v>0</v>
          </cell>
          <cell r="G106">
            <v>0</v>
          </cell>
          <cell r="H106">
            <v>0</v>
          </cell>
          <cell r="I106">
            <v>0</v>
          </cell>
          <cell r="J106">
            <v>0</v>
          </cell>
          <cell r="K106">
            <v>0</v>
          </cell>
          <cell r="L106">
            <v>0</v>
          </cell>
          <cell r="M106">
            <v>0</v>
          </cell>
          <cell r="N106">
            <v>0</v>
          </cell>
          <cell r="O106">
            <v>0</v>
          </cell>
          <cell r="Q106">
            <v>0</v>
          </cell>
          <cell r="S106">
            <v>0</v>
          </cell>
          <cell r="V106">
            <v>0</v>
          </cell>
          <cell r="W106">
            <v>0</v>
          </cell>
          <cell r="X106">
            <v>0</v>
          </cell>
          <cell r="Y106">
            <v>0</v>
          </cell>
          <cell r="Z106">
            <v>0</v>
          </cell>
          <cell r="AA106">
            <v>0</v>
          </cell>
          <cell r="AC106">
            <v>0</v>
          </cell>
          <cell r="AD106">
            <v>0</v>
          </cell>
          <cell r="AE106">
            <v>0</v>
          </cell>
          <cell r="AF106">
            <v>0</v>
          </cell>
          <cell r="AG106">
            <v>0</v>
          </cell>
          <cell r="AH106">
            <v>0</v>
          </cell>
          <cell r="AI106">
            <v>0</v>
          </cell>
          <cell r="AJ106" t="str">
            <v>AC</v>
          </cell>
        </row>
        <row r="107">
          <cell r="A107">
            <v>171</v>
          </cell>
          <cell r="B107" t="str">
            <v>EE171</v>
          </cell>
          <cell r="C107" t="str">
            <v>The Benjamin Britten High Scho</v>
          </cell>
          <cell r="E107">
            <v>4683134</v>
          </cell>
          <cell r="F107">
            <v>814878.62000000011</v>
          </cell>
          <cell r="G107">
            <v>5498013</v>
          </cell>
          <cell r="H107">
            <v>5498013</v>
          </cell>
          <cell r="I107">
            <v>0</v>
          </cell>
          <cell r="J107">
            <v>0</v>
          </cell>
          <cell r="K107">
            <v>4683134</v>
          </cell>
          <cell r="L107">
            <v>814878.62000000011</v>
          </cell>
          <cell r="M107">
            <v>5498013</v>
          </cell>
          <cell r="N107">
            <v>5498012.6200000001</v>
          </cell>
          <cell r="O107">
            <v>4817139.54</v>
          </cell>
          <cell r="Q107">
            <v>680873.46</v>
          </cell>
          <cell r="S107">
            <v>680873.46</v>
          </cell>
          <cell r="V107">
            <v>3536</v>
          </cell>
          <cell r="W107">
            <v>-11313.75</v>
          </cell>
          <cell r="X107">
            <v>14849.75</v>
          </cell>
          <cell r="Y107">
            <v>0</v>
          </cell>
          <cell r="Z107">
            <v>14849.75</v>
          </cell>
          <cell r="AA107">
            <v>0</v>
          </cell>
          <cell r="AC107">
            <v>4683134</v>
          </cell>
          <cell r="AD107">
            <v>814878.62000000011</v>
          </cell>
          <cell r="AE107">
            <v>5498012.6200000001</v>
          </cell>
          <cell r="AF107">
            <v>4817139.54</v>
          </cell>
          <cell r="AG107">
            <v>680873.08000000007</v>
          </cell>
          <cell r="AH107">
            <v>-134005.54000000004</v>
          </cell>
          <cell r="AI107">
            <v>-0.37999999988824129</v>
          </cell>
        </row>
        <row r="108">
          <cell r="A108">
            <v>175</v>
          </cell>
          <cell r="B108" t="str">
            <v>EE175</v>
          </cell>
          <cell r="C108" t="str">
            <v>Stradbroke Business and Enterprise College</v>
          </cell>
          <cell r="D108" t="str">
            <v>AC</v>
          </cell>
          <cell r="E108">
            <v>0</v>
          </cell>
          <cell r="F108">
            <v>0</v>
          </cell>
          <cell r="G108">
            <v>0</v>
          </cell>
          <cell r="H108">
            <v>0</v>
          </cell>
          <cell r="I108">
            <v>0</v>
          </cell>
          <cell r="J108">
            <v>0</v>
          </cell>
          <cell r="K108">
            <v>0</v>
          </cell>
          <cell r="L108">
            <v>0</v>
          </cell>
          <cell r="M108">
            <v>0</v>
          </cell>
          <cell r="N108">
            <v>0</v>
          </cell>
          <cell r="O108">
            <v>0</v>
          </cell>
          <cell r="Q108">
            <v>0</v>
          </cell>
          <cell r="S108">
            <v>0</v>
          </cell>
          <cell r="V108">
            <v>0</v>
          </cell>
          <cell r="W108">
            <v>0</v>
          </cell>
          <cell r="X108">
            <v>0</v>
          </cell>
          <cell r="Y108">
            <v>0</v>
          </cell>
          <cell r="Z108">
            <v>0</v>
          </cell>
          <cell r="AA108">
            <v>0</v>
          </cell>
          <cell r="AC108">
            <v>0</v>
          </cell>
          <cell r="AD108">
            <v>0</v>
          </cell>
          <cell r="AE108">
            <v>0</v>
          </cell>
          <cell r="AF108">
            <v>0</v>
          </cell>
          <cell r="AG108">
            <v>0</v>
          </cell>
          <cell r="AH108">
            <v>0</v>
          </cell>
          <cell r="AI108">
            <v>0</v>
          </cell>
          <cell r="AJ108" t="str">
            <v>AC</v>
          </cell>
        </row>
        <row r="109">
          <cell r="A109">
            <v>176</v>
          </cell>
          <cell r="B109" t="str">
            <v>EE176</v>
          </cell>
          <cell r="C109" t="str">
            <v>Old Warren House Special Unit</v>
          </cell>
          <cell r="E109">
            <v>192000</v>
          </cell>
          <cell r="F109">
            <v>109369.45999999999</v>
          </cell>
          <cell r="G109">
            <v>301369</v>
          </cell>
          <cell r="H109">
            <v>301369</v>
          </cell>
          <cell r="I109">
            <v>0</v>
          </cell>
          <cell r="J109">
            <v>0</v>
          </cell>
          <cell r="K109">
            <v>192000</v>
          </cell>
          <cell r="L109">
            <v>109369.45999999999</v>
          </cell>
          <cell r="M109">
            <v>301369</v>
          </cell>
          <cell r="N109">
            <v>301369.45999999996</v>
          </cell>
          <cell r="O109">
            <v>171992.17</v>
          </cell>
          <cell r="Q109">
            <v>129376.82999999999</v>
          </cell>
          <cell r="S109">
            <v>129376.82999999999</v>
          </cell>
          <cell r="V109">
            <v>11399</v>
          </cell>
          <cell r="W109">
            <v>-1312.44</v>
          </cell>
          <cell r="X109">
            <v>12711.44</v>
          </cell>
          <cell r="Y109">
            <v>0</v>
          </cell>
          <cell r="Z109">
            <v>12711.44</v>
          </cell>
          <cell r="AA109">
            <v>0</v>
          </cell>
          <cell r="AC109">
            <v>192000</v>
          </cell>
          <cell r="AD109">
            <v>109369.45999999999</v>
          </cell>
          <cell r="AE109">
            <v>301369.45999999996</v>
          </cell>
          <cell r="AF109">
            <v>171992.17</v>
          </cell>
          <cell r="AG109">
            <v>129377.28999999995</v>
          </cell>
          <cell r="AH109">
            <v>20007.829999999958</v>
          </cell>
          <cell r="AI109">
            <v>0.4599999999627471</v>
          </cell>
        </row>
        <row r="110">
          <cell r="A110">
            <v>187</v>
          </cell>
          <cell r="B110" t="str">
            <v>EE187</v>
          </cell>
          <cell r="C110" t="str">
            <v>The Attic Pupil Referral Unit</v>
          </cell>
          <cell r="E110">
            <v>256000</v>
          </cell>
          <cell r="F110">
            <v>-199</v>
          </cell>
          <cell r="G110">
            <v>255801</v>
          </cell>
          <cell r="H110">
            <v>256000</v>
          </cell>
          <cell r="I110">
            <v>-199</v>
          </cell>
          <cell r="J110">
            <v>0</v>
          </cell>
          <cell r="K110">
            <v>256000</v>
          </cell>
          <cell r="L110">
            <v>-199</v>
          </cell>
          <cell r="M110">
            <v>255801</v>
          </cell>
          <cell r="N110">
            <v>255801</v>
          </cell>
          <cell r="O110">
            <v>94746.57</v>
          </cell>
          <cell r="Q110">
            <v>161054.43</v>
          </cell>
          <cell r="S110">
            <v>161054.43</v>
          </cell>
          <cell r="V110">
            <v>0</v>
          </cell>
          <cell r="W110">
            <v>-5113.75</v>
          </cell>
          <cell r="X110">
            <v>5113.75</v>
          </cell>
          <cell r="Y110">
            <v>0</v>
          </cell>
          <cell r="Z110">
            <v>5113.75</v>
          </cell>
          <cell r="AA110">
            <v>0</v>
          </cell>
          <cell r="AC110">
            <v>256000</v>
          </cell>
          <cell r="AD110">
            <v>-199</v>
          </cell>
          <cell r="AE110">
            <v>255801</v>
          </cell>
          <cell r="AF110">
            <v>94746.57</v>
          </cell>
          <cell r="AG110">
            <v>161054.43</v>
          </cell>
          <cell r="AH110">
            <v>161253.43</v>
          </cell>
          <cell r="AI110">
            <v>0</v>
          </cell>
        </row>
        <row r="111">
          <cell r="A111">
            <v>189</v>
          </cell>
          <cell r="B111" t="str">
            <v>EE189</v>
          </cell>
          <cell r="C111" t="str">
            <v>First Base (Lowestoft)</v>
          </cell>
          <cell r="E111">
            <v>96000</v>
          </cell>
          <cell r="F111">
            <v>52229.899999999994</v>
          </cell>
          <cell r="G111">
            <v>148230</v>
          </cell>
          <cell r="H111">
            <v>148230</v>
          </cell>
          <cell r="I111">
            <v>0</v>
          </cell>
          <cell r="J111">
            <v>0</v>
          </cell>
          <cell r="K111">
            <v>96000</v>
          </cell>
          <cell r="L111">
            <v>52229.899999999994</v>
          </cell>
          <cell r="M111">
            <v>148230</v>
          </cell>
          <cell r="N111">
            <v>148229.9</v>
          </cell>
          <cell r="O111">
            <v>79528.14</v>
          </cell>
          <cell r="Q111">
            <v>68701.86</v>
          </cell>
          <cell r="S111">
            <v>68701.86</v>
          </cell>
          <cell r="V111">
            <v>8230</v>
          </cell>
          <cell r="W111">
            <v>3709.45</v>
          </cell>
          <cell r="X111">
            <v>4520.55</v>
          </cell>
          <cell r="Y111">
            <v>0</v>
          </cell>
          <cell r="Z111">
            <v>4520.55</v>
          </cell>
          <cell r="AA111">
            <v>0</v>
          </cell>
          <cell r="AC111">
            <v>96000</v>
          </cell>
          <cell r="AD111">
            <v>52229.899999999994</v>
          </cell>
          <cell r="AE111">
            <v>148229.9</v>
          </cell>
          <cell r="AF111">
            <v>79528.14</v>
          </cell>
          <cell r="AG111">
            <v>68701.759999999995</v>
          </cell>
          <cell r="AH111">
            <v>16471.86</v>
          </cell>
          <cell r="AI111">
            <v>-0.10000000000582077</v>
          </cell>
        </row>
        <row r="112">
          <cell r="A112">
            <v>190</v>
          </cell>
          <cell r="B112" t="str">
            <v>EE190</v>
          </cell>
          <cell r="C112" t="str">
            <v>Harbour (Lowestoft KS2/3 Centre)</v>
          </cell>
          <cell r="E112">
            <v>192000</v>
          </cell>
          <cell r="F112">
            <v>109576.85</v>
          </cell>
          <cell r="G112">
            <v>301577</v>
          </cell>
          <cell r="H112">
            <v>301577</v>
          </cell>
          <cell r="I112">
            <v>0</v>
          </cell>
          <cell r="J112">
            <v>0</v>
          </cell>
          <cell r="K112">
            <v>192000</v>
          </cell>
          <cell r="L112">
            <v>109576.85</v>
          </cell>
          <cell r="M112">
            <v>301577</v>
          </cell>
          <cell r="N112">
            <v>301576.84999999998</v>
          </cell>
          <cell r="O112">
            <v>165831.89000000001</v>
          </cell>
          <cell r="Q112">
            <v>135745.10999999999</v>
          </cell>
          <cell r="S112">
            <v>135745.10999999999</v>
          </cell>
          <cell r="V112">
            <v>8740</v>
          </cell>
          <cell r="W112">
            <v>-11.2</v>
          </cell>
          <cell r="X112">
            <v>8751.2000000000007</v>
          </cell>
          <cell r="Y112">
            <v>0</v>
          </cell>
          <cell r="Z112">
            <v>8751.2000000000007</v>
          </cell>
          <cell r="AA112">
            <v>0</v>
          </cell>
          <cell r="AC112">
            <v>192000</v>
          </cell>
          <cell r="AD112">
            <v>109576.85</v>
          </cell>
          <cell r="AE112">
            <v>301576.84999999998</v>
          </cell>
          <cell r="AF112">
            <v>165831.89000000001</v>
          </cell>
          <cell r="AG112">
            <v>135744.95999999996</v>
          </cell>
          <cell r="AH112">
            <v>26168.109999999957</v>
          </cell>
          <cell r="AI112">
            <v>-0.15000000002328306</v>
          </cell>
        </row>
        <row r="113">
          <cell r="A113">
            <v>195</v>
          </cell>
          <cell r="B113" t="str">
            <v>EE195</v>
          </cell>
          <cell r="C113" t="str">
            <v>The Ashley School</v>
          </cell>
          <cell r="D113" t="str">
            <v>AC</v>
          </cell>
          <cell r="E113">
            <v>0</v>
          </cell>
          <cell r="F113">
            <v>0</v>
          </cell>
          <cell r="G113">
            <v>0</v>
          </cell>
          <cell r="H113">
            <v>0</v>
          </cell>
          <cell r="I113">
            <v>0</v>
          </cell>
          <cell r="J113">
            <v>0</v>
          </cell>
          <cell r="K113">
            <v>0</v>
          </cell>
          <cell r="L113">
            <v>0</v>
          </cell>
          <cell r="M113">
            <v>0</v>
          </cell>
          <cell r="N113">
            <v>0</v>
          </cell>
          <cell r="O113">
            <v>0</v>
          </cell>
          <cell r="Q113">
            <v>0</v>
          </cell>
          <cell r="S113">
            <v>0</v>
          </cell>
          <cell r="V113">
            <v>0</v>
          </cell>
          <cell r="W113">
            <v>0</v>
          </cell>
          <cell r="X113">
            <v>0</v>
          </cell>
          <cell r="Y113">
            <v>0</v>
          </cell>
          <cell r="Z113">
            <v>0</v>
          </cell>
          <cell r="AA113">
            <v>0</v>
          </cell>
          <cell r="AC113">
            <v>0</v>
          </cell>
          <cell r="AD113">
            <v>0</v>
          </cell>
          <cell r="AE113">
            <v>0</v>
          </cell>
          <cell r="AF113">
            <v>0</v>
          </cell>
          <cell r="AG113">
            <v>0</v>
          </cell>
          <cell r="AH113">
            <v>0</v>
          </cell>
          <cell r="AI113">
            <v>0</v>
          </cell>
          <cell r="AJ113" t="str">
            <v>AC</v>
          </cell>
        </row>
        <row r="114">
          <cell r="A114">
            <v>196</v>
          </cell>
          <cell r="B114" t="str">
            <v>EE196</v>
          </cell>
          <cell r="C114" t="str">
            <v>Warren School</v>
          </cell>
          <cell r="E114">
            <v>1120000</v>
          </cell>
          <cell r="F114">
            <v>225398.09000000008</v>
          </cell>
          <cell r="G114">
            <v>1345398</v>
          </cell>
          <cell r="H114">
            <v>1345398</v>
          </cell>
          <cell r="I114">
            <v>0</v>
          </cell>
          <cell r="J114">
            <v>0</v>
          </cell>
          <cell r="K114">
            <v>1120000</v>
          </cell>
          <cell r="L114">
            <v>225398.09000000008</v>
          </cell>
          <cell r="M114">
            <v>1345398</v>
          </cell>
          <cell r="N114">
            <v>1345398.09</v>
          </cell>
          <cell r="O114">
            <v>1162507.9099999999</v>
          </cell>
          <cell r="Q114">
            <v>182890.09000000008</v>
          </cell>
          <cell r="S114">
            <v>182890.09000000008</v>
          </cell>
          <cell r="V114">
            <v>28594</v>
          </cell>
          <cell r="W114">
            <v>2103.58</v>
          </cell>
          <cell r="X114">
            <v>26490.42</v>
          </cell>
          <cell r="Y114">
            <v>0</v>
          </cell>
          <cell r="Z114">
            <v>26490.42</v>
          </cell>
          <cell r="AA114">
            <v>0</v>
          </cell>
          <cell r="AC114">
            <v>1120000</v>
          </cell>
          <cell r="AD114">
            <v>225398.09000000008</v>
          </cell>
          <cell r="AE114">
            <v>1345398.09</v>
          </cell>
          <cell r="AF114">
            <v>1162507.9099999999</v>
          </cell>
          <cell r="AG114">
            <v>182890.18000000017</v>
          </cell>
          <cell r="AH114">
            <v>-42507.909999999916</v>
          </cell>
          <cell r="AI114">
            <v>9.0000000083819032E-2</v>
          </cell>
        </row>
        <row r="115">
          <cell r="A115">
            <v>202</v>
          </cell>
          <cell r="B115" t="str">
            <v>EE202</v>
          </cell>
          <cell r="C115" t="str">
            <v>Bawdsey CEVCP School</v>
          </cell>
          <cell r="E115">
            <v>321518</v>
          </cell>
          <cell r="F115">
            <v>33142.159999999974</v>
          </cell>
          <cell r="G115">
            <v>354660</v>
          </cell>
          <cell r="H115">
            <v>354660</v>
          </cell>
          <cell r="I115">
            <v>0</v>
          </cell>
          <cell r="J115">
            <v>0</v>
          </cell>
          <cell r="K115">
            <v>321518</v>
          </cell>
          <cell r="L115">
            <v>33142.159999999974</v>
          </cell>
          <cell r="M115">
            <v>354660</v>
          </cell>
          <cell r="N115">
            <v>354660.16</v>
          </cell>
          <cell r="O115">
            <v>297354.74</v>
          </cell>
          <cell r="Q115">
            <v>57305.260000000009</v>
          </cell>
          <cell r="S115">
            <v>57305.260000000009</v>
          </cell>
          <cell r="V115">
            <v>9338</v>
          </cell>
          <cell r="W115">
            <v>-3102.11</v>
          </cell>
          <cell r="X115">
            <v>12440.11</v>
          </cell>
          <cell r="Y115">
            <v>0</v>
          </cell>
          <cell r="Z115">
            <v>12440.11</v>
          </cell>
          <cell r="AA115">
            <v>0</v>
          </cell>
          <cell r="AC115">
            <v>321518</v>
          </cell>
          <cell r="AD115">
            <v>33142.159999999974</v>
          </cell>
          <cell r="AE115">
            <v>354660.16</v>
          </cell>
          <cell r="AF115">
            <v>297354.74</v>
          </cell>
          <cell r="AG115">
            <v>57305.419999999984</v>
          </cell>
          <cell r="AH115">
            <v>24163.260000000009</v>
          </cell>
          <cell r="AI115">
            <v>0.15999999997438863</v>
          </cell>
        </row>
        <row r="116">
          <cell r="A116">
            <v>203</v>
          </cell>
          <cell r="B116" t="str">
            <v>EE203</v>
          </cell>
          <cell r="C116" t="str">
            <v>Bentley CEVCP School</v>
          </cell>
          <cell r="E116">
            <v>230405</v>
          </cell>
          <cell r="F116">
            <v>94716.170000000013</v>
          </cell>
          <cell r="G116">
            <v>325121</v>
          </cell>
          <cell r="H116">
            <v>325121</v>
          </cell>
          <cell r="I116">
            <v>0</v>
          </cell>
          <cell r="J116">
            <v>0</v>
          </cell>
          <cell r="K116">
            <v>230405</v>
          </cell>
          <cell r="L116">
            <v>94716.170000000013</v>
          </cell>
          <cell r="M116">
            <v>325121</v>
          </cell>
          <cell r="N116">
            <v>325121.17000000004</v>
          </cell>
          <cell r="O116">
            <v>240508.54</v>
          </cell>
          <cell r="Q116">
            <v>84612.459999999992</v>
          </cell>
          <cell r="S116">
            <v>84612.459999999992</v>
          </cell>
          <cell r="V116">
            <v>2714</v>
          </cell>
          <cell r="W116">
            <v>-4074.68</v>
          </cell>
          <cell r="X116">
            <v>6788.68</v>
          </cell>
          <cell r="Y116">
            <v>0</v>
          </cell>
          <cell r="Z116">
            <v>6788.68</v>
          </cell>
          <cell r="AA116">
            <v>0</v>
          </cell>
          <cell r="AC116">
            <v>230405</v>
          </cell>
          <cell r="AD116">
            <v>94716.170000000013</v>
          </cell>
          <cell r="AE116">
            <v>325121.17000000004</v>
          </cell>
          <cell r="AF116">
            <v>240508.54</v>
          </cell>
          <cell r="AG116">
            <v>84612.630000000034</v>
          </cell>
          <cell r="AH116">
            <v>-10103.539999999979</v>
          </cell>
          <cell r="AI116">
            <v>0.17000000004190952</v>
          </cell>
        </row>
        <row r="117">
          <cell r="A117">
            <v>205</v>
          </cell>
          <cell r="B117" t="str">
            <v>EE205</v>
          </cell>
          <cell r="C117" t="str">
            <v>Bildeston Primary School</v>
          </cell>
          <cell r="E117">
            <v>444437</v>
          </cell>
          <cell r="F117">
            <v>65773.830000000016</v>
          </cell>
          <cell r="G117">
            <v>510211</v>
          </cell>
          <cell r="H117">
            <v>510211</v>
          </cell>
          <cell r="I117">
            <v>0</v>
          </cell>
          <cell r="J117">
            <v>0</v>
          </cell>
          <cell r="K117">
            <v>444437</v>
          </cell>
          <cell r="L117">
            <v>65773.830000000016</v>
          </cell>
          <cell r="M117">
            <v>510211</v>
          </cell>
          <cell r="N117">
            <v>510210.83</v>
          </cell>
          <cell r="O117">
            <v>414421.13</v>
          </cell>
          <cell r="Q117">
            <v>95789.87</v>
          </cell>
          <cell r="S117">
            <v>95789.87</v>
          </cell>
          <cell r="V117">
            <v>13929</v>
          </cell>
          <cell r="W117">
            <v>1771.64</v>
          </cell>
          <cell r="X117">
            <v>12157.36</v>
          </cell>
          <cell r="Y117">
            <v>0</v>
          </cell>
          <cell r="Z117">
            <v>12157.36</v>
          </cell>
          <cell r="AA117">
            <v>0</v>
          </cell>
          <cell r="AC117">
            <v>444437</v>
          </cell>
          <cell r="AD117">
            <v>65773.830000000016</v>
          </cell>
          <cell r="AE117">
            <v>510210.83</v>
          </cell>
          <cell r="AF117">
            <v>414421.13</v>
          </cell>
          <cell r="AG117">
            <v>95789.700000000012</v>
          </cell>
          <cell r="AH117">
            <v>30015.869999999995</v>
          </cell>
          <cell r="AI117">
            <v>-0.16999999998370185</v>
          </cell>
        </row>
        <row r="118">
          <cell r="A118">
            <v>206</v>
          </cell>
          <cell r="B118" t="str">
            <v>EE206</v>
          </cell>
          <cell r="C118" t="str">
            <v>Bramford CEVCP School</v>
          </cell>
          <cell r="E118">
            <v>711084</v>
          </cell>
          <cell r="F118">
            <v>59939.430000000051</v>
          </cell>
          <cell r="G118">
            <v>771023</v>
          </cell>
          <cell r="H118">
            <v>771023</v>
          </cell>
          <cell r="I118">
            <v>0</v>
          </cell>
          <cell r="J118">
            <v>0</v>
          </cell>
          <cell r="K118">
            <v>711084</v>
          </cell>
          <cell r="L118">
            <v>59939.430000000051</v>
          </cell>
          <cell r="M118">
            <v>771023</v>
          </cell>
          <cell r="N118">
            <v>771023.43</v>
          </cell>
          <cell r="O118">
            <v>672117.21</v>
          </cell>
          <cell r="Q118">
            <v>98905.790000000037</v>
          </cell>
          <cell r="S118">
            <v>98905.790000000037</v>
          </cell>
          <cell r="V118">
            <v>12866</v>
          </cell>
          <cell r="W118">
            <v>1950</v>
          </cell>
          <cell r="X118">
            <v>10916</v>
          </cell>
          <cell r="Y118">
            <v>0</v>
          </cell>
          <cell r="Z118">
            <v>10916</v>
          </cell>
          <cell r="AA118">
            <v>0</v>
          </cell>
          <cell r="AC118">
            <v>711084</v>
          </cell>
          <cell r="AD118">
            <v>59939.430000000051</v>
          </cell>
          <cell r="AE118">
            <v>771023.43</v>
          </cell>
          <cell r="AF118">
            <v>672117.21</v>
          </cell>
          <cell r="AG118">
            <v>98906.220000000088</v>
          </cell>
          <cell r="AH118">
            <v>38966.790000000037</v>
          </cell>
          <cell r="AI118">
            <v>0.43000000005122274</v>
          </cell>
        </row>
        <row r="119">
          <cell r="A119">
            <v>208</v>
          </cell>
          <cell r="B119" t="str">
            <v>EE208</v>
          </cell>
          <cell r="C119" t="str">
            <v>Brooklands Primary School</v>
          </cell>
          <cell r="E119">
            <v>704175</v>
          </cell>
          <cell r="F119">
            <v>63941.439999999944</v>
          </cell>
          <cell r="G119">
            <v>768116</v>
          </cell>
          <cell r="H119">
            <v>768116</v>
          </cell>
          <cell r="I119">
            <v>0</v>
          </cell>
          <cell r="J119">
            <v>0</v>
          </cell>
          <cell r="K119">
            <v>704175</v>
          </cell>
          <cell r="L119">
            <v>63941.439999999944</v>
          </cell>
          <cell r="M119">
            <v>768116</v>
          </cell>
          <cell r="N119">
            <v>768116.44</v>
          </cell>
          <cell r="O119">
            <v>726292.75</v>
          </cell>
          <cell r="Q119">
            <v>41823.25</v>
          </cell>
          <cell r="S119">
            <v>41823.25</v>
          </cell>
          <cell r="V119">
            <v>59209</v>
          </cell>
          <cell r="W119">
            <v>46209.16</v>
          </cell>
          <cell r="X119">
            <v>12999.839999999997</v>
          </cell>
          <cell r="Y119">
            <v>0</v>
          </cell>
          <cell r="Z119">
            <v>12999.839999999997</v>
          </cell>
          <cell r="AA119">
            <v>0</v>
          </cell>
          <cell r="AC119">
            <v>704175</v>
          </cell>
          <cell r="AD119">
            <v>63941.439999999944</v>
          </cell>
          <cell r="AE119">
            <v>768116.44</v>
          </cell>
          <cell r="AF119">
            <v>726292.75</v>
          </cell>
          <cell r="AG119">
            <v>41823.689999999944</v>
          </cell>
          <cell r="AH119">
            <v>-22117.75</v>
          </cell>
          <cell r="AI119">
            <v>0.43999999994412065</v>
          </cell>
        </row>
        <row r="120">
          <cell r="A120">
            <v>211</v>
          </cell>
          <cell r="B120" t="str">
            <v>EE211</v>
          </cell>
          <cell r="C120" t="str">
            <v>Bucklesham Primary School</v>
          </cell>
          <cell r="E120">
            <v>407394</v>
          </cell>
          <cell r="F120">
            <v>35083.200000000012</v>
          </cell>
          <cell r="G120">
            <v>442477</v>
          </cell>
          <cell r="H120">
            <v>442477</v>
          </cell>
          <cell r="I120">
            <v>0</v>
          </cell>
          <cell r="J120">
            <v>0</v>
          </cell>
          <cell r="K120">
            <v>407394</v>
          </cell>
          <cell r="L120">
            <v>35083.200000000012</v>
          </cell>
          <cell r="M120">
            <v>442477</v>
          </cell>
          <cell r="N120">
            <v>442477.2</v>
          </cell>
          <cell r="O120">
            <v>376699.39</v>
          </cell>
          <cell r="Q120">
            <v>65777.609999999986</v>
          </cell>
          <cell r="S120">
            <v>65777.609999999986</v>
          </cell>
          <cell r="V120">
            <v>6359</v>
          </cell>
          <cell r="W120">
            <v>-736.18</v>
          </cell>
          <cell r="X120">
            <v>7095.18</v>
          </cell>
          <cell r="Y120">
            <v>0</v>
          </cell>
          <cell r="Z120">
            <v>7095.18</v>
          </cell>
          <cell r="AA120">
            <v>0</v>
          </cell>
          <cell r="AC120">
            <v>407394</v>
          </cell>
          <cell r="AD120">
            <v>35083.200000000012</v>
          </cell>
          <cell r="AE120">
            <v>442477.2</v>
          </cell>
          <cell r="AF120">
            <v>376699.39</v>
          </cell>
          <cell r="AG120">
            <v>65777.81</v>
          </cell>
          <cell r="AH120">
            <v>30694.609999999986</v>
          </cell>
          <cell r="AI120">
            <v>0.20000000001164153</v>
          </cell>
        </row>
        <row r="121">
          <cell r="A121">
            <v>216</v>
          </cell>
          <cell r="B121" t="str">
            <v>EE216</v>
          </cell>
          <cell r="C121" t="str">
            <v>Capel St Mary CEVCP School</v>
          </cell>
          <cell r="E121">
            <v>855484</v>
          </cell>
          <cell r="F121">
            <v>55096.530000000028</v>
          </cell>
          <cell r="G121">
            <v>910581</v>
          </cell>
          <cell r="H121">
            <v>910581</v>
          </cell>
          <cell r="I121">
            <v>0</v>
          </cell>
          <cell r="J121">
            <v>0</v>
          </cell>
          <cell r="K121">
            <v>855484</v>
          </cell>
          <cell r="L121">
            <v>55096.530000000028</v>
          </cell>
          <cell r="M121">
            <v>910581</v>
          </cell>
          <cell r="N121">
            <v>910580.53</v>
          </cell>
          <cell r="O121">
            <v>832170.07</v>
          </cell>
          <cell r="Q121">
            <v>78410.930000000051</v>
          </cell>
          <cell r="S121">
            <v>78410.930000000051</v>
          </cell>
          <cell r="V121">
            <v>7600</v>
          </cell>
          <cell r="W121">
            <v>-6880</v>
          </cell>
          <cell r="X121">
            <v>14480</v>
          </cell>
          <cell r="Y121">
            <v>0</v>
          </cell>
          <cell r="Z121">
            <v>14480</v>
          </cell>
          <cell r="AA121">
            <v>0</v>
          </cell>
          <cell r="AC121">
            <v>855484</v>
          </cell>
          <cell r="AD121">
            <v>55096.530000000028</v>
          </cell>
          <cell r="AE121">
            <v>910580.53</v>
          </cell>
          <cell r="AF121">
            <v>832170.07</v>
          </cell>
          <cell r="AG121">
            <v>78410.460000000079</v>
          </cell>
          <cell r="AH121">
            <v>23313.930000000051</v>
          </cell>
          <cell r="AI121">
            <v>-0.46999999997206032</v>
          </cell>
        </row>
        <row r="122">
          <cell r="A122">
            <v>217</v>
          </cell>
          <cell r="B122" t="str">
            <v>EE217</v>
          </cell>
          <cell r="C122" t="str">
            <v>Chelmondiston CEVCP School</v>
          </cell>
          <cell r="E122">
            <v>429833</v>
          </cell>
          <cell r="F122">
            <v>42914.229999999981</v>
          </cell>
          <cell r="G122">
            <v>472747</v>
          </cell>
          <cell r="H122">
            <v>472747</v>
          </cell>
          <cell r="I122">
            <v>0</v>
          </cell>
          <cell r="J122">
            <v>0</v>
          </cell>
          <cell r="K122">
            <v>429833</v>
          </cell>
          <cell r="L122">
            <v>42914.229999999981</v>
          </cell>
          <cell r="M122">
            <v>472747</v>
          </cell>
          <cell r="N122">
            <v>472747.23</v>
          </cell>
          <cell r="O122">
            <v>431515.93</v>
          </cell>
          <cell r="Q122">
            <v>41231.070000000007</v>
          </cell>
          <cell r="S122">
            <v>41231.070000000007</v>
          </cell>
          <cell r="V122">
            <v>28928</v>
          </cell>
          <cell r="W122">
            <v>8966.7199999999993</v>
          </cell>
          <cell r="X122">
            <v>19961.28</v>
          </cell>
          <cell r="Y122">
            <v>0</v>
          </cell>
          <cell r="Z122">
            <v>19961.28</v>
          </cell>
          <cell r="AA122">
            <v>0</v>
          </cell>
          <cell r="AC122">
            <v>429833</v>
          </cell>
          <cell r="AD122">
            <v>42914.229999999981</v>
          </cell>
          <cell r="AE122">
            <v>472747.23</v>
          </cell>
          <cell r="AF122">
            <v>431515.93</v>
          </cell>
          <cell r="AG122">
            <v>41231.299999999988</v>
          </cell>
          <cell r="AH122">
            <v>-1682.929999999993</v>
          </cell>
          <cell r="AI122">
            <v>0.22999999998137355</v>
          </cell>
        </row>
        <row r="123">
          <cell r="A123">
            <v>219</v>
          </cell>
          <cell r="B123" t="str">
            <v>EE219</v>
          </cell>
          <cell r="C123" t="str">
            <v>Claydon Primary School</v>
          </cell>
          <cell r="E123">
            <v>1216188</v>
          </cell>
          <cell r="F123">
            <v>111299.53000000003</v>
          </cell>
          <cell r="G123">
            <v>1327488</v>
          </cell>
          <cell r="H123">
            <v>1327488</v>
          </cell>
          <cell r="I123">
            <v>0</v>
          </cell>
          <cell r="J123">
            <v>0</v>
          </cell>
          <cell r="K123">
            <v>1216188</v>
          </cell>
          <cell r="L123">
            <v>111299.53000000003</v>
          </cell>
          <cell r="M123">
            <v>1327488</v>
          </cell>
          <cell r="N123">
            <v>1327487.53</v>
          </cell>
          <cell r="O123">
            <v>1218391.17</v>
          </cell>
          <cell r="Q123">
            <v>109096.83000000007</v>
          </cell>
          <cell r="S123">
            <v>109096.83000000007</v>
          </cell>
          <cell r="V123">
            <v>10304</v>
          </cell>
          <cell r="W123">
            <v>5341.01</v>
          </cell>
          <cell r="X123">
            <v>4962.99</v>
          </cell>
          <cell r="Y123">
            <v>0</v>
          </cell>
          <cell r="Z123">
            <v>4962.99</v>
          </cell>
          <cell r="AA123">
            <v>0</v>
          </cell>
          <cell r="AC123">
            <v>1216188</v>
          </cell>
          <cell r="AD123">
            <v>111299.53000000003</v>
          </cell>
          <cell r="AE123">
            <v>1327487.53</v>
          </cell>
          <cell r="AF123">
            <v>1218391.17</v>
          </cell>
          <cell r="AG123">
            <v>109096.3600000001</v>
          </cell>
          <cell r="AH123">
            <v>-2203.1699999999255</v>
          </cell>
          <cell r="AI123">
            <v>-0.46999999997206032</v>
          </cell>
        </row>
        <row r="124">
          <cell r="A124">
            <v>220</v>
          </cell>
          <cell r="B124" t="str">
            <v>EE220</v>
          </cell>
          <cell r="C124" t="str">
            <v>Copdock Primary School</v>
          </cell>
          <cell r="E124">
            <v>332213</v>
          </cell>
          <cell r="F124">
            <v>71944.650000000023</v>
          </cell>
          <cell r="G124">
            <v>404158</v>
          </cell>
          <cell r="H124">
            <v>404158</v>
          </cell>
          <cell r="I124">
            <v>0</v>
          </cell>
          <cell r="J124">
            <v>0</v>
          </cell>
          <cell r="K124">
            <v>332213</v>
          </cell>
          <cell r="L124">
            <v>71944.650000000023</v>
          </cell>
          <cell r="M124">
            <v>404158</v>
          </cell>
          <cell r="N124">
            <v>404157.65</v>
          </cell>
          <cell r="O124">
            <v>312541.19</v>
          </cell>
          <cell r="Q124">
            <v>91616.81</v>
          </cell>
          <cell r="S124">
            <v>91616.81</v>
          </cell>
          <cell r="V124">
            <v>12684</v>
          </cell>
          <cell r="W124">
            <v>-4675</v>
          </cell>
          <cell r="X124">
            <v>17359</v>
          </cell>
          <cell r="Y124">
            <v>0</v>
          </cell>
          <cell r="Z124">
            <v>17359</v>
          </cell>
          <cell r="AA124">
            <v>0</v>
          </cell>
          <cell r="AC124">
            <v>332213</v>
          </cell>
          <cell r="AD124">
            <v>71944.650000000023</v>
          </cell>
          <cell r="AE124">
            <v>404157.65</v>
          </cell>
          <cell r="AF124">
            <v>312541.19</v>
          </cell>
          <cell r="AG124">
            <v>91616.460000000021</v>
          </cell>
          <cell r="AH124">
            <v>19671.809999999998</v>
          </cell>
          <cell r="AI124">
            <v>-0.34999999997671694</v>
          </cell>
        </row>
        <row r="125">
          <cell r="A125">
            <v>223</v>
          </cell>
          <cell r="B125" t="str">
            <v>EE223</v>
          </cell>
          <cell r="C125" t="str">
            <v>East Bergholt CEVCP School</v>
          </cell>
          <cell r="E125">
            <v>598372</v>
          </cell>
          <cell r="F125">
            <v>55374.939999999944</v>
          </cell>
          <cell r="G125">
            <v>653747</v>
          </cell>
          <cell r="H125">
            <v>653747</v>
          </cell>
          <cell r="I125">
            <v>0</v>
          </cell>
          <cell r="J125">
            <v>0</v>
          </cell>
          <cell r="K125">
            <v>598372</v>
          </cell>
          <cell r="L125">
            <v>55374.939999999944</v>
          </cell>
          <cell r="M125">
            <v>653747</v>
          </cell>
          <cell r="N125">
            <v>653746.93999999994</v>
          </cell>
          <cell r="O125">
            <v>599128.54</v>
          </cell>
          <cell r="Q125">
            <v>54618.459999999963</v>
          </cell>
          <cell r="S125">
            <v>54618.459999999963</v>
          </cell>
          <cell r="V125">
            <v>4849</v>
          </cell>
          <cell r="W125">
            <v>1807</v>
          </cell>
          <cell r="X125">
            <v>3042</v>
          </cell>
          <cell r="Y125">
            <v>0</v>
          </cell>
          <cell r="Z125">
            <v>3042</v>
          </cell>
          <cell r="AA125">
            <v>0</v>
          </cell>
          <cell r="AC125">
            <v>598372</v>
          </cell>
          <cell r="AD125">
            <v>55374.939999999944</v>
          </cell>
          <cell r="AE125">
            <v>653746.93999999994</v>
          </cell>
          <cell r="AF125">
            <v>599128.54</v>
          </cell>
          <cell r="AG125">
            <v>54618.399999999907</v>
          </cell>
          <cell r="AH125">
            <v>-756.54000000003725</v>
          </cell>
          <cell r="AI125">
            <v>-6.0000000055879354E-2</v>
          </cell>
        </row>
        <row r="126">
          <cell r="A126">
            <v>224</v>
          </cell>
          <cell r="B126" t="str">
            <v>EE224</v>
          </cell>
          <cell r="C126" t="str">
            <v>Elmsett CEVCP School</v>
          </cell>
          <cell r="E126">
            <v>357457</v>
          </cell>
          <cell r="F126">
            <v>33611.650000000023</v>
          </cell>
          <cell r="G126">
            <v>391069</v>
          </cell>
          <cell r="H126">
            <v>391069</v>
          </cell>
          <cell r="I126">
            <v>0</v>
          </cell>
          <cell r="J126">
            <v>0</v>
          </cell>
          <cell r="K126">
            <v>357457</v>
          </cell>
          <cell r="L126">
            <v>33611.650000000023</v>
          </cell>
          <cell r="M126">
            <v>391069</v>
          </cell>
          <cell r="N126">
            <v>391068.65</v>
          </cell>
          <cell r="O126">
            <v>329048.93</v>
          </cell>
          <cell r="Q126">
            <v>62020.070000000007</v>
          </cell>
          <cell r="S126">
            <v>62020.070000000007</v>
          </cell>
          <cell r="V126">
            <v>19281</v>
          </cell>
          <cell r="W126">
            <v>2932.79</v>
          </cell>
          <cell r="X126">
            <v>16348.21</v>
          </cell>
          <cell r="Y126">
            <v>0</v>
          </cell>
          <cell r="Z126">
            <v>16348.21</v>
          </cell>
          <cell r="AA126">
            <v>0</v>
          </cell>
          <cell r="AC126">
            <v>357457</v>
          </cell>
          <cell r="AD126">
            <v>33611.650000000023</v>
          </cell>
          <cell r="AE126">
            <v>391068.65</v>
          </cell>
          <cell r="AF126">
            <v>329048.93</v>
          </cell>
          <cell r="AG126">
            <v>62019.72000000003</v>
          </cell>
          <cell r="AH126">
            <v>28408.070000000007</v>
          </cell>
          <cell r="AI126">
            <v>-0.34999999997671694</v>
          </cell>
        </row>
        <row r="127">
          <cell r="A127">
            <v>225</v>
          </cell>
          <cell r="B127" t="str">
            <v>EE225</v>
          </cell>
          <cell r="C127" t="str">
            <v>Eyke CEVCP School</v>
          </cell>
          <cell r="E127">
            <v>534385</v>
          </cell>
          <cell r="F127">
            <v>24041.820000000007</v>
          </cell>
          <cell r="G127">
            <v>558427</v>
          </cell>
          <cell r="H127">
            <v>558427</v>
          </cell>
          <cell r="I127">
            <v>0</v>
          </cell>
          <cell r="J127">
            <v>0</v>
          </cell>
          <cell r="K127">
            <v>534385</v>
          </cell>
          <cell r="L127">
            <v>24041.820000000007</v>
          </cell>
          <cell r="M127">
            <v>558427</v>
          </cell>
          <cell r="N127">
            <v>558426.82000000007</v>
          </cell>
          <cell r="O127">
            <v>504017.78</v>
          </cell>
          <cell r="Q127">
            <v>54409.219999999972</v>
          </cell>
          <cell r="S127">
            <v>54409.219999999972</v>
          </cell>
          <cell r="V127">
            <v>5515</v>
          </cell>
          <cell r="W127">
            <v>-2702.5</v>
          </cell>
          <cell r="X127">
            <v>8217.5</v>
          </cell>
          <cell r="Y127">
            <v>0</v>
          </cell>
          <cell r="Z127">
            <v>8217.5</v>
          </cell>
          <cell r="AA127">
            <v>0</v>
          </cell>
          <cell r="AC127">
            <v>534385</v>
          </cell>
          <cell r="AD127">
            <v>24041.820000000007</v>
          </cell>
          <cell r="AE127">
            <v>558426.82000000007</v>
          </cell>
          <cell r="AF127">
            <v>504017.78</v>
          </cell>
          <cell r="AG127">
            <v>54409.040000000037</v>
          </cell>
          <cell r="AH127">
            <v>30367.22000000003</v>
          </cell>
          <cell r="AI127">
            <v>-0.17999999993480742</v>
          </cell>
        </row>
        <row r="128">
          <cell r="A128">
            <v>228</v>
          </cell>
          <cell r="B128" t="str">
            <v>EE228</v>
          </cell>
          <cell r="C128" t="str">
            <v>Causton Junior School</v>
          </cell>
          <cell r="E128">
            <v>1089845</v>
          </cell>
          <cell r="F128">
            <v>178581.16999999993</v>
          </cell>
          <cell r="G128">
            <v>1268426</v>
          </cell>
          <cell r="H128">
            <v>1268426</v>
          </cell>
          <cell r="I128">
            <v>0</v>
          </cell>
          <cell r="J128">
            <v>0</v>
          </cell>
          <cell r="K128">
            <v>1089845</v>
          </cell>
          <cell r="L128">
            <v>178581.16999999993</v>
          </cell>
          <cell r="M128">
            <v>1268426</v>
          </cell>
          <cell r="N128">
            <v>1268426.17</v>
          </cell>
          <cell r="O128">
            <v>1158081.78</v>
          </cell>
          <cell r="Q128">
            <v>110344.21999999997</v>
          </cell>
          <cell r="S128">
            <v>110344.21999999997</v>
          </cell>
          <cell r="V128">
            <v>8032</v>
          </cell>
          <cell r="W128">
            <v>-3012.7</v>
          </cell>
          <cell r="X128">
            <v>11044.7</v>
          </cell>
          <cell r="Y128">
            <v>0</v>
          </cell>
          <cell r="Z128">
            <v>11044.7</v>
          </cell>
          <cell r="AA128">
            <v>0</v>
          </cell>
          <cell r="AC128">
            <v>1089845</v>
          </cell>
          <cell r="AD128">
            <v>178581.16999999993</v>
          </cell>
          <cell r="AE128">
            <v>1268426.17</v>
          </cell>
          <cell r="AF128">
            <v>1158081.78</v>
          </cell>
          <cell r="AG128">
            <v>110344.3899999999</v>
          </cell>
          <cell r="AH128">
            <v>-68236.780000000028</v>
          </cell>
          <cell r="AI128">
            <v>0.16999999992549419</v>
          </cell>
        </row>
        <row r="129">
          <cell r="A129">
            <v>229</v>
          </cell>
          <cell r="B129" t="str">
            <v>EE229</v>
          </cell>
          <cell r="C129" t="str">
            <v>Colneis Junior School</v>
          </cell>
          <cell r="E129">
            <v>1040833</v>
          </cell>
          <cell r="F129">
            <v>120540.96999999997</v>
          </cell>
          <cell r="G129">
            <v>1161374</v>
          </cell>
          <cell r="H129">
            <v>1161374</v>
          </cell>
          <cell r="I129">
            <v>0</v>
          </cell>
          <cell r="J129">
            <v>0</v>
          </cell>
          <cell r="K129">
            <v>1040833</v>
          </cell>
          <cell r="L129">
            <v>120540.96999999997</v>
          </cell>
          <cell r="M129">
            <v>1161374</v>
          </cell>
          <cell r="N129">
            <v>1161373.97</v>
          </cell>
          <cell r="O129">
            <v>1056522.81</v>
          </cell>
          <cell r="Q129">
            <v>104851.18999999994</v>
          </cell>
          <cell r="S129">
            <v>104851.18999999994</v>
          </cell>
          <cell r="V129">
            <v>557</v>
          </cell>
          <cell r="W129">
            <v>-7296.25</v>
          </cell>
          <cell r="X129">
            <v>7853.25</v>
          </cell>
          <cell r="Y129">
            <v>0</v>
          </cell>
          <cell r="Z129">
            <v>7853.25</v>
          </cell>
          <cell r="AA129">
            <v>0</v>
          </cell>
          <cell r="AC129">
            <v>1040833</v>
          </cell>
          <cell r="AD129">
            <v>120540.96999999997</v>
          </cell>
          <cell r="AE129">
            <v>1161373.97</v>
          </cell>
          <cell r="AF129">
            <v>1056522.81</v>
          </cell>
          <cell r="AG129">
            <v>104851.15999999992</v>
          </cell>
          <cell r="AH129">
            <v>-15689.810000000056</v>
          </cell>
          <cell r="AI129">
            <v>-3.0000000027939677E-2</v>
          </cell>
        </row>
        <row r="130">
          <cell r="A130">
            <v>230</v>
          </cell>
          <cell r="B130" t="str">
            <v>EE230</v>
          </cell>
          <cell r="C130" t="str">
            <v>Fairfield Infant School</v>
          </cell>
          <cell r="E130">
            <v>1031652</v>
          </cell>
          <cell r="F130">
            <v>116301.03000000003</v>
          </cell>
          <cell r="G130">
            <v>1147953</v>
          </cell>
          <cell r="H130">
            <v>1147953</v>
          </cell>
          <cell r="I130">
            <v>0</v>
          </cell>
          <cell r="J130">
            <v>0</v>
          </cell>
          <cell r="K130">
            <v>1031652</v>
          </cell>
          <cell r="L130">
            <v>116301.03000000003</v>
          </cell>
          <cell r="M130">
            <v>1147953</v>
          </cell>
          <cell r="N130">
            <v>1147953.03</v>
          </cell>
          <cell r="O130">
            <v>957340.17</v>
          </cell>
          <cell r="Q130">
            <v>190612.82999999996</v>
          </cell>
          <cell r="S130">
            <v>190612.82999999996</v>
          </cell>
          <cell r="V130">
            <v>14959</v>
          </cell>
          <cell r="W130">
            <v>-7301.88</v>
          </cell>
          <cell r="X130">
            <v>22260.880000000001</v>
          </cell>
          <cell r="Y130">
            <v>0</v>
          </cell>
          <cell r="Z130">
            <v>22260.880000000001</v>
          </cell>
          <cell r="AA130">
            <v>0</v>
          </cell>
          <cell r="AC130">
            <v>1031652</v>
          </cell>
          <cell r="AD130">
            <v>116301.03000000003</v>
          </cell>
          <cell r="AE130">
            <v>1147953.03</v>
          </cell>
          <cell r="AF130">
            <v>957340.17</v>
          </cell>
          <cell r="AG130">
            <v>190612.86</v>
          </cell>
          <cell r="AH130">
            <v>74311.829999999958</v>
          </cell>
          <cell r="AI130">
            <v>3.0000000027939677E-2</v>
          </cell>
        </row>
        <row r="131">
          <cell r="A131">
            <v>231</v>
          </cell>
          <cell r="B131" t="str">
            <v>EE231</v>
          </cell>
          <cell r="C131" t="str">
            <v>Grange Community Primary Schoo</v>
          </cell>
          <cell r="E131">
            <v>834195</v>
          </cell>
          <cell r="F131">
            <v>44268.560000000056</v>
          </cell>
          <cell r="G131">
            <v>878464</v>
          </cell>
          <cell r="H131">
            <v>878464</v>
          </cell>
          <cell r="I131">
            <v>0</v>
          </cell>
          <cell r="J131">
            <v>0</v>
          </cell>
          <cell r="K131">
            <v>834195</v>
          </cell>
          <cell r="L131">
            <v>44268.560000000056</v>
          </cell>
          <cell r="M131">
            <v>878464</v>
          </cell>
          <cell r="N131">
            <v>878463.56</v>
          </cell>
          <cell r="O131">
            <v>815353.29</v>
          </cell>
          <cell r="Q131">
            <v>63110.709999999963</v>
          </cell>
          <cell r="S131">
            <v>63110.709999999963</v>
          </cell>
          <cell r="V131">
            <v>26527</v>
          </cell>
          <cell r="W131">
            <v>18155.46</v>
          </cell>
          <cell r="X131">
            <v>8371.5400000000009</v>
          </cell>
          <cell r="Y131">
            <v>0</v>
          </cell>
          <cell r="Z131">
            <v>8371.5400000000009</v>
          </cell>
          <cell r="AA131">
            <v>0</v>
          </cell>
          <cell r="AC131">
            <v>834195</v>
          </cell>
          <cell r="AD131">
            <v>44268.560000000056</v>
          </cell>
          <cell r="AE131">
            <v>878463.56</v>
          </cell>
          <cell r="AF131">
            <v>815353.29</v>
          </cell>
          <cell r="AG131">
            <v>63110.270000000019</v>
          </cell>
          <cell r="AH131">
            <v>18841.709999999963</v>
          </cell>
          <cell r="AI131">
            <v>-0.43999999994412065</v>
          </cell>
        </row>
        <row r="132">
          <cell r="A132">
            <v>232</v>
          </cell>
          <cell r="B132" t="str">
            <v>EE232</v>
          </cell>
          <cell r="C132" t="str">
            <v>Kingsfleet Primary School</v>
          </cell>
          <cell r="E132">
            <v>684146</v>
          </cell>
          <cell r="F132">
            <v>80946.13</v>
          </cell>
          <cell r="G132">
            <v>765092</v>
          </cell>
          <cell r="H132">
            <v>765092</v>
          </cell>
          <cell r="I132">
            <v>0</v>
          </cell>
          <cell r="J132">
            <v>0</v>
          </cell>
          <cell r="K132">
            <v>684146</v>
          </cell>
          <cell r="L132">
            <v>80946.13</v>
          </cell>
          <cell r="M132">
            <v>765092</v>
          </cell>
          <cell r="N132">
            <v>765092.13</v>
          </cell>
          <cell r="O132">
            <v>641646.32999999996</v>
          </cell>
          <cell r="Q132">
            <v>123445.67000000004</v>
          </cell>
          <cell r="S132">
            <v>123445.67000000004</v>
          </cell>
          <cell r="V132">
            <v>1259</v>
          </cell>
          <cell r="W132">
            <v>-711.9</v>
          </cell>
          <cell r="X132">
            <v>1970.9</v>
          </cell>
          <cell r="Y132">
            <v>0</v>
          </cell>
          <cell r="Z132">
            <v>1970.9</v>
          </cell>
          <cell r="AA132">
            <v>0</v>
          </cell>
          <cell r="AC132">
            <v>684146</v>
          </cell>
          <cell r="AD132">
            <v>80946.13</v>
          </cell>
          <cell r="AE132">
            <v>765092.13</v>
          </cell>
          <cell r="AF132">
            <v>641646.32999999996</v>
          </cell>
          <cell r="AG132">
            <v>123445.80000000005</v>
          </cell>
          <cell r="AH132">
            <v>42499.670000000042</v>
          </cell>
          <cell r="AI132">
            <v>0.13000000000465661</v>
          </cell>
        </row>
        <row r="133">
          <cell r="A133">
            <v>233</v>
          </cell>
          <cell r="B133" t="str">
            <v>EE233</v>
          </cell>
          <cell r="C133" t="str">
            <v>Langer Primary School</v>
          </cell>
          <cell r="D133" t="str">
            <v>AC</v>
          </cell>
          <cell r="E133">
            <v>0</v>
          </cell>
          <cell r="F133">
            <v>0</v>
          </cell>
          <cell r="G133">
            <v>0</v>
          </cell>
          <cell r="H133">
            <v>0</v>
          </cell>
          <cell r="I133">
            <v>0</v>
          </cell>
          <cell r="J133">
            <v>0</v>
          </cell>
          <cell r="K133">
            <v>0</v>
          </cell>
          <cell r="L133">
            <v>0</v>
          </cell>
          <cell r="M133">
            <v>0</v>
          </cell>
          <cell r="N133">
            <v>0</v>
          </cell>
          <cell r="O133">
            <v>0</v>
          </cell>
          <cell r="Q133">
            <v>0</v>
          </cell>
          <cell r="S133">
            <v>0</v>
          </cell>
          <cell r="V133">
            <v>0</v>
          </cell>
          <cell r="W133">
            <v>0</v>
          </cell>
          <cell r="X133">
            <v>0</v>
          </cell>
          <cell r="Y133">
            <v>0</v>
          </cell>
          <cell r="Z133">
            <v>0</v>
          </cell>
          <cell r="AA133">
            <v>0</v>
          </cell>
          <cell r="AC133">
            <v>0</v>
          </cell>
          <cell r="AD133">
            <v>0</v>
          </cell>
          <cell r="AE133">
            <v>0</v>
          </cell>
          <cell r="AF133">
            <v>0</v>
          </cell>
          <cell r="AG133">
            <v>0</v>
          </cell>
          <cell r="AH133">
            <v>0</v>
          </cell>
          <cell r="AI133">
            <v>0</v>
          </cell>
          <cell r="AJ133" t="str">
            <v>AC</v>
          </cell>
        </row>
        <row r="134">
          <cell r="A134">
            <v>234</v>
          </cell>
          <cell r="B134" t="str">
            <v>EE234</v>
          </cell>
          <cell r="C134" t="str">
            <v>Maidstone Infant School</v>
          </cell>
          <cell r="E134">
            <v>769756</v>
          </cell>
          <cell r="F134">
            <v>137016.75</v>
          </cell>
          <cell r="G134">
            <v>906773</v>
          </cell>
          <cell r="H134">
            <v>906773</v>
          </cell>
          <cell r="I134">
            <v>0</v>
          </cell>
          <cell r="J134">
            <v>0</v>
          </cell>
          <cell r="K134">
            <v>769756</v>
          </cell>
          <cell r="L134">
            <v>137016.75</v>
          </cell>
          <cell r="M134">
            <v>906773</v>
          </cell>
          <cell r="N134">
            <v>906772.75</v>
          </cell>
          <cell r="O134">
            <v>759976.13</v>
          </cell>
          <cell r="Q134">
            <v>146796.87</v>
          </cell>
          <cell r="S134">
            <v>146796.87</v>
          </cell>
          <cell r="V134">
            <v>3540</v>
          </cell>
          <cell r="W134">
            <v>-575.79</v>
          </cell>
          <cell r="X134">
            <v>4115.79</v>
          </cell>
          <cell r="Y134">
            <v>0</v>
          </cell>
          <cell r="Z134">
            <v>4115.79</v>
          </cell>
          <cell r="AA134">
            <v>0</v>
          </cell>
          <cell r="AC134">
            <v>769756</v>
          </cell>
          <cell r="AD134">
            <v>137016.75</v>
          </cell>
          <cell r="AE134">
            <v>906772.75</v>
          </cell>
          <cell r="AF134">
            <v>759976.13</v>
          </cell>
          <cell r="AG134">
            <v>146796.62</v>
          </cell>
          <cell r="AH134">
            <v>9779.8699999999953</v>
          </cell>
          <cell r="AI134">
            <v>-0.25</v>
          </cell>
        </row>
        <row r="135">
          <cell r="A135">
            <v>237</v>
          </cell>
          <cell r="B135" t="str">
            <v>EE237</v>
          </cell>
          <cell r="C135" t="str">
            <v>Grundisburgh Primary School</v>
          </cell>
          <cell r="E135">
            <v>593383</v>
          </cell>
          <cell r="F135">
            <v>79790.109999999986</v>
          </cell>
          <cell r="G135">
            <v>673173</v>
          </cell>
          <cell r="H135">
            <v>673173</v>
          </cell>
          <cell r="I135">
            <v>0</v>
          </cell>
          <cell r="J135">
            <v>0</v>
          </cell>
          <cell r="K135">
            <v>593383</v>
          </cell>
          <cell r="L135">
            <v>79790.109999999986</v>
          </cell>
          <cell r="M135">
            <v>673173</v>
          </cell>
          <cell r="N135">
            <v>673173.11</v>
          </cell>
          <cell r="O135">
            <v>565383.27</v>
          </cell>
          <cell r="Q135">
            <v>107789.72999999998</v>
          </cell>
          <cell r="S135">
            <v>107789.72999999998</v>
          </cell>
          <cell r="V135">
            <v>5657</v>
          </cell>
          <cell r="W135">
            <v>-1478.76</v>
          </cell>
          <cell r="X135">
            <v>7135.76</v>
          </cell>
          <cell r="Y135">
            <v>0</v>
          </cell>
          <cell r="Z135">
            <v>7135.76</v>
          </cell>
          <cell r="AA135">
            <v>0</v>
          </cell>
          <cell r="AC135">
            <v>593383</v>
          </cell>
          <cell r="AD135">
            <v>79790.109999999986</v>
          </cell>
          <cell r="AE135">
            <v>673173.11</v>
          </cell>
          <cell r="AF135">
            <v>565383.27</v>
          </cell>
          <cell r="AG135">
            <v>107789.83999999997</v>
          </cell>
          <cell r="AH135">
            <v>27999.729999999981</v>
          </cell>
          <cell r="AI135">
            <v>0.10999999998603016</v>
          </cell>
        </row>
        <row r="136">
          <cell r="A136">
            <v>238</v>
          </cell>
          <cell r="B136" t="str">
            <v>EE238</v>
          </cell>
          <cell r="C136" t="str">
            <v>Beaumont Primary School</v>
          </cell>
          <cell r="E136">
            <v>561921</v>
          </cell>
          <cell r="F136">
            <v>102480.92000000004</v>
          </cell>
          <cell r="G136">
            <v>664402</v>
          </cell>
          <cell r="H136">
            <v>664402</v>
          </cell>
          <cell r="I136">
            <v>0</v>
          </cell>
          <cell r="J136">
            <v>0</v>
          </cell>
          <cell r="K136">
            <v>561921</v>
          </cell>
          <cell r="L136">
            <v>102480.92000000004</v>
          </cell>
          <cell r="M136">
            <v>664402</v>
          </cell>
          <cell r="N136">
            <v>664401.92000000004</v>
          </cell>
          <cell r="O136">
            <v>595702.55000000005</v>
          </cell>
          <cell r="Q136">
            <v>68699.449999999953</v>
          </cell>
          <cell r="S136">
            <v>68699.449999999953</v>
          </cell>
          <cell r="V136">
            <v>11369</v>
          </cell>
          <cell r="W136">
            <v>3249.37</v>
          </cell>
          <cell r="X136">
            <v>8119.63</v>
          </cell>
          <cell r="Y136">
            <v>0</v>
          </cell>
          <cell r="Z136">
            <v>8119.63</v>
          </cell>
          <cell r="AA136">
            <v>0</v>
          </cell>
          <cell r="AC136">
            <v>561921</v>
          </cell>
          <cell r="AD136">
            <v>102480.92000000004</v>
          </cell>
          <cell r="AE136">
            <v>664401.92000000004</v>
          </cell>
          <cell r="AF136">
            <v>595702.55000000005</v>
          </cell>
          <cell r="AG136">
            <v>68699.37</v>
          </cell>
          <cell r="AH136">
            <v>-33781.550000000047</v>
          </cell>
          <cell r="AI136">
            <v>-7.9999999958090484E-2</v>
          </cell>
        </row>
        <row r="137">
          <cell r="A137">
            <v>239</v>
          </cell>
          <cell r="B137" t="str">
            <v>EE239</v>
          </cell>
          <cell r="C137" t="str">
            <v>Hadleigh Community Primary Sch</v>
          </cell>
          <cell r="E137">
            <v>1655888</v>
          </cell>
          <cell r="F137">
            <v>119948.65999999992</v>
          </cell>
          <cell r="G137">
            <v>1775837</v>
          </cell>
          <cell r="H137">
            <v>1775837</v>
          </cell>
          <cell r="I137">
            <v>0</v>
          </cell>
          <cell r="J137">
            <v>0</v>
          </cell>
          <cell r="K137">
            <v>1655888</v>
          </cell>
          <cell r="L137">
            <v>119948.65999999992</v>
          </cell>
          <cell r="M137">
            <v>1775837</v>
          </cell>
          <cell r="N137">
            <v>1775836.66</v>
          </cell>
          <cell r="O137">
            <v>1694162.96</v>
          </cell>
          <cell r="Q137">
            <v>81674.040000000037</v>
          </cell>
          <cell r="S137">
            <v>81674.040000000037</v>
          </cell>
          <cell r="V137">
            <v>10</v>
          </cell>
          <cell r="W137">
            <v>-9793.73</v>
          </cell>
          <cell r="X137">
            <v>9803.73</v>
          </cell>
          <cell r="Y137">
            <v>0</v>
          </cell>
          <cell r="Z137">
            <v>9803.73</v>
          </cell>
          <cell r="AA137">
            <v>0</v>
          </cell>
          <cell r="AC137">
            <v>1655888</v>
          </cell>
          <cell r="AD137">
            <v>119948.65999999992</v>
          </cell>
          <cell r="AE137">
            <v>1775836.66</v>
          </cell>
          <cell r="AF137">
            <v>1694162.96</v>
          </cell>
          <cell r="AG137">
            <v>81673.699999999953</v>
          </cell>
          <cell r="AH137">
            <v>-38274.959999999963</v>
          </cell>
          <cell r="AI137">
            <v>-0.34000000008381903</v>
          </cell>
        </row>
        <row r="138">
          <cell r="A138">
            <v>240</v>
          </cell>
          <cell r="B138" t="str">
            <v>EE240</v>
          </cell>
          <cell r="C138" t="str">
            <v>St MaryÂ’s CEVAP School, Hadlei</v>
          </cell>
          <cell r="E138">
            <v>664021</v>
          </cell>
          <cell r="F138">
            <v>81597.030000000028</v>
          </cell>
          <cell r="G138">
            <v>745618</v>
          </cell>
          <cell r="H138">
            <v>745618</v>
          </cell>
          <cell r="I138">
            <v>0</v>
          </cell>
          <cell r="J138">
            <v>0</v>
          </cell>
          <cell r="K138">
            <v>664021</v>
          </cell>
          <cell r="L138">
            <v>81597.030000000028</v>
          </cell>
          <cell r="M138">
            <v>745618</v>
          </cell>
          <cell r="N138">
            <v>745618.03</v>
          </cell>
          <cell r="O138">
            <v>698540.01</v>
          </cell>
          <cell r="Q138">
            <v>47077.989999999991</v>
          </cell>
          <cell r="S138">
            <v>47077.989999999991</v>
          </cell>
          <cell r="V138">
            <v>0</v>
          </cell>
          <cell r="W138">
            <v>0</v>
          </cell>
          <cell r="X138">
            <v>0</v>
          </cell>
          <cell r="Y138">
            <v>0</v>
          </cell>
          <cell r="Z138">
            <v>0</v>
          </cell>
          <cell r="AA138">
            <v>0</v>
          </cell>
          <cell r="AC138">
            <v>664021</v>
          </cell>
          <cell r="AD138">
            <v>81597.030000000028</v>
          </cell>
          <cell r="AE138">
            <v>745618.03</v>
          </cell>
          <cell r="AF138">
            <v>698540.01</v>
          </cell>
          <cell r="AG138">
            <v>47078.020000000019</v>
          </cell>
          <cell r="AH138">
            <v>-34519.010000000009</v>
          </cell>
          <cell r="AI138">
            <v>3.0000000027939677E-2</v>
          </cell>
        </row>
        <row r="139">
          <cell r="A139">
            <v>242</v>
          </cell>
          <cell r="B139" t="str">
            <v>EE242</v>
          </cell>
          <cell r="C139" t="str">
            <v>Henley Primary School</v>
          </cell>
          <cell r="E139">
            <v>421348</v>
          </cell>
          <cell r="F139">
            <v>40875.950000000012</v>
          </cell>
          <cell r="G139">
            <v>462224</v>
          </cell>
          <cell r="H139">
            <v>462224</v>
          </cell>
          <cell r="I139">
            <v>0</v>
          </cell>
          <cell r="J139">
            <v>0</v>
          </cell>
          <cell r="K139">
            <v>421348</v>
          </cell>
          <cell r="L139">
            <v>40875.950000000012</v>
          </cell>
          <cell r="M139">
            <v>462224</v>
          </cell>
          <cell r="N139">
            <v>462223.95</v>
          </cell>
          <cell r="O139">
            <v>436449.82</v>
          </cell>
          <cell r="Q139">
            <v>25774.179999999993</v>
          </cell>
          <cell r="S139">
            <v>25774.179999999993</v>
          </cell>
          <cell r="V139">
            <v>1051</v>
          </cell>
          <cell r="W139">
            <v>792.5</v>
          </cell>
          <cell r="X139">
            <v>258.5</v>
          </cell>
          <cell r="Y139">
            <v>0</v>
          </cell>
          <cell r="Z139">
            <v>258.5</v>
          </cell>
          <cell r="AA139">
            <v>0</v>
          </cell>
          <cell r="AC139">
            <v>421348</v>
          </cell>
          <cell r="AD139">
            <v>40875.950000000012</v>
          </cell>
          <cell r="AE139">
            <v>462223.95</v>
          </cell>
          <cell r="AF139">
            <v>436449.82</v>
          </cell>
          <cell r="AG139">
            <v>25774.130000000005</v>
          </cell>
          <cell r="AH139">
            <v>-15101.820000000007</v>
          </cell>
          <cell r="AI139">
            <v>-4.9999999988358468E-2</v>
          </cell>
        </row>
        <row r="140">
          <cell r="A140">
            <v>243</v>
          </cell>
          <cell r="B140" t="str">
            <v>EE243</v>
          </cell>
          <cell r="C140" t="str">
            <v>Hintlesham &amp; Chattisham CEVCP</v>
          </cell>
          <cell r="E140">
            <v>365562</v>
          </cell>
          <cell r="F140">
            <v>16629.599999999977</v>
          </cell>
          <cell r="G140">
            <v>382192</v>
          </cell>
          <cell r="H140">
            <v>382192</v>
          </cell>
          <cell r="I140">
            <v>0</v>
          </cell>
          <cell r="J140">
            <v>0</v>
          </cell>
          <cell r="K140">
            <v>365562</v>
          </cell>
          <cell r="L140">
            <v>16629.599999999977</v>
          </cell>
          <cell r="M140">
            <v>382192</v>
          </cell>
          <cell r="N140">
            <v>382191.6</v>
          </cell>
          <cell r="O140">
            <v>358170.65</v>
          </cell>
          <cell r="Q140">
            <v>24021.349999999977</v>
          </cell>
          <cell r="S140">
            <v>24021.349999999977</v>
          </cell>
          <cell r="V140">
            <v>2114</v>
          </cell>
          <cell r="W140">
            <v>2528.7399999999998</v>
          </cell>
          <cell r="X140">
            <v>-414.73999999999978</v>
          </cell>
          <cell r="Y140">
            <v>0</v>
          </cell>
          <cell r="Z140">
            <v>-414.73999999999978</v>
          </cell>
          <cell r="AA140">
            <v>0</v>
          </cell>
          <cell r="AC140">
            <v>365562</v>
          </cell>
          <cell r="AD140">
            <v>16629.599999999977</v>
          </cell>
          <cell r="AE140">
            <v>382191.6</v>
          </cell>
          <cell r="AF140">
            <v>358170.65</v>
          </cell>
          <cell r="AG140">
            <v>24020.949999999953</v>
          </cell>
          <cell r="AH140">
            <v>7391.3499999999767</v>
          </cell>
          <cell r="AI140">
            <v>-0.40000000002328306</v>
          </cell>
        </row>
        <row r="141">
          <cell r="A141">
            <v>245</v>
          </cell>
          <cell r="B141" t="str">
            <v>EE245</v>
          </cell>
          <cell r="C141" t="str">
            <v>Holbrook Primary School</v>
          </cell>
          <cell r="E141">
            <v>562933</v>
          </cell>
          <cell r="F141">
            <v>33910.790000000037</v>
          </cell>
          <cell r="G141">
            <v>596844</v>
          </cell>
          <cell r="H141">
            <v>596844</v>
          </cell>
          <cell r="I141">
            <v>0</v>
          </cell>
          <cell r="J141">
            <v>0</v>
          </cell>
          <cell r="K141">
            <v>562933</v>
          </cell>
          <cell r="L141">
            <v>33910.790000000037</v>
          </cell>
          <cell r="M141">
            <v>596844</v>
          </cell>
          <cell r="N141">
            <v>596843.79</v>
          </cell>
          <cell r="O141">
            <v>584565.32999999996</v>
          </cell>
          <cell r="Q141">
            <v>12278.670000000042</v>
          </cell>
          <cell r="S141">
            <v>12278.670000000042</v>
          </cell>
          <cell r="V141">
            <v>8704</v>
          </cell>
          <cell r="W141">
            <v>8136.75</v>
          </cell>
          <cell r="X141">
            <v>567.25</v>
          </cell>
          <cell r="Y141">
            <v>0</v>
          </cell>
          <cell r="Z141">
            <v>567.25</v>
          </cell>
          <cell r="AA141">
            <v>0</v>
          </cell>
          <cell r="AC141">
            <v>562933</v>
          </cell>
          <cell r="AD141">
            <v>33910.790000000037</v>
          </cell>
          <cell r="AE141">
            <v>596843.79</v>
          </cell>
          <cell r="AF141">
            <v>584565.32999999996</v>
          </cell>
          <cell r="AG141">
            <v>12278.460000000079</v>
          </cell>
          <cell r="AH141">
            <v>-21632.329999999958</v>
          </cell>
          <cell r="AI141">
            <v>-0.2099999999627471</v>
          </cell>
        </row>
        <row r="142">
          <cell r="A142">
            <v>246</v>
          </cell>
          <cell r="B142" t="str">
            <v>EE246</v>
          </cell>
          <cell r="C142" t="str">
            <v>Hollesley Primary School</v>
          </cell>
          <cell r="E142">
            <v>413776</v>
          </cell>
          <cell r="F142">
            <v>122208.98999999999</v>
          </cell>
          <cell r="G142">
            <v>535985</v>
          </cell>
          <cell r="H142">
            <v>535985</v>
          </cell>
          <cell r="I142">
            <v>0</v>
          </cell>
          <cell r="J142">
            <v>0</v>
          </cell>
          <cell r="K142">
            <v>413776</v>
          </cell>
          <cell r="L142">
            <v>122208.98999999999</v>
          </cell>
          <cell r="M142">
            <v>535985</v>
          </cell>
          <cell r="N142">
            <v>535984.99</v>
          </cell>
          <cell r="O142">
            <v>380607.13</v>
          </cell>
          <cell r="Q142">
            <v>155377.87</v>
          </cell>
          <cell r="S142">
            <v>155377.87</v>
          </cell>
          <cell r="V142">
            <v>7958</v>
          </cell>
          <cell r="W142">
            <v>-1656.98</v>
          </cell>
          <cell r="X142">
            <v>9614.98</v>
          </cell>
          <cell r="Y142">
            <v>0</v>
          </cell>
          <cell r="Z142">
            <v>9614.98</v>
          </cell>
          <cell r="AA142">
            <v>0</v>
          </cell>
          <cell r="AC142">
            <v>413776</v>
          </cell>
          <cell r="AD142">
            <v>122208.98999999999</v>
          </cell>
          <cell r="AE142">
            <v>535984.99</v>
          </cell>
          <cell r="AF142">
            <v>380607.13</v>
          </cell>
          <cell r="AG142">
            <v>155377.85999999999</v>
          </cell>
          <cell r="AH142">
            <v>33168.869999999995</v>
          </cell>
          <cell r="AI142">
            <v>-1.0000000009313226E-2</v>
          </cell>
        </row>
        <row r="143">
          <cell r="A143">
            <v>249</v>
          </cell>
          <cell r="B143" t="str">
            <v>EE249</v>
          </cell>
          <cell r="C143" t="str">
            <v>Broke Hall Community Primary S</v>
          </cell>
          <cell r="E143">
            <v>1991417</v>
          </cell>
          <cell r="F143">
            <v>150471.66999999993</v>
          </cell>
          <cell r="G143">
            <v>2141889</v>
          </cell>
          <cell r="H143">
            <v>2141889</v>
          </cell>
          <cell r="I143">
            <v>0</v>
          </cell>
          <cell r="J143">
            <v>0</v>
          </cell>
          <cell r="K143">
            <v>1991417</v>
          </cell>
          <cell r="L143">
            <v>150471.66999999993</v>
          </cell>
          <cell r="M143">
            <v>2141889</v>
          </cell>
          <cell r="N143">
            <v>2141888.67</v>
          </cell>
          <cell r="O143">
            <v>1926447.55</v>
          </cell>
          <cell r="Q143">
            <v>215441.44999999995</v>
          </cell>
          <cell r="S143">
            <v>215441.44999999995</v>
          </cell>
          <cell r="V143">
            <v>34105</v>
          </cell>
          <cell r="W143">
            <v>13275.44</v>
          </cell>
          <cell r="X143">
            <v>20829.559999999998</v>
          </cell>
          <cell r="Y143">
            <v>0</v>
          </cell>
          <cell r="Z143">
            <v>20829.559999999998</v>
          </cell>
          <cell r="AA143">
            <v>0</v>
          </cell>
          <cell r="AC143">
            <v>1991417</v>
          </cell>
          <cell r="AD143">
            <v>150471.66999999993</v>
          </cell>
          <cell r="AE143">
            <v>2141888.67</v>
          </cell>
          <cell r="AF143">
            <v>1926447.55</v>
          </cell>
          <cell r="AG143">
            <v>215441.11999999988</v>
          </cell>
          <cell r="AH143">
            <v>64969.449999999953</v>
          </cell>
          <cell r="AI143">
            <v>-0.33000000007450581</v>
          </cell>
        </row>
        <row r="144">
          <cell r="A144">
            <v>250</v>
          </cell>
          <cell r="B144" t="str">
            <v>EE250</v>
          </cell>
          <cell r="C144" t="str">
            <v>Britannia Primary School &amp; Nur</v>
          </cell>
          <cell r="E144">
            <v>2011431</v>
          </cell>
          <cell r="F144">
            <v>213002.08000000007</v>
          </cell>
          <cell r="G144">
            <v>2224433</v>
          </cell>
          <cell r="H144">
            <v>2224433</v>
          </cell>
          <cell r="I144">
            <v>0</v>
          </cell>
          <cell r="J144">
            <v>0</v>
          </cell>
          <cell r="K144">
            <v>2011431</v>
          </cell>
          <cell r="L144">
            <v>213002.08000000007</v>
          </cell>
          <cell r="M144">
            <v>2224433</v>
          </cell>
          <cell r="N144">
            <v>2224433.08</v>
          </cell>
          <cell r="O144">
            <v>1837627.12</v>
          </cell>
          <cell r="Q144">
            <v>386805.87999999989</v>
          </cell>
          <cell r="S144">
            <v>386805.87999999989</v>
          </cell>
          <cell r="V144">
            <v>2333</v>
          </cell>
          <cell r="W144">
            <v>-4065.63</v>
          </cell>
          <cell r="X144">
            <v>6398.63</v>
          </cell>
          <cell r="Y144">
            <v>0</v>
          </cell>
          <cell r="Z144">
            <v>6398.63</v>
          </cell>
          <cell r="AA144">
            <v>0</v>
          </cell>
          <cell r="AC144">
            <v>2011431</v>
          </cell>
          <cell r="AD144">
            <v>213002.08000000007</v>
          </cell>
          <cell r="AE144">
            <v>2224433.08</v>
          </cell>
          <cell r="AF144">
            <v>1837627.12</v>
          </cell>
          <cell r="AG144">
            <v>386805.95999999996</v>
          </cell>
          <cell r="AH144">
            <v>173803.87999999989</v>
          </cell>
          <cell r="AI144">
            <v>8.0000000074505806E-2</v>
          </cell>
        </row>
        <row r="145">
          <cell r="A145">
            <v>251</v>
          </cell>
          <cell r="B145" t="str">
            <v>EE251</v>
          </cell>
          <cell r="C145" t="str">
            <v>Castle Hill Infant School</v>
          </cell>
          <cell r="D145" t="str">
            <v>AC</v>
          </cell>
          <cell r="E145">
            <v>653048</v>
          </cell>
          <cell r="F145">
            <v>128022.17000000004</v>
          </cell>
          <cell r="G145">
            <v>781070</v>
          </cell>
          <cell r="H145">
            <v>1107594</v>
          </cell>
          <cell r="I145">
            <v>-326524</v>
          </cell>
          <cell r="J145" t="str">
            <v>In Year Con</v>
          </cell>
          <cell r="K145">
            <v>653048</v>
          </cell>
          <cell r="L145">
            <v>128022.17000000004</v>
          </cell>
          <cell r="M145">
            <v>781070</v>
          </cell>
          <cell r="N145">
            <v>781070.17</v>
          </cell>
          <cell r="O145">
            <v>781068.98</v>
          </cell>
          <cell r="Q145">
            <v>1.0200000000186265</v>
          </cell>
          <cell r="S145">
            <v>1.0200000000186265</v>
          </cell>
          <cell r="T145" t="str">
            <v>JNL</v>
          </cell>
          <cell r="U145">
            <v>1.0200000000186265</v>
          </cell>
          <cell r="V145">
            <v>10467</v>
          </cell>
          <cell r="W145">
            <v>10467</v>
          </cell>
          <cell r="X145">
            <v>0</v>
          </cell>
          <cell r="Y145">
            <v>0</v>
          </cell>
          <cell r="Z145">
            <v>0</v>
          </cell>
          <cell r="AA145">
            <v>0</v>
          </cell>
          <cell r="AC145">
            <v>653048</v>
          </cell>
          <cell r="AD145">
            <v>128022.17000000004</v>
          </cell>
          <cell r="AE145">
            <v>781070.17</v>
          </cell>
          <cell r="AF145">
            <v>781068.98</v>
          </cell>
          <cell r="AG145">
            <v>1.190000000060536</v>
          </cell>
          <cell r="AH145">
            <v>-128020.97999999998</v>
          </cell>
          <cell r="AI145">
            <v>0.17000000004190952</v>
          </cell>
          <cell r="AJ145" t="str">
            <v>AC</v>
          </cell>
        </row>
        <row r="146">
          <cell r="A146">
            <v>252</v>
          </cell>
          <cell r="B146" t="str">
            <v>EE252</v>
          </cell>
          <cell r="C146" t="str">
            <v>Castle Hill Junior School</v>
          </cell>
          <cell r="D146" t="str">
            <v>AC</v>
          </cell>
          <cell r="E146">
            <v>798793</v>
          </cell>
          <cell r="F146">
            <v>198208.83000000007</v>
          </cell>
          <cell r="G146">
            <v>997002</v>
          </cell>
          <cell r="H146">
            <v>1396399</v>
          </cell>
          <cell r="I146">
            <v>-399397</v>
          </cell>
          <cell r="J146" t="str">
            <v>In Year Con</v>
          </cell>
          <cell r="K146">
            <v>798793</v>
          </cell>
          <cell r="L146">
            <v>198208.83000000007</v>
          </cell>
          <cell r="M146">
            <v>997002</v>
          </cell>
          <cell r="N146">
            <v>997001.83000000007</v>
          </cell>
          <cell r="O146">
            <v>997000.79</v>
          </cell>
          <cell r="Q146">
            <v>1.2099999999627471</v>
          </cell>
          <cell r="S146">
            <v>1.2099999999627471</v>
          </cell>
          <cell r="T146" t="str">
            <v>JNL</v>
          </cell>
          <cell r="U146">
            <v>1.2099999999627471</v>
          </cell>
          <cell r="V146">
            <v>11724</v>
          </cell>
          <cell r="W146">
            <v>11724</v>
          </cell>
          <cell r="X146">
            <v>0</v>
          </cell>
          <cell r="Y146">
            <v>0</v>
          </cell>
          <cell r="Z146">
            <v>0</v>
          </cell>
          <cell r="AA146">
            <v>0</v>
          </cell>
          <cell r="AC146">
            <v>798793</v>
          </cell>
          <cell r="AD146">
            <v>198208.83000000007</v>
          </cell>
          <cell r="AE146">
            <v>997001.83000000007</v>
          </cell>
          <cell r="AF146">
            <v>997000.79</v>
          </cell>
          <cell r="AG146">
            <v>1.0400000000372529</v>
          </cell>
          <cell r="AH146">
            <v>-198207.79000000004</v>
          </cell>
          <cell r="AI146">
            <v>-0.16999999992549419</v>
          </cell>
          <cell r="AJ146" t="str">
            <v>AC</v>
          </cell>
        </row>
        <row r="147">
          <cell r="A147">
            <v>253</v>
          </cell>
          <cell r="B147" t="str">
            <v>EE253</v>
          </cell>
          <cell r="C147" t="str">
            <v>The Oaks Community Primary School</v>
          </cell>
          <cell r="D147" t="str">
            <v>AC</v>
          </cell>
          <cell r="E147">
            <v>1678733</v>
          </cell>
          <cell r="F147">
            <v>161807.96999999997</v>
          </cell>
          <cell r="G147">
            <v>1840541</v>
          </cell>
          <cell r="H147">
            <v>1993154</v>
          </cell>
          <cell r="I147">
            <v>-152613</v>
          </cell>
          <cell r="J147" t="str">
            <v>In Year Con</v>
          </cell>
          <cell r="K147">
            <v>1678733</v>
          </cell>
          <cell r="L147">
            <v>161807.96999999997</v>
          </cell>
          <cell r="M147">
            <v>1840541</v>
          </cell>
          <cell r="N147">
            <v>1840540.97</v>
          </cell>
          <cell r="O147">
            <v>1781081.74</v>
          </cell>
          <cell r="Q147">
            <v>59459.260000000009</v>
          </cell>
          <cell r="S147">
            <v>59459.260000000009</v>
          </cell>
          <cell r="V147">
            <v>49411</v>
          </cell>
          <cell r="W147">
            <v>34264.370000000003</v>
          </cell>
          <cell r="X147">
            <v>15146.629999999997</v>
          </cell>
          <cell r="Y147">
            <v>0</v>
          </cell>
          <cell r="Z147">
            <v>15146.629999999997</v>
          </cell>
          <cell r="AA147">
            <v>0</v>
          </cell>
          <cell r="AC147">
            <v>1678733</v>
          </cell>
          <cell r="AD147">
            <v>161807.96999999997</v>
          </cell>
          <cell r="AE147">
            <v>1840540.97</v>
          </cell>
          <cell r="AF147">
            <v>1781081.74</v>
          </cell>
          <cell r="AG147">
            <v>59459.229999999981</v>
          </cell>
          <cell r="AH147">
            <v>-102348.73999999999</v>
          </cell>
          <cell r="AI147">
            <v>-3.0000000027939677E-2</v>
          </cell>
          <cell r="AJ147" t="str">
            <v>AC</v>
          </cell>
        </row>
        <row r="148">
          <cell r="A148">
            <v>254</v>
          </cell>
          <cell r="B148" t="str">
            <v>EE254</v>
          </cell>
          <cell r="C148" t="str">
            <v>Chantry Infant School</v>
          </cell>
          <cell r="D148" t="str">
            <v>CS</v>
          </cell>
          <cell r="E148">
            <v>0</v>
          </cell>
          <cell r="F148">
            <v>0</v>
          </cell>
          <cell r="G148">
            <v>0</v>
          </cell>
          <cell r="H148">
            <v>0</v>
          </cell>
          <cell r="I148">
            <v>0</v>
          </cell>
          <cell r="J148">
            <v>0</v>
          </cell>
          <cell r="K148">
            <v>0</v>
          </cell>
          <cell r="L148">
            <v>0</v>
          </cell>
          <cell r="M148">
            <v>0</v>
          </cell>
          <cell r="N148">
            <v>0</v>
          </cell>
          <cell r="O148">
            <v>0</v>
          </cell>
          <cell r="Q148">
            <v>0</v>
          </cell>
          <cell r="S148">
            <v>0</v>
          </cell>
          <cell r="V148">
            <v>0</v>
          </cell>
          <cell r="W148">
            <v>0</v>
          </cell>
          <cell r="X148">
            <v>0</v>
          </cell>
          <cell r="Y148">
            <v>0</v>
          </cell>
          <cell r="Z148">
            <v>0</v>
          </cell>
          <cell r="AA148">
            <v>0</v>
          </cell>
          <cell r="AC148">
            <v>0</v>
          </cell>
          <cell r="AD148">
            <v>0</v>
          </cell>
          <cell r="AE148">
            <v>0</v>
          </cell>
          <cell r="AF148">
            <v>0</v>
          </cell>
          <cell r="AG148">
            <v>0</v>
          </cell>
          <cell r="AH148">
            <v>0</v>
          </cell>
          <cell r="AI148">
            <v>0</v>
          </cell>
          <cell r="AJ148" t="str">
            <v>CS</v>
          </cell>
        </row>
        <row r="149">
          <cell r="A149">
            <v>255</v>
          </cell>
          <cell r="B149" t="str">
            <v>EE255</v>
          </cell>
          <cell r="C149" t="str">
            <v>Chantry Junior School</v>
          </cell>
          <cell r="D149" t="str">
            <v>CS</v>
          </cell>
          <cell r="E149">
            <v>0</v>
          </cell>
          <cell r="F149">
            <v>0</v>
          </cell>
          <cell r="G149">
            <v>0</v>
          </cell>
          <cell r="H149">
            <v>0</v>
          </cell>
          <cell r="I149">
            <v>0</v>
          </cell>
          <cell r="J149">
            <v>0</v>
          </cell>
          <cell r="K149">
            <v>0</v>
          </cell>
          <cell r="L149">
            <v>0</v>
          </cell>
          <cell r="M149">
            <v>0</v>
          </cell>
          <cell r="N149">
            <v>0</v>
          </cell>
          <cell r="O149">
            <v>0</v>
          </cell>
          <cell r="Q149">
            <v>0</v>
          </cell>
          <cell r="S149">
            <v>0</v>
          </cell>
          <cell r="V149">
            <v>0</v>
          </cell>
          <cell r="W149">
            <v>0</v>
          </cell>
          <cell r="X149">
            <v>0</v>
          </cell>
          <cell r="Y149">
            <v>0</v>
          </cell>
          <cell r="Z149">
            <v>0</v>
          </cell>
          <cell r="AA149">
            <v>0</v>
          </cell>
          <cell r="AC149">
            <v>0</v>
          </cell>
          <cell r="AD149">
            <v>0</v>
          </cell>
          <cell r="AE149">
            <v>0</v>
          </cell>
          <cell r="AF149">
            <v>0</v>
          </cell>
          <cell r="AG149">
            <v>0</v>
          </cell>
          <cell r="AH149">
            <v>0</v>
          </cell>
          <cell r="AI149">
            <v>0</v>
          </cell>
          <cell r="AJ149" t="str">
            <v>CS</v>
          </cell>
        </row>
        <row r="150">
          <cell r="A150">
            <v>256</v>
          </cell>
          <cell r="B150" t="str">
            <v>EE256</v>
          </cell>
          <cell r="C150" t="str">
            <v>Cliff Lane Primary School</v>
          </cell>
          <cell r="D150" t="str">
            <v>AC</v>
          </cell>
          <cell r="E150">
            <v>1033383</v>
          </cell>
          <cell r="F150">
            <v>53902.939999999944</v>
          </cell>
          <cell r="G150">
            <v>1087286</v>
          </cell>
          <cell r="H150">
            <v>1603976</v>
          </cell>
          <cell r="I150">
            <v>-516690</v>
          </cell>
          <cell r="J150" t="str">
            <v>In Year Con</v>
          </cell>
          <cell r="K150">
            <v>1033383</v>
          </cell>
          <cell r="L150">
            <v>53902.939999999944</v>
          </cell>
          <cell r="M150">
            <v>1087286</v>
          </cell>
          <cell r="N150">
            <v>1087285.94</v>
          </cell>
          <cell r="O150">
            <v>1087285.99</v>
          </cell>
          <cell r="Q150">
            <v>1.0000000009313226E-2</v>
          </cell>
          <cell r="S150">
            <v>1.0000000009313226E-2</v>
          </cell>
          <cell r="T150" t="str">
            <v>JNL</v>
          </cell>
          <cell r="U150">
            <v>1.0000000009313226E-2</v>
          </cell>
          <cell r="V150">
            <v>34740</v>
          </cell>
          <cell r="W150">
            <v>34740</v>
          </cell>
          <cell r="X150">
            <v>0</v>
          </cell>
          <cell r="Y150">
            <v>0</v>
          </cell>
          <cell r="Z150">
            <v>0</v>
          </cell>
          <cell r="AA150">
            <v>0</v>
          </cell>
          <cell r="AC150">
            <v>1033383</v>
          </cell>
          <cell r="AD150">
            <v>53902.939999999944</v>
          </cell>
          <cell r="AE150">
            <v>1087285.94</v>
          </cell>
          <cell r="AF150">
            <v>1087285.99</v>
          </cell>
          <cell r="AG150">
            <v>-5.0000000046566129E-2</v>
          </cell>
          <cell r="AH150">
            <v>-53902.989999999991</v>
          </cell>
          <cell r="AI150">
            <v>-6.0000000055879354E-2</v>
          </cell>
          <cell r="AJ150" t="str">
            <v>AC</v>
          </cell>
        </row>
        <row r="151">
          <cell r="A151">
            <v>258</v>
          </cell>
          <cell r="B151" t="str">
            <v>EE258</v>
          </cell>
          <cell r="C151" t="str">
            <v>Clifford Road Primary School</v>
          </cell>
          <cell r="E151">
            <v>1415479</v>
          </cell>
          <cell r="F151">
            <v>26806.080000000075</v>
          </cell>
          <cell r="G151">
            <v>1442285</v>
          </cell>
          <cell r="H151">
            <v>1442285</v>
          </cell>
          <cell r="I151">
            <v>0</v>
          </cell>
          <cell r="J151">
            <v>0</v>
          </cell>
          <cell r="K151">
            <v>1415479</v>
          </cell>
          <cell r="L151">
            <v>26806.080000000075</v>
          </cell>
          <cell r="M151">
            <v>1442285</v>
          </cell>
          <cell r="N151">
            <v>1442285.08</v>
          </cell>
          <cell r="O151">
            <v>1374322.86</v>
          </cell>
          <cell r="Q151">
            <v>67962.139999999898</v>
          </cell>
          <cell r="S151">
            <v>67962.139999999898</v>
          </cell>
          <cell r="V151">
            <v>5812</v>
          </cell>
          <cell r="W151">
            <v>-5547.4</v>
          </cell>
          <cell r="X151">
            <v>11359.4</v>
          </cell>
          <cell r="Y151">
            <v>0</v>
          </cell>
          <cell r="Z151">
            <v>11359.4</v>
          </cell>
          <cell r="AA151">
            <v>0</v>
          </cell>
          <cell r="AC151">
            <v>1415479</v>
          </cell>
          <cell r="AD151">
            <v>26806.080000000075</v>
          </cell>
          <cell r="AE151">
            <v>1442285.08</v>
          </cell>
          <cell r="AF151">
            <v>1374322.86</v>
          </cell>
          <cell r="AG151">
            <v>67962.219999999972</v>
          </cell>
          <cell r="AH151">
            <v>41156.139999999898</v>
          </cell>
          <cell r="AI151">
            <v>8.0000000074505806E-2</v>
          </cell>
        </row>
        <row r="152">
          <cell r="A152">
            <v>259</v>
          </cell>
          <cell r="B152" t="str">
            <v>EE259</v>
          </cell>
          <cell r="C152" t="str">
            <v>Dale Hall Community Primary Sc</v>
          </cell>
          <cell r="E152">
            <v>1301119</v>
          </cell>
          <cell r="F152">
            <v>50281.969999999972</v>
          </cell>
          <cell r="G152">
            <v>1351401</v>
          </cell>
          <cell r="H152">
            <v>1351401</v>
          </cell>
          <cell r="I152">
            <v>0</v>
          </cell>
          <cell r="J152">
            <v>0</v>
          </cell>
          <cell r="K152">
            <v>1301119</v>
          </cell>
          <cell r="L152">
            <v>50281.969999999972</v>
          </cell>
          <cell r="M152">
            <v>1351401</v>
          </cell>
          <cell r="N152">
            <v>1351400.97</v>
          </cell>
          <cell r="O152">
            <v>1292355.2</v>
          </cell>
          <cell r="Q152">
            <v>59045.800000000047</v>
          </cell>
          <cell r="S152">
            <v>59045.800000000047</v>
          </cell>
          <cell r="V152">
            <v>5106</v>
          </cell>
          <cell r="W152">
            <v>5106.37</v>
          </cell>
          <cell r="X152">
            <v>-0.36999999999989086</v>
          </cell>
          <cell r="Y152">
            <v>0</v>
          </cell>
          <cell r="Z152">
            <v>-0.36999999999989086</v>
          </cell>
          <cell r="AA152">
            <v>0</v>
          </cell>
          <cell r="AC152">
            <v>1301119</v>
          </cell>
          <cell r="AD152">
            <v>50281.969999999972</v>
          </cell>
          <cell r="AE152">
            <v>1351400.97</v>
          </cell>
          <cell r="AF152">
            <v>1292355.2</v>
          </cell>
          <cell r="AG152">
            <v>59045.770000000019</v>
          </cell>
          <cell r="AH152">
            <v>8763.8000000000466</v>
          </cell>
          <cell r="AI152">
            <v>-3.0000000027939677E-2</v>
          </cell>
        </row>
        <row r="153">
          <cell r="A153">
            <v>260</v>
          </cell>
          <cell r="B153" t="str">
            <v>EE260</v>
          </cell>
          <cell r="C153" t="str">
            <v>The Willows Primary School</v>
          </cell>
          <cell r="E153">
            <v>937674</v>
          </cell>
          <cell r="F153">
            <v>97940.949999999953</v>
          </cell>
          <cell r="G153">
            <v>1035615</v>
          </cell>
          <cell r="H153">
            <v>1035615</v>
          </cell>
          <cell r="I153">
            <v>0</v>
          </cell>
          <cell r="J153">
            <v>0</v>
          </cell>
          <cell r="K153">
            <v>937674</v>
          </cell>
          <cell r="L153">
            <v>97940.949999999953</v>
          </cell>
          <cell r="M153">
            <v>1035615</v>
          </cell>
          <cell r="N153">
            <v>1035614.95</v>
          </cell>
          <cell r="O153">
            <v>993718.68</v>
          </cell>
          <cell r="Q153">
            <v>41896.319999999949</v>
          </cell>
          <cell r="S153">
            <v>41896.319999999949</v>
          </cell>
          <cell r="V153">
            <v>12386</v>
          </cell>
          <cell r="W153">
            <v>-530.5</v>
          </cell>
          <cell r="X153">
            <v>12916.5</v>
          </cell>
          <cell r="Y153">
            <v>0</v>
          </cell>
          <cell r="Z153">
            <v>12916.5</v>
          </cell>
          <cell r="AA153">
            <v>0</v>
          </cell>
          <cell r="AC153">
            <v>937674</v>
          </cell>
          <cell r="AD153">
            <v>97940.949999999953</v>
          </cell>
          <cell r="AE153">
            <v>1035614.95</v>
          </cell>
          <cell r="AF153">
            <v>993718.68</v>
          </cell>
          <cell r="AG153">
            <v>41896.269999999902</v>
          </cell>
          <cell r="AH153">
            <v>-56044.680000000051</v>
          </cell>
          <cell r="AI153">
            <v>-5.0000000046566129E-2</v>
          </cell>
        </row>
        <row r="154">
          <cell r="A154">
            <v>262</v>
          </cell>
          <cell r="B154" t="str">
            <v>EE262</v>
          </cell>
          <cell r="C154" t="str">
            <v>Gusford Community Primary Scho</v>
          </cell>
          <cell r="D154" t="str">
            <v>AC</v>
          </cell>
          <cell r="E154">
            <v>0</v>
          </cell>
          <cell r="F154">
            <v>-0.42000000004190952</v>
          </cell>
          <cell r="G154">
            <v>0</v>
          </cell>
          <cell r="H154">
            <v>0</v>
          </cell>
          <cell r="I154">
            <v>0</v>
          </cell>
          <cell r="J154">
            <v>0</v>
          </cell>
          <cell r="K154">
            <v>0</v>
          </cell>
          <cell r="L154">
            <v>-0.42000000004190952</v>
          </cell>
          <cell r="M154">
            <v>0</v>
          </cell>
          <cell r="N154">
            <v>-0.42000000004190952</v>
          </cell>
          <cell r="O154">
            <v>1321.76</v>
          </cell>
          <cell r="Q154">
            <v>-1321.76</v>
          </cell>
          <cell r="S154">
            <v>-1321.76</v>
          </cell>
          <cell r="U154">
            <v>-1321.76</v>
          </cell>
          <cell r="V154">
            <v>0</v>
          </cell>
          <cell r="W154">
            <v>0</v>
          </cell>
          <cell r="X154">
            <v>0</v>
          </cell>
          <cell r="Y154">
            <v>0</v>
          </cell>
          <cell r="Z154">
            <v>0</v>
          </cell>
          <cell r="AA154">
            <v>0</v>
          </cell>
          <cell r="AC154">
            <v>0</v>
          </cell>
          <cell r="AD154">
            <v>-0.42000000004190952</v>
          </cell>
          <cell r="AE154">
            <v>-0.42000000004190952</v>
          </cell>
          <cell r="AF154">
            <v>1321.76</v>
          </cell>
          <cell r="AG154">
            <v>-1322.1800000000419</v>
          </cell>
          <cell r="AH154">
            <v>-1321.76</v>
          </cell>
          <cell r="AI154">
            <v>-0.42000000004190952</v>
          </cell>
          <cell r="AJ154" t="str">
            <v>AC</v>
          </cell>
        </row>
        <row r="155">
          <cell r="A155">
            <v>263</v>
          </cell>
          <cell r="B155" t="str">
            <v>EE263</v>
          </cell>
          <cell r="C155" t="str">
            <v>Halifax Primary School</v>
          </cell>
          <cell r="E155">
            <v>1546135</v>
          </cell>
          <cell r="F155">
            <v>282813.35000000009</v>
          </cell>
          <cell r="G155">
            <v>1828948</v>
          </cell>
          <cell r="H155">
            <v>1828948</v>
          </cell>
          <cell r="I155">
            <v>0</v>
          </cell>
          <cell r="J155">
            <v>0</v>
          </cell>
          <cell r="K155">
            <v>1546135</v>
          </cell>
          <cell r="L155">
            <v>282813.35000000009</v>
          </cell>
          <cell r="M155">
            <v>1828948</v>
          </cell>
          <cell r="N155">
            <v>1828948.35</v>
          </cell>
          <cell r="O155">
            <v>1563618.1</v>
          </cell>
          <cell r="Q155">
            <v>265329.89999999991</v>
          </cell>
          <cell r="S155">
            <v>265329.89999999991</v>
          </cell>
          <cell r="V155">
            <v>15172</v>
          </cell>
          <cell r="W155">
            <v>-8511.25</v>
          </cell>
          <cell r="X155">
            <v>23683.25</v>
          </cell>
          <cell r="Y155">
            <v>0</v>
          </cell>
          <cell r="Z155">
            <v>23683.25</v>
          </cell>
          <cell r="AA155">
            <v>0</v>
          </cell>
          <cell r="AC155">
            <v>1546135</v>
          </cell>
          <cell r="AD155">
            <v>282813.35000000009</v>
          </cell>
          <cell r="AE155">
            <v>1828948.35</v>
          </cell>
          <cell r="AF155">
            <v>1563618.1</v>
          </cell>
          <cell r="AG155">
            <v>265330.25</v>
          </cell>
          <cell r="AH155">
            <v>-17483.100000000093</v>
          </cell>
          <cell r="AI155">
            <v>0.35000000009313226</v>
          </cell>
        </row>
        <row r="156">
          <cell r="A156">
            <v>264</v>
          </cell>
          <cell r="B156" t="str">
            <v>EE264</v>
          </cell>
          <cell r="C156" t="str">
            <v>Handford Hall Primary School</v>
          </cell>
          <cell r="E156">
            <v>1356322</v>
          </cell>
          <cell r="F156">
            <v>307729.30000000005</v>
          </cell>
          <cell r="G156">
            <v>1664051</v>
          </cell>
          <cell r="H156">
            <v>1664051</v>
          </cell>
          <cell r="I156">
            <v>0</v>
          </cell>
          <cell r="J156">
            <v>0</v>
          </cell>
          <cell r="K156">
            <v>1356322</v>
          </cell>
          <cell r="L156">
            <v>307729.30000000005</v>
          </cell>
          <cell r="M156">
            <v>1664051</v>
          </cell>
          <cell r="N156">
            <v>1664051.3</v>
          </cell>
          <cell r="O156">
            <v>1233665.31</v>
          </cell>
          <cell r="Q156">
            <v>430385.68999999994</v>
          </cell>
          <cell r="S156">
            <v>430385.68999999994</v>
          </cell>
          <cell r="V156">
            <v>2688</v>
          </cell>
          <cell r="W156">
            <v>-7532.5</v>
          </cell>
          <cell r="X156">
            <v>10220.5</v>
          </cell>
          <cell r="Y156">
            <v>0</v>
          </cell>
          <cell r="Z156">
            <v>10220.5</v>
          </cell>
          <cell r="AA156">
            <v>0</v>
          </cell>
          <cell r="AC156">
            <v>1356322</v>
          </cell>
          <cell r="AD156">
            <v>307729.30000000005</v>
          </cell>
          <cell r="AE156">
            <v>1664051.3</v>
          </cell>
          <cell r="AF156">
            <v>1233665.31</v>
          </cell>
          <cell r="AG156">
            <v>430385.99</v>
          </cell>
          <cell r="AH156">
            <v>122656.68999999994</v>
          </cell>
          <cell r="AI156">
            <v>0.30000000004656613</v>
          </cell>
        </row>
        <row r="157">
          <cell r="A157">
            <v>266</v>
          </cell>
          <cell r="B157" t="str">
            <v>EE266</v>
          </cell>
          <cell r="C157" t="str">
            <v>Highfield Nursery</v>
          </cell>
          <cell r="E157">
            <v>313500</v>
          </cell>
          <cell r="F157">
            <v>47785</v>
          </cell>
          <cell r="G157">
            <v>361285</v>
          </cell>
          <cell r="H157">
            <v>361285</v>
          </cell>
          <cell r="I157">
            <v>0</v>
          </cell>
          <cell r="J157">
            <v>0</v>
          </cell>
          <cell r="K157">
            <v>313500</v>
          </cell>
          <cell r="L157">
            <v>47785</v>
          </cell>
          <cell r="M157">
            <v>361285</v>
          </cell>
          <cell r="N157">
            <v>361285</v>
          </cell>
          <cell r="O157">
            <v>308535.65000000002</v>
          </cell>
          <cell r="Q157">
            <v>52749.349999999977</v>
          </cell>
          <cell r="S157">
            <v>52749.349999999977</v>
          </cell>
          <cell r="V157">
            <v>36740</v>
          </cell>
          <cell r="W157">
            <v>-845.89</v>
          </cell>
          <cell r="X157">
            <v>37585.89</v>
          </cell>
          <cell r="Y157">
            <v>0</v>
          </cell>
          <cell r="Z157">
            <v>37585.89</v>
          </cell>
          <cell r="AA157">
            <v>0</v>
          </cell>
          <cell r="AC157">
            <v>313500</v>
          </cell>
          <cell r="AD157">
            <v>47785</v>
          </cell>
          <cell r="AE157">
            <v>361285</v>
          </cell>
          <cell r="AF157">
            <v>308535.65000000002</v>
          </cell>
          <cell r="AG157">
            <v>52749.349999999977</v>
          </cell>
          <cell r="AH157">
            <v>4964.3499999999767</v>
          </cell>
          <cell r="AI157">
            <v>0</v>
          </cell>
        </row>
        <row r="158">
          <cell r="A158">
            <v>267</v>
          </cell>
          <cell r="B158" t="str">
            <v>EE267</v>
          </cell>
          <cell r="C158" t="str">
            <v>Hillside Community Primary Sch</v>
          </cell>
          <cell r="D158" t="str">
            <v>AC</v>
          </cell>
          <cell r="E158">
            <v>455763</v>
          </cell>
          <cell r="F158">
            <v>131388.53000000003</v>
          </cell>
          <cell r="G158">
            <v>587152</v>
          </cell>
          <cell r="H158">
            <v>1954438</v>
          </cell>
          <cell r="I158">
            <v>-1367286</v>
          </cell>
          <cell r="J158" t="str">
            <v>In Year Con</v>
          </cell>
          <cell r="K158">
            <v>455763</v>
          </cell>
          <cell r="L158">
            <v>131388.53000000003</v>
          </cell>
          <cell r="M158">
            <v>587152</v>
          </cell>
          <cell r="N158">
            <v>587151.53</v>
          </cell>
          <cell r="O158">
            <v>587150.9</v>
          </cell>
          <cell r="Q158">
            <v>1.0999999999767169</v>
          </cell>
          <cell r="S158">
            <v>1.0999999999767169</v>
          </cell>
          <cell r="T158" t="str">
            <v>JNL</v>
          </cell>
          <cell r="U158">
            <v>1.0999999999767169</v>
          </cell>
          <cell r="V158">
            <v>43579</v>
          </cell>
          <cell r="W158">
            <v>43579</v>
          </cell>
          <cell r="X158">
            <v>0</v>
          </cell>
          <cell r="Y158">
            <v>0</v>
          </cell>
          <cell r="Z158">
            <v>0</v>
          </cell>
          <cell r="AA158">
            <v>0</v>
          </cell>
          <cell r="AC158">
            <v>455763</v>
          </cell>
          <cell r="AD158">
            <v>131388.53000000003</v>
          </cell>
          <cell r="AE158">
            <v>587151.53</v>
          </cell>
          <cell r="AF158">
            <v>587150.9</v>
          </cell>
          <cell r="AG158">
            <v>0.63000000000465661</v>
          </cell>
          <cell r="AH158">
            <v>-131387.90000000002</v>
          </cell>
          <cell r="AI158">
            <v>-0.46999999997206032</v>
          </cell>
          <cell r="AJ158" t="str">
            <v>AC</v>
          </cell>
        </row>
        <row r="159">
          <cell r="A159">
            <v>269</v>
          </cell>
          <cell r="B159" t="str">
            <v>EE269</v>
          </cell>
          <cell r="C159" t="str">
            <v>Morland Primary School</v>
          </cell>
          <cell r="E159">
            <v>1526001</v>
          </cell>
          <cell r="F159">
            <v>318785.45999999996</v>
          </cell>
          <cell r="G159">
            <v>1844786</v>
          </cell>
          <cell r="H159">
            <v>1844786</v>
          </cell>
          <cell r="I159">
            <v>0</v>
          </cell>
          <cell r="J159">
            <v>0</v>
          </cell>
          <cell r="K159">
            <v>1526001</v>
          </cell>
          <cell r="L159">
            <v>318785.45999999996</v>
          </cell>
          <cell r="M159">
            <v>1844786</v>
          </cell>
          <cell r="N159">
            <v>1844786.46</v>
          </cell>
          <cell r="O159">
            <v>1365274.09</v>
          </cell>
          <cell r="Q159">
            <v>479511.90999999992</v>
          </cell>
          <cell r="S159">
            <v>479511.90999999992</v>
          </cell>
          <cell r="V159">
            <v>29480</v>
          </cell>
          <cell r="W159">
            <v>5500.73</v>
          </cell>
          <cell r="X159">
            <v>23979.27</v>
          </cell>
          <cell r="Y159">
            <v>0</v>
          </cell>
          <cell r="Z159">
            <v>23979.27</v>
          </cell>
          <cell r="AA159">
            <v>0</v>
          </cell>
          <cell r="AC159">
            <v>1526001</v>
          </cell>
          <cell r="AD159">
            <v>318785.45999999996</v>
          </cell>
          <cell r="AE159">
            <v>1844786.46</v>
          </cell>
          <cell r="AF159">
            <v>1365274.09</v>
          </cell>
          <cell r="AG159">
            <v>479512.36999999988</v>
          </cell>
          <cell r="AH159">
            <v>160726.90999999992</v>
          </cell>
          <cell r="AI159">
            <v>0.4599999999627471</v>
          </cell>
        </row>
        <row r="160">
          <cell r="A160">
            <v>270</v>
          </cell>
          <cell r="B160" t="str">
            <v>EE270</v>
          </cell>
          <cell r="C160" t="str">
            <v>Murrayfield Community Primary</v>
          </cell>
          <cell r="E160">
            <v>1607424</v>
          </cell>
          <cell r="F160">
            <v>202183.5</v>
          </cell>
          <cell r="G160">
            <v>1809608</v>
          </cell>
          <cell r="H160">
            <v>1809608</v>
          </cell>
          <cell r="I160">
            <v>0</v>
          </cell>
          <cell r="J160">
            <v>0</v>
          </cell>
          <cell r="K160">
            <v>1607424</v>
          </cell>
          <cell r="L160">
            <v>202183.5</v>
          </cell>
          <cell r="M160">
            <v>1809608</v>
          </cell>
          <cell r="N160">
            <v>1809607.5</v>
          </cell>
          <cell r="O160">
            <v>1722582.56</v>
          </cell>
          <cell r="Q160">
            <v>87025.439999999944</v>
          </cell>
          <cell r="S160">
            <v>87025.439999999944</v>
          </cell>
          <cell r="V160">
            <v>5549</v>
          </cell>
          <cell r="W160">
            <v>3246</v>
          </cell>
          <cell r="X160">
            <v>2303</v>
          </cell>
          <cell r="Y160">
            <v>0</v>
          </cell>
          <cell r="Z160">
            <v>2303</v>
          </cell>
          <cell r="AA160">
            <v>0</v>
          </cell>
          <cell r="AC160">
            <v>1607424</v>
          </cell>
          <cell r="AD160">
            <v>202183.5</v>
          </cell>
          <cell r="AE160">
            <v>1809607.5</v>
          </cell>
          <cell r="AF160">
            <v>1722582.56</v>
          </cell>
          <cell r="AG160">
            <v>87024.939999999944</v>
          </cell>
          <cell r="AH160">
            <v>-115158.56000000006</v>
          </cell>
          <cell r="AI160">
            <v>-0.5</v>
          </cell>
        </row>
        <row r="161">
          <cell r="A161">
            <v>273</v>
          </cell>
          <cell r="B161" t="str">
            <v>EE273</v>
          </cell>
          <cell r="C161" t="str">
            <v>Ravenswood Primary School</v>
          </cell>
          <cell r="E161">
            <v>1752086</v>
          </cell>
          <cell r="F161">
            <v>78769.580000000075</v>
          </cell>
          <cell r="G161">
            <v>1830856</v>
          </cell>
          <cell r="H161">
            <v>1830856</v>
          </cell>
          <cell r="I161">
            <v>0</v>
          </cell>
          <cell r="J161">
            <v>0</v>
          </cell>
          <cell r="K161">
            <v>1752086</v>
          </cell>
          <cell r="L161">
            <v>78769.580000000075</v>
          </cell>
          <cell r="M161">
            <v>1830856</v>
          </cell>
          <cell r="N161">
            <v>1830855.58</v>
          </cell>
          <cell r="O161">
            <v>1624896.84</v>
          </cell>
          <cell r="Q161">
            <v>205959.15999999992</v>
          </cell>
          <cell r="S161">
            <v>205959.15999999992</v>
          </cell>
          <cell r="V161">
            <v>45208</v>
          </cell>
          <cell r="W161">
            <v>-8415.6299999999992</v>
          </cell>
          <cell r="X161">
            <v>53623.63</v>
          </cell>
          <cell r="Y161">
            <v>0</v>
          </cell>
          <cell r="Z161">
            <v>53623.63</v>
          </cell>
          <cell r="AA161">
            <v>0</v>
          </cell>
          <cell r="AC161">
            <v>1752086</v>
          </cell>
          <cell r="AD161">
            <v>78769.580000000075</v>
          </cell>
          <cell r="AE161">
            <v>1830855.58</v>
          </cell>
          <cell r="AF161">
            <v>1624896.84</v>
          </cell>
          <cell r="AG161">
            <v>205958.74</v>
          </cell>
          <cell r="AH161">
            <v>127189.15999999992</v>
          </cell>
          <cell r="AI161">
            <v>-0.41999999992549419</v>
          </cell>
        </row>
        <row r="162">
          <cell r="A162">
            <v>274</v>
          </cell>
          <cell r="B162" t="str">
            <v>EE274</v>
          </cell>
          <cell r="C162" t="str">
            <v>Pipers Vale Community Primary</v>
          </cell>
          <cell r="E162">
            <v>1760376</v>
          </cell>
          <cell r="F162">
            <v>36991.929999999935</v>
          </cell>
          <cell r="G162">
            <v>1797368</v>
          </cell>
          <cell r="H162">
            <v>1797368</v>
          </cell>
          <cell r="I162">
            <v>0</v>
          </cell>
          <cell r="J162">
            <v>0</v>
          </cell>
          <cell r="K162">
            <v>1760376</v>
          </cell>
          <cell r="L162">
            <v>36991.929999999935</v>
          </cell>
          <cell r="M162">
            <v>1797368</v>
          </cell>
          <cell r="N162">
            <v>1797367.93</v>
          </cell>
          <cell r="O162">
            <v>1665669.43</v>
          </cell>
          <cell r="Q162">
            <v>131698.57000000007</v>
          </cell>
          <cell r="S162">
            <v>131698.57000000007</v>
          </cell>
          <cell r="V162">
            <v>9168</v>
          </cell>
          <cell r="W162">
            <v>4965.24</v>
          </cell>
          <cell r="X162">
            <v>4202.76</v>
          </cell>
          <cell r="Y162">
            <v>0</v>
          </cell>
          <cell r="Z162">
            <v>4202.76</v>
          </cell>
          <cell r="AA162">
            <v>0</v>
          </cell>
          <cell r="AC162">
            <v>1760376</v>
          </cell>
          <cell r="AD162">
            <v>36991.929999999935</v>
          </cell>
          <cell r="AE162">
            <v>1797367.93</v>
          </cell>
          <cell r="AF162">
            <v>1665669.43</v>
          </cell>
          <cell r="AG162">
            <v>131698.5</v>
          </cell>
          <cell r="AH162">
            <v>94706.570000000065</v>
          </cell>
          <cell r="AI162">
            <v>-7.000000006519258E-2</v>
          </cell>
        </row>
        <row r="163">
          <cell r="A163">
            <v>275</v>
          </cell>
          <cell r="B163" t="str">
            <v>EE275</v>
          </cell>
          <cell r="C163" t="str">
            <v>Ranelagh Primary School</v>
          </cell>
          <cell r="E163">
            <v>958724</v>
          </cell>
          <cell r="F163">
            <v>221985.76</v>
          </cell>
          <cell r="G163">
            <v>1180710</v>
          </cell>
          <cell r="H163">
            <v>1180710</v>
          </cell>
          <cell r="I163">
            <v>0</v>
          </cell>
          <cell r="J163">
            <v>0</v>
          </cell>
          <cell r="K163">
            <v>958724</v>
          </cell>
          <cell r="L163">
            <v>221985.76</v>
          </cell>
          <cell r="M163">
            <v>1180710</v>
          </cell>
          <cell r="N163">
            <v>1180709.76</v>
          </cell>
          <cell r="O163">
            <v>930632.1</v>
          </cell>
          <cell r="Q163">
            <v>250077.90000000002</v>
          </cell>
          <cell r="S163">
            <v>250077.90000000002</v>
          </cell>
          <cell r="V163">
            <v>14795</v>
          </cell>
          <cell r="W163">
            <v>471.24</v>
          </cell>
          <cell r="X163">
            <v>14323.76</v>
          </cell>
          <cell r="Y163">
            <v>0</v>
          </cell>
          <cell r="Z163">
            <v>14323.76</v>
          </cell>
          <cell r="AA163">
            <v>0</v>
          </cell>
          <cell r="AC163">
            <v>958724</v>
          </cell>
          <cell r="AD163">
            <v>221985.76</v>
          </cell>
          <cell r="AE163">
            <v>1180709.76</v>
          </cell>
          <cell r="AF163">
            <v>930632.1</v>
          </cell>
          <cell r="AG163">
            <v>250077.66000000003</v>
          </cell>
          <cell r="AH163">
            <v>28091.900000000023</v>
          </cell>
          <cell r="AI163">
            <v>-0.23999999999068677</v>
          </cell>
        </row>
        <row r="164">
          <cell r="A164">
            <v>279</v>
          </cell>
          <cell r="B164" t="str">
            <v>EE279</v>
          </cell>
          <cell r="C164" t="str">
            <v>Rose Hill Primary School</v>
          </cell>
          <cell r="E164">
            <v>1063675</v>
          </cell>
          <cell r="F164">
            <v>78204.360000000102</v>
          </cell>
          <cell r="G164">
            <v>1141879</v>
          </cell>
          <cell r="H164">
            <v>1141879</v>
          </cell>
          <cell r="I164">
            <v>0</v>
          </cell>
          <cell r="J164">
            <v>0</v>
          </cell>
          <cell r="K164">
            <v>1063675</v>
          </cell>
          <cell r="L164">
            <v>78204.360000000102</v>
          </cell>
          <cell r="M164">
            <v>1141879</v>
          </cell>
          <cell r="N164">
            <v>1141879.3600000001</v>
          </cell>
          <cell r="O164">
            <v>1091332.19</v>
          </cell>
          <cell r="Q164">
            <v>50546.810000000056</v>
          </cell>
          <cell r="S164">
            <v>50546.810000000056</v>
          </cell>
          <cell r="V164">
            <v>35</v>
          </cell>
          <cell r="W164">
            <v>-7269.39</v>
          </cell>
          <cell r="X164">
            <v>7304.39</v>
          </cell>
          <cell r="Y164">
            <v>0</v>
          </cell>
          <cell r="Z164">
            <v>7304.39</v>
          </cell>
          <cell r="AA164">
            <v>0</v>
          </cell>
          <cell r="AC164">
            <v>1063675</v>
          </cell>
          <cell r="AD164">
            <v>78204.360000000102</v>
          </cell>
          <cell r="AE164">
            <v>1141879.3600000001</v>
          </cell>
          <cell r="AF164">
            <v>1091332.19</v>
          </cell>
          <cell r="AG164">
            <v>50547.170000000158</v>
          </cell>
          <cell r="AH164">
            <v>-27657.189999999944</v>
          </cell>
          <cell r="AI164">
            <v>0.36000000010244548</v>
          </cell>
        </row>
        <row r="165">
          <cell r="A165">
            <v>281</v>
          </cell>
          <cell r="B165" t="str">
            <v>EE281</v>
          </cell>
          <cell r="C165" t="str">
            <v>Rushmere Hall Primary School</v>
          </cell>
          <cell r="E165">
            <v>2156927</v>
          </cell>
          <cell r="F165">
            <v>432018.65999999992</v>
          </cell>
          <cell r="G165">
            <v>2588946</v>
          </cell>
          <cell r="H165">
            <v>2588946</v>
          </cell>
          <cell r="I165">
            <v>0</v>
          </cell>
          <cell r="J165">
            <v>0</v>
          </cell>
          <cell r="K165">
            <v>2156927</v>
          </cell>
          <cell r="L165">
            <v>432018.65999999992</v>
          </cell>
          <cell r="M165">
            <v>2588946</v>
          </cell>
          <cell r="N165">
            <v>2588945.66</v>
          </cell>
          <cell r="O165">
            <v>2167090.31</v>
          </cell>
          <cell r="Q165">
            <v>421855.68999999994</v>
          </cell>
          <cell r="S165">
            <v>421855.68999999994</v>
          </cell>
          <cell r="V165">
            <v>64870</v>
          </cell>
          <cell r="W165">
            <v>49480.62</v>
          </cell>
          <cell r="X165">
            <v>15389.379999999997</v>
          </cell>
          <cell r="Y165">
            <v>0</v>
          </cell>
          <cell r="Z165">
            <v>15389.379999999997</v>
          </cell>
          <cell r="AA165">
            <v>0</v>
          </cell>
          <cell r="AC165">
            <v>2156927</v>
          </cell>
          <cell r="AD165">
            <v>432018.65999999992</v>
          </cell>
          <cell r="AE165">
            <v>2588945.66</v>
          </cell>
          <cell r="AF165">
            <v>2167090.31</v>
          </cell>
          <cell r="AG165">
            <v>421855.35000000009</v>
          </cell>
          <cell r="AH165">
            <v>-10163.309999999823</v>
          </cell>
          <cell r="AI165">
            <v>-0.33999999985098839</v>
          </cell>
        </row>
        <row r="166">
          <cell r="A166">
            <v>283</v>
          </cell>
          <cell r="B166" t="str">
            <v>EE283</v>
          </cell>
          <cell r="C166" t="str">
            <v>St HelenÂ’s Primary School</v>
          </cell>
          <cell r="D166" t="str">
            <v>AC</v>
          </cell>
          <cell r="E166">
            <v>1444177</v>
          </cell>
          <cell r="F166">
            <v>52548.350000000093</v>
          </cell>
          <cell r="G166">
            <v>1496725</v>
          </cell>
          <cell r="H166">
            <v>1628012</v>
          </cell>
          <cell r="I166">
            <v>-131287</v>
          </cell>
          <cell r="J166" t="str">
            <v>In Year Con</v>
          </cell>
          <cell r="K166">
            <v>1444177</v>
          </cell>
          <cell r="L166">
            <v>52548.350000000093</v>
          </cell>
          <cell r="M166">
            <v>1496725</v>
          </cell>
          <cell r="N166">
            <v>1496725.35</v>
          </cell>
          <cell r="O166">
            <v>1382162.49</v>
          </cell>
          <cell r="Q166">
            <v>114562.51000000001</v>
          </cell>
          <cell r="S166">
            <v>114562.51000000001</v>
          </cell>
          <cell r="V166">
            <v>454</v>
          </cell>
          <cell r="W166">
            <v>-6050.72</v>
          </cell>
          <cell r="X166">
            <v>6504.72</v>
          </cell>
          <cell r="Y166">
            <v>0</v>
          </cell>
          <cell r="Z166">
            <v>6504.72</v>
          </cell>
          <cell r="AA166">
            <v>0</v>
          </cell>
          <cell r="AC166">
            <v>1444177</v>
          </cell>
          <cell r="AD166">
            <v>52548.350000000093</v>
          </cell>
          <cell r="AE166">
            <v>1496725.35</v>
          </cell>
          <cell r="AF166">
            <v>1382162.49</v>
          </cell>
          <cell r="AG166">
            <v>114562.8600000001</v>
          </cell>
          <cell r="AH166">
            <v>62014.510000000009</v>
          </cell>
          <cell r="AI166">
            <v>0.35000000009313226</v>
          </cell>
          <cell r="AJ166" t="str">
            <v>AC</v>
          </cell>
        </row>
        <row r="167">
          <cell r="A167">
            <v>284</v>
          </cell>
          <cell r="B167" t="str">
            <v>EE284</v>
          </cell>
          <cell r="C167" t="str">
            <v>St JohnÂ’s CEVAP School, Ipswic</v>
          </cell>
          <cell r="E167">
            <v>685947</v>
          </cell>
          <cell r="F167">
            <v>174980.30000000005</v>
          </cell>
          <cell r="G167">
            <v>860927</v>
          </cell>
          <cell r="H167">
            <v>860927</v>
          </cell>
          <cell r="I167">
            <v>0</v>
          </cell>
          <cell r="J167">
            <v>0</v>
          </cell>
          <cell r="K167">
            <v>685947</v>
          </cell>
          <cell r="L167">
            <v>174980.30000000005</v>
          </cell>
          <cell r="M167">
            <v>860927</v>
          </cell>
          <cell r="N167">
            <v>860927.3</v>
          </cell>
          <cell r="O167">
            <v>659405.28</v>
          </cell>
          <cell r="Q167">
            <v>201521.71999999997</v>
          </cell>
          <cell r="S167">
            <v>201521.71999999997</v>
          </cell>
          <cell r="V167">
            <v>0</v>
          </cell>
          <cell r="W167">
            <v>0</v>
          </cell>
          <cell r="X167">
            <v>0</v>
          </cell>
          <cell r="Y167">
            <v>0</v>
          </cell>
          <cell r="Z167">
            <v>0</v>
          </cell>
          <cell r="AA167">
            <v>0</v>
          </cell>
          <cell r="AC167">
            <v>685947</v>
          </cell>
          <cell r="AD167">
            <v>174980.30000000005</v>
          </cell>
          <cell r="AE167">
            <v>860927.3</v>
          </cell>
          <cell r="AF167">
            <v>659405.28</v>
          </cell>
          <cell r="AG167">
            <v>201522.02000000002</v>
          </cell>
          <cell r="AH167">
            <v>26541.719999999972</v>
          </cell>
          <cell r="AI167">
            <v>0.30000000004656613</v>
          </cell>
        </row>
        <row r="168">
          <cell r="A168">
            <v>285</v>
          </cell>
          <cell r="B168" t="str">
            <v>EE285</v>
          </cell>
          <cell r="C168" t="str">
            <v>St MargaretÂ’s CEVAP School, Ip</v>
          </cell>
          <cell r="E168">
            <v>775777</v>
          </cell>
          <cell r="F168">
            <v>47307.089999999967</v>
          </cell>
          <cell r="G168">
            <v>823084</v>
          </cell>
          <cell r="H168">
            <v>823084</v>
          </cell>
          <cell r="I168">
            <v>0</v>
          </cell>
          <cell r="J168">
            <v>0</v>
          </cell>
          <cell r="K168">
            <v>775777</v>
          </cell>
          <cell r="L168">
            <v>47307.089999999967</v>
          </cell>
          <cell r="M168">
            <v>823084</v>
          </cell>
          <cell r="N168">
            <v>823084.09</v>
          </cell>
          <cell r="O168">
            <v>785160.77</v>
          </cell>
          <cell r="Q168">
            <v>37923.229999999981</v>
          </cell>
          <cell r="S168">
            <v>37923.229999999981</v>
          </cell>
          <cell r="V168">
            <v>0</v>
          </cell>
          <cell r="W168">
            <v>0</v>
          </cell>
          <cell r="X168">
            <v>0</v>
          </cell>
          <cell r="Y168">
            <v>0</v>
          </cell>
          <cell r="Z168">
            <v>0</v>
          </cell>
          <cell r="AA168">
            <v>0</v>
          </cell>
          <cell r="AC168">
            <v>775777</v>
          </cell>
          <cell r="AD168">
            <v>47307.089999999967</v>
          </cell>
          <cell r="AE168">
            <v>823084.09</v>
          </cell>
          <cell r="AF168">
            <v>785160.77</v>
          </cell>
          <cell r="AG168">
            <v>37923.319999999949</v>
          </cell>
          <cell r="AH168">
            <v>-9383.7700000000186</v>
          </cell>
          <cell r="AI168">
            <v>8.999999996740371E-2</v>
          </cell>
        </row>
        <row r="169">
          <cell r="A169">
            <v>287</v>
          </cell>
          <cell r="B169" t="str">
            <v>EE287</v>
          </cell>
          <cell r="C169" t="str">
            <v>St MarkÂ’s Catholic Primary Sch</v>
          </cell>
          <cell r="E169">
            <v>775599</v>
          </cell>
          <cell r="F169">
            <v>28501.489999999991</v>
          </cell>
          <cell r="G169">
            <v>804100</v>
          </cell>
          <cell r="H169">
            <v>804100</v>
          </cell>
          <cell r="I169">
            <v>0</v>
          </cell>
          <cell r="J169">
            <v>0</v>
          </cell>
          <cell r="K169">
            <v>775599</v>
          </cell>
          <cell r="L169">
            <v>28501.489999999991</v>
          </cell>
          <cell r="M169">
            <v>804100</v>
          </cell>
          <cell r="N169">
            <v>804100.49</v>
          </cell>
          <cell r="O169">
            <v>747685.72</v>
          </cell>
          <cell r="Q169">
            <v>56414.280000000028</v>
          </cell>
          <cell r="S169">
            <v>56414.280000000028</v>
          </cell>
          <cell r="V169">
            <v>359</v>
          </cell>
          <cell r="W169">
            <v>359</v>
          </cell>
          <cell r="X169">
            <v>0</v>
          </cell>
          <cell r="Y169">
            <v>0</v>
          </cell>
          <cell r="Z169">
            <v>0</v>
          </cell>
          <cell r="AA169">
            <v>0</v>
          </cell>
          <cell r="AC169">
            <v>775599</v>
          </cell>
          <cell r="AD169">
            <v>28501.489999999991</v>
          </cell>
          <cell r="AE169">
            <v>804100.49</v>
          </cell>
          <cell r="AF169">
            <v>747685.72</v>
          </cell>
          <cell r="AG169">
            <v>56414.770000000019</v>
          </cell>
          <cell r="AH169">
            <v>27913.280000000028</v>
          </cell>
          <cell r="AI169">
            <v>0.48999999999068677</v>
          </cell>
        </row>
        <row r="170">
          <cell r="A170">
            <v>288</v>
          </cell>
          <cell r="B170" t="str">
            <v>EE288</v>
          </cell>
          <cell r="C170" t="str">
            <v>St MatthewÂ’s CEVAP School</v>
          </cell>
          <cell r="E170">
            <v>1432486</v>
          </cell>
          <cell r="F170">
            <v>248851.27000000002</v>
          </cell>
          <cell r="G170">
            <v>1681337</v>
          </cell>
          <cell r="H170">
            <v>1681337</v>
          </cell>
          <cell r="I170">
            <v>0</v>
          </cell>
          <cell r="J170">
            <v>0</v>
          </cell>
          <cell r="K170">
            <v>1432486</v>
          </cell>
          <cell r="L170">
            <v>248851.27000000002</v>
          </cell>
          <cell r="M170">
            <v>1681337</v>
          </cell>
          <cell r="N170">
            <v>1681337.27</v>
          </cell>
          <cell r="O170">
            <v>1429660.07</v>
          </cell>
          <cell r="Q170">
            <v>251676.92999999993</v>
          </cell>
          <cell r="S170">
            <v>251676.92999999993</v>
          </cell>
          <cell r="V170">
            <v>0</v>
          </cell>
          <cell r="W170">
            <v>0</v>
          </cell>
          <cell r="X170">
            <v>0</v>
          </cell>
          <cell r="Y170">
            <v>0</v>
          </cell>
          <cell r="Z170">
            <v>0</v>
          </cell>
          <cell r="AA170">
            <v>0</v>
          </cell>
          <cell r="AC170">
            <v>1432486</v>
          </cell>
          <cell r="AD170">
            <v>248851.27000000002</v>
          </cell>
          <cell r="AE170">
            <v>1681337.27</v>
          </cell>
          <cell r="AF170">
            <v>1429660.07</v>
          </cell>
          <cell r="AG170">
            <v>251677.19999999995</v>
          </cell>
          <cell r="AH170">
            <v>2825.9299999999348</v>
          </cell>
          <cell r="AI170">
            <v>0.27000000001862645</v>
          </cell>
        </row>
        <row r="171">
          <cell r="A171">
            <v>289</v>
          </cell>
          <cell r="B171" t="str">
            <v>EE289</v>
          </cell>
          <cell r="C171" t="str">
            <v>St MaryÂ’s Catholic Primary Sch</v>
          </cell>
          <cell r="E171">
            <v>755719</v>
          </cell>
          <cell r="F171">
            <v>81471.650000000023</v>
          </cell>
          <cell r="G171">
            <v>837191</v>
          </cell>
          <cell r="H171">
            <v>837191</v>
          </cell>
          <cell r="I171">
            <v>0</v>
          </cell>
          <cell r="J171">
            <v>0</v>
          </cell>
          <cell r="K171">
            <v>755719</v>
          </cell>
          <cell r="L171">
            <v>81471.650000000023</v>
          </cell>
          <cell r="M171">
            <v>837191</v>
          </cell>
          <cell r="N171">
            <v>837190.65</v>
          </cell>
          <cell r="O171">
            <v>756572.14</v>
          </cell>
          <cell r="Q171">
            <v>80618.859999999986</v>
          </cell>
          <cell r="S171">
            <v>80618.859999999986</v>
          </cell>
          <cell r="V171">
            <v>0</v>
          </cell>
          <cell r="W171">
            <v>0</v>
          </cell>
          <cell r="X171">
            <v>0</v>
          </cell>
          <cell r="Y171">
            <v>0</v>
          </cell>
          <cell r="Z171">
            <v>0</v>
          </cell>
          <cell r="AA171">
            <v>0</v>
          </cell>
          <cell r="AC171">
            <v>755719</v>
          </cell>
          <cell r="AD171">
            <v>81471.650000000023</v>
          </cell>
          <cell r="AE171">
            <v>837190.65</v>
          </cell>
          <cell r="AF171">
            <v>756572.14</v>
          </cell>
          <cell r="AG171">
            <v>80618.510000000009</v>
          </cell>
          <cell r="AH171">
            <v>-853.14000000001397</v>
          </cell>
          <cell r="AI171">
            <v>-0.34999999997671694</v>
          </cell>
        </row>
        <row r="172">
          <cell r="A172">
            <v>291</v>
          </cell>
          <cell r="B172" t="str">
            <v>EE291</v>
          </cell>
          <cell r="C172" t="str">
            <v>St Pancras Catholic Primary Sc</v>
          </cell>
          <cell r="E172">
            <v>811436</v>
          </cell>
          <cell r="F172">
            <v>41549.75</v>
          </cell>
          <cell r="G172">
            <v>852986</v>
          </cell>
          <cell r="H172">
            <v>852986</v>
          </cell>
          <cell r="I172">
            <v>0</v>
          </cell>
          <cell r="J172">
            <v>0</v>
          </cell>
          <cell r="K172">
            <v>811436</v>
          </cell>
          <cell r="L172">
            <v>41549.75</v>
          </cell>
          <cell r="M172">
            <v>852986</v>
          </cell>
          <cell r="N172">
            <v>852985.75</v>
          </cell>
          <cell r="O172">
            <v>828410.14</v>
          </cell>
          <cell r="Q172">
            <v>24575.859999999986</v>
          </cell>
          <cell r="S172">
            <v>24575.859999999986</v>
          </cell>
          <cell r="V172">
            <v>0</v>
          </cell>
          <cell r="W172">
            <v>0</v>
          </cell>
          <cell r="X172">
            <v>0</v>
          </cell>
          <cell r="Y172">
            <v>0</v>
          </cell>
          <cell r="Z172">
            <v>0</v>
          </cell>
          <cell r="AA172">
            <v>0</v>
          </cell>
          <cell r="AC172">
            <v>811436</v>
          </cell>
          <cell r="AD172">
            <v>41549.75</v>
          </cell>
          <cell r="AE172">
            <v>852985.75</v>
          </cell>
          <cell r="AF172">
            <v>828410.14</v>
          </cell>
          <cell r="AG172">
            <v>24575.609999999986</v>
          </cell>
          <cell r="AH172">
            <v>-16974.140000000014</v>
          </cell>
          <cell r="AI172">
            <v>-0.25</v>
          </cell>
        </row>
        <row r="173">
          <cell r="A173">
            <v>292</v>
          </cell>
          <cell r="B173" t="str">
            <v>EE292</v>
          </cell>
          <cell r="C173" t="str">
            <v>Sidegate Primary School</v>
          </cell>
          <cell r="D173" t="str">
            <v>AC</v>
          </cell>
          <cell r="E173">
            <v>190160</v>
          </cell>
          <cell r="F173">
            <v>104430.29000000004</v>
          </cell>
          <cell r="G173">
            <v>294590</v>
          </cell>
          <cell r="H173">
            <v>2386361</v>
          </cell>
          <cell r="I173">
            <v>-2091771</v>
          </cell>
          <cell r="J173" t="str">
            <v>In Year Con</v>
          </cell>
          <cell r="K173">
            <v>190160</v>
          </cell>
          <cell r="L173">
            <v>104430.29000000004</v>
          </cell>
          <cell r="M173">
            <v>294590</v>
          </cell>
          <cell r="N173">
            <v>294590.29000000004</v>
          </cell>
          <cell r="O173">
            <v>294591.14</v>
          </cell>
          <cell r="Q173">
            <v>-1.1400000000139698</v>
          </cell>
          <cell r="S173">
            <v>-1.1400000000139698</v>
          </cell>
          <cell r="T173" t="str">
            <v>JNL</v>
          </cell>
          <cell r="U173">
            <v>-1.1400000000139698</v>
          </cell>
          <cell r="V173">
            <v>1646</v>
          </cell>
          <cell r="W173">
            <v>1646</v>
          </cell>
          <cell r="X173">
            <v>0</v>
          </cell>
          <cell r="Y173">
            <v>0</v>
          </cell>
          <cell r="Z173">
            <v>0</v>
          </cell>
          <cell r="AA173">
            <v>0</v>
          </cell>
          <cell r="AC173">
            <v>190160</v>
          </cell>
          <cell r="AD173">
            <v>104430.29000000004</v>
          </cell>
          <cell r="AE173">
            <v>294590.29000000004</v>
          </cell>
          <cell r="AF173">
            <v>294591.14</v>
          </cell>
          <cell r="AG173">
            <v>-0.84999999997671694</v>
          </cell>
          <cell r="AH173">
            <v>-104431.14000000001</v>
          </cell>
          <cell r="AI173">
            <v>0.2900000000372529</v>
          </cell>
          <cell r="AJ173" t="str">
            <v>AC</v>
          </cell>
        </row>
        <row r="174">
          <cell r="A174">
            <v>293</v>
          </cell>
          <cell r="B174" t="str">
            <v>EE293</v>
          </cell>
          <cell r="C174" t="str">
            <v>Springfield Infant School</v>
          </cell>
          <cell r="E174">
            <v>1054166</v>
          </cell>
          <cell r="F174">
            <v>146122.81000000006</v>
          </cell>
          <cell r="G174">
            <v>1200289</v>
          </cell>
          <cell r="H174">
            <v>1200289</v>
          </cell>
          <cell r="I174">
            <v>0</v>
          </cell>
          <cell r="J174">
            <v>0</v>
          </cell>
          <cell r="K174">
            <v>1054166</v>
          </cell>
          <cell r="L174">
            <v>146122.81000000006</v>
          </cell>
          <cell r="M174">
            <v>1200289</v>
          </cell>
          <cell r="N174">
            <v>1200288.81</v>
          </cell>
          <cell r="O174">
            <v>1059385.31</v>
          </cell>
          <cell r="Q174">
            <v>140903.68999999994</v>
          </cell>
          <cell r="S174">
            <v>140903.68999999994</v>
          </cell>
          <cell r="V174">
            <v>34247</v>
          </cell>
          <cell r="W174">
            <v>11431.02</v>
          </cell>
          <cell r="X174">
            <v>22815.98</v>
          </cell>
          <cell r="Y174">
            <v>0</v>
          </cell>
          <cell r="Z174">
            <v>22815.98</v>
          </cell>
          <cell r="AA174">
            <v>0</v>
          </cell>
          <cell r="AC174">
            <v>1054166</v>
          </cell>
          <cell r="AD174">
            <v>146122.81000000006</v>
          </cell>
          <cell r="AE174">
            <v>1200288.81</v>
          </cell>
          <cell r="AF174">
            <v>1059385.31</v>
          </cell>
          <cell r="AG174">
            <v>140903.5</v>
          </cell>
          <cell r="AH174">
            <v>-5219.3100000000559</v>
          </cell>
          <cell r="AI174">
            <v>-0.18999999994412065</v>
          </cell>
        </row>
        <row r="175">
          <cell r="A175">
            <v>294</v>
          </cell>
          <cell r="B175" t="str">
            <v>EE294</v>
          </cell>
          <cell r="C175" t="str">
            <v>Springfield Junior School</v>
          </cell>
          <cell r="E175">
            <v>1232517</v>
          </cell>
          <cell r="F175">
            <v>59396.560000000056</v>
          </cell>
          <cell r="G175">
            <v>1291914</v>
          </cell>
          <cell r="H175">
            <v>1291914</v>
          </cell>
          <cell r="I175">
            <v>0</v>
          </cell>
          <cell r="J175">
            <v>0</v>
          </cell>
          <cell r="K175">
            <v>1232517</v>
          </cell>
          <cell r="L175">
            <v>59396.560000000056</v>
          </cell>
          <cell r="M175">
            <v>1291914</v>
          </cell>
          <cell r="N175">
            <v>1291913.56</v>
          </cell>
          <cell r="O175">
            <v>1207669.8799999999</v>
          </cell>
          <cell r="Q175">
            <v>84244.120000000112</v>
          </cell>
          <cell r="S175">
            <v>84244.120000000112</v>
          </cell>
          <cell r="V175">
            <v>0</v>
          </cell>
          <cell r="W175">
            <v>-6563.75</v>
          </cell>
          <cell r="X175">
            <v>6563.75</v>
          </cell>
          <cell r="Y175">
            <v>0</v>
          </cell>
          <cell r="Z175">
            <v>6563.75</v>
          </cell>
          <cell r="AA175">
            <v>0</v>
          </cell>
          <cell r="AC175">
            <v>1232517</v>
          </cell>
          <cell r="AD175">
            <v>59396.560000000056</v>
          </cell>
          <cell r="AE175">
            <v>1291913.56</v>
          </cell>
          <cell r="AF175">
            <v>1207669.8799999999</v>
          </cell>
          <cell r="AG175">
            <v>84243.680000000168</v>
          </cell>
          <cell r="AH175">
            <v>24847.120000000112</v>
          </cell>
          <cell r="AI175">
            <v>-0.43999999994412065</v>
          </cell>
        </row>
        <row r="176">
          <cell r="A176">
            <v>295</v>
          </cell>
          <cell r="B176" t="str">
            <v>EE295</v>
          </cell>
          <cell r="C176" t="str">
            <v>New Sprites CP School (Sept 20</v>
          </cell>
          <cell r="E176">
            <v>1597569</v>
          </cell>
          <cell r="F176">
            <v>116591.76000000001</v>
          </cell>
          <cell r="G176">
            <v>1714161</v>
          </cell>
          <cell r="H176">
            <v>1714160.67</v>
          </cell>
          <cell r="I176">
            <v>0.33000000007450581</v>
          </cell>
          <cell r="J176">
            <v>0</v>
          </cell>
          <cell r="K176">
            <v>1597569</v>
          </cell>
          <cell r="L176">
            <v>116591.76000000001</v>
          </cell>
          <cell r="M176">
            <v>1714161</v>
          </cell>
          <cell r="N176">
            <v>1714160.76</v>
          </cell>
          <cell r="O176">
            <v>1540814.88</v>
          </cell>
          <cell r="Q176">
            <v>173346.12000000011</v>
          </cell>
          <cell r="S176">
            <v>173346.12000000011</v>
          </cell>
          <cell r="V176">
            <v>268</v>
          </cell>
          <cell r="W176">
            <v>-8685.6299999999992</v>
          </cell>
          <cell r="X176">
            <v>8953.6299999999992</v>
          </cell>
          <cell r="Y176">
            <v>0</v>
          </cell>
          <cell r="Z176">
            <v>8953.6299999999992</v>
          </cell>
          <cell r="AA176">
            <v>0</v>
          </cell>
          <cell r="AC176">
            <v>1597569</v>
          </cell>
          <cell r="AD176">
            <v>116591.76000000001</v>
          </cell>
          <cell r="AE176">
            <v>1714160.76</v>
          </cell>
          <cell r="AF176">
            <v>1540814.88</v>
          </cell>
          <cell r="AG176">
            <v>173345.88000000012</v>
          </cell>
          <cell r="AH176">
            <v>56754.120000000112</v>
          </cell>
          <cell r="AI176">
            <v>-0.23999999999068677</v>
          </cell>
        </row>
        <row r="177">
          <cell r="A177">
            <v>296</v>
          </cell>
          <cell r="B177" t="str">
            <v>EE296</v>
          </cell>
          <cell r="C177" t="str">
            <v>Sprites Infant School</v>
          </cell>
          <cell r="D177" t="str">
            <v>CS</v>
          </cell>
          <cell r="E177">
            <v>0</v>
          </cell>
          <cell r="F177">
            <v>0</v>
          </cell>
          <cell r="G177">
            <v>0</v>
          </cell>
          <cell r="H177">
            <v>0</v>
          </cell>
          <cell r="I177">
            <v>0</v>
          </cell>
          <cell r="J177">
            <v>0</v>
          </cell>
          <cell r="K177">
            <v>0</v>
          </cell>
          <cell r="L177">
            <v>0</v>
          </cell>
          <cell r="M177">
            <v>0</v>
          </cell>
          <cell r="N177">
            <v>0</v>
          </cell>
          <cell r="O177">
            <v>4004.62</v>
          </cell>
          <cell r="Q177">
            <v>-4004.62</v>
          </cell>
          <cell r="S177">
            <v>-4004.62</v>
          </cell>
          <cell r="V177">
            <v>0</v>
          </cell>
          <cell r="W177">
            <v>0</v>
          </cell>
          <cell r="X177">
            <v>0</v>
          </cell>
          <cell r="Y177">
            <v>0</v>
          </cell>
          <cell r="Z177">
            <v>0</v>
          </cell>
          <cell r="AA177">
            <v>0</v>
          </cell>
          <cell r="AC177">
            <v>0</v>
          </cell>
          <cell r="AD177">
            <v>0</v>
          </cell>
          <cell r="AE177">
            <v>0</v>
          </cell>
          <cell r="AF177">
            <v>4004.62</v>
          </cell>
          <cell r="AG177">
            <v>-4004.62</v>
          </cell>
          <cell r="AH177">
            <v>-4004.62</v>
          </cell>
          <cell r="AI177">
            <v>0</v>
          </cell>
          <cell r="AJ177" t="str">
            <v>CS</v>
          </cell>
        </row>
        <row r="178">
          <cell r="A178">
            <v>300</v>
          </cell>
          <cell r="B178" t="str">
            <v>EE300</v>
          </cell>
          <cell r="C178" t="str">
            <v>White House Community Infant S</v>
          </cell>
          <cell r="E178">
            <v>1849088</v>
          </cell>
          <cell r="F178">
            <v>419769.57000000007</v>
          </cell>
          <cell r="G178">
            <v>2268858</v>
          </cell>
          <cell r="H178">
            <v>2268858</v>
          </cell>
          <cell r="I178">
            <v>0</v>
          </cell>
          <cell r="J178">
            <v>0</v>
          </cell>
          <cell r="K178">
            <v>1849088</v>
          </cell>
          <cell r="L178">
            <v>419769.57000000007</v>
          </cell>
          <cell r="M178">
            <v>2268858</v>
          </cell>
          <cell r="N178">
            <v>2268857.5700000003</v>
          </cell>
          <cell r="O178">
            <v>1961002.08</v>
          </cell>
          <cell r="Q178">
            <v>307855.91999999993</v>
          </cell>
          <cell r="S178">
            <v>307855.91999999993</v>
          </cell>
          <cell r="V178">
            <v>98014</v>
          </cell>
          <cell r="W178">
            <v>24969.360000000001</v>
          </cell>
          <cell r="X178">
            <v>73044.639999999999</v>
          </cell>
          <cell r="Y178">
            <v>0</v>
          </cell>
          <cell r="Z178">
            <v>73044.639999999999</v>
          </cell>
          <cell r="AA178">
            <v>0</v>
          </cell>
          <cell r="AC178">
            <v>1849088</v>
          </cell>
          <cell r="AD178">
            <v>419769.57000000007</v>
          </cell>
          <cell r="AE178">
            <v>2268857.5700000003</v>
          </cell>
          <cell r="AF178">
            <v>1961002.08</v>
          </cell>
          <cell r="AG178">
            <v>307855.49000000022</v>
          </cell>
          <cell r="AH178">
            <v>-111914.07999999984</v>
          </cell>
          <cell r="AI178">
            <v>-0.42999999970197678</v>
          </cell>
        </row>
        <row r="179">
          <cell r="A179">
            <v>301</v>
          </cell>
          <cell r="B179" t="str">
            <v>EE301</v>
          </cell>
          <cell r="C179" t="str">
            <v>White House Junior School</v>
          </cell>
          <cell r="D179" t="str">
            <v>CS</v>
          </cell>
          <cell r="E179">
            <v>0</v>
          </cell>
          <cell r="F179">
            <v>0</v>
          </cell>
          <cell r="G179">
            <v>0</v>
          </cell>
          <cell r="H179">
            <v>0</v>
          </cell>
          <cell r="I179">
            <v>0</v>
          </cell>
          <cell r="J179">
            <v>0</v>
          </cell>
          <cell r="K179">
            <v>0</v>
          </cell>
          <cell r="L179">
            <v>0</v>
          </cell>
          <cell r="M179">
            <v>0</v>
          </cell>
          <cell r="N179">
            <v>0</v>
          </cell>
          <cell r="O179">
            <v>0</v>
          </cell>
          <cell r="Q179">
            <v>0</v>
          </cell>
          <cell r="S179">
            <v>0</v>
          </cell>
          <cell r="V179">
            <v>0</v>
          </cell>
          <cell r="W179">
            <v>0</v>
          </cell>
          <cell r="X179">
            <v>0</v>
          </cell>
          <cell r="Y179">
            <v>0</v>
          </cell>
          <cell r="Z179">
            <v>0</v>
          </cell>
          <cell r="AA179">
            <v>0</v>
          </cell>
          <cell r="AC179">
            <v>0</v>
          </cell>
          <cell r="AD179">
            <v>0</v>
          </cell>
          <cell r="AE179">
            <v>0</v>
          </cell>
          <cell r="AF179">
            <v>0</v>
          </cell>
          <cell r="AG179">
            <v>0</v>
          </cell>
          <cell r="AH179">
            <v>0</v>
          </cell>
          <cell r="AI179">
            <v>0</v>
          </cell>
          <cell r="AJ179" t="str">
            <v>CS</v>
          </cell>
        </row>
        <row r="180">
          <cell r="A180">
            <v>303</v>
          </cell>
          <cell r="B180" t="str">
            <v>EE303</v>
          </cell>
          <cell r="C180" t="str">
            <v>Whitton Community Primary Scho</v>
          </cell>
          <cell r="D180" t="str">
            <v>AC</v>
          </cell>
          <cell r="E180">
            <v>1222351</v>
          </cell>
          <cell r="F180">
            <v>139696.70999999996</v>
          </cell>
          <cell r="G180">
            <v>1362048</v>
          </cell>
          <cell r="H180">
            <v>1473169</v>
          </cell>
          <cell r="I180">
            <v>-111121</v>
          </cell>
          <cell r="J180" t="str">
            <v>In Year Con</v>
          </cell>
          <cell r="K180">
            <v>1222351</v>
          </cell>
          <cell r="L180">
            <v>139696.70999999996</v>
          </cell>
          <cell r="M180">
            <v>1362048</v>
          </cell>
          <cell r="N180">
            <v>1362047.71</v>
          </cell>
          <cell r="O180">
            <v>1063185.96</v>
          </cell>
          <cell r="Q180">
            <v>298862.04000000004</v>
          </cell>
          <cell r="S180">
            <v>298862.04000000004</v>
          </cell>
          <cell r="V180">
            <v>5652</v>
          </cell>
          <cell r="W180">
            <v>-4570.7700000000004</v>
          </cell>
          <cell r="X180">
            <v>10222.77</v>
          </cell>
          <cell r="Y180">
            <v>0</v>
          </cell>
          <cell r="Z180">
            <v>10222.77</v>
          </cell>
          <cell r="AA180">
            <v>0</v>
          </cell>
          <cell r="AC180">
            <v>1222351</v>
          </cell>
          <cell r="AD180">
            <v>139696.70999999996</v>
          </cell>
          <cell r="AE180">
            <v>1362047.71</v>
          </cell>
          <cell r="AF180">
            <v>1063185.96</v>
          </cell>
          <cell r="AG180">
            <v>298861.75</v>
          </cell>
          <cell r="AH180">
            <v>159165.04000000004</v>
          </cell>
          <cell r="AI180">
            <v>-0.2900000000372529</v>
          </cell>
          <cell r="AJ180" t="str">
            <v>AC</v>
          </cell>
        </row>
        <row r="181">
          <cell r="A181">
            <v>307</v>
          </cell>
          <cell r="B181" t="str">
            <v>EE307</v>
          </cell>
          <cell r="C181" t="str">
            <v>Cedarwood Primary School</v>
          </cell>
          <cell r="E181">
            <v>1401631</v>
          </cell>
          <cell r="F181">
            <v>35308.790000000037</v>
          </cell>
          <cell r="G181">
            <v>1436940</v>
          </cell>
          <cell r="H181">
            <v>1436940</v>
          </cell>
          <cell r="I181">
            <v>0</v>
          </cell>
          <cell r="J181">
            <v>0</v>
          </cell>
          <cell r="K181">
            <v>1401631</v>
          </cell>
          <cell r="L181">
            <v>35308.790000000037</v>
          </cell>
          <cell r="M181">
            <v>1436940</v>
          </cell>
          <cell r="N181">
            <v>1436939.79</v>
          </cell>
          <cell r="O181">
            <v>1390203.24</v>
          </cell>
          <cell r="Q181">
            <v>46736.760000000009</v>
          </cell>
          <cell r="S181">
            <v>46736.760000000009</v>
          </cell>
          <cell r="V181">
            <v>11600</v>
          </cell>
          <cell r="W181">
            <v>6273.41</v>
          </cell>
          <cell r="X181">
            <v>5326.59</v>
          </cell>
          <cell r="Y181">
            <v>0</v>
          </cell>
          <cell r="Z181">
            <v>5326.59</v>
          </cell>
          <cell r="AA181">
            <v>0</v>
          </cell>
          <cell r="AC181">
            <v>1401631</v>
          </cell>
          <cell r="AD181">
            <v>35308.790000000037</v>
          </cell>
          <cell r="AE181">
            <v>1436939.79</v>
          </cell>
          <cell r="AF181">
            <v>1390203.24</v>
          </cell>
          <cell r="AG181">
            <v>46736.550000000047</v>
          </cell>
          <cell r="AH181">
            <v>11427.760000000009</v>
          </cell>
          <cell r="AI181">
            <v>-0.2099999999627471</v>
          </cell>
        </row>
        <row r="182">
          <cell r="A182">
            <v>308</v>
          </cell>
          <cell r="B182" t="str">
            <v>EE308</v>
          </cell>
          <cell r="C182" t="str">
            <v>Kersey CEVCP School</v>
          </cell>
          <cell r="E182">
            <v>328045</v>
          </cell>
          <cell r="F182">
            <v>47962.380000000005</v>
          </cell>
          <cell r="G182">
            <v>376007</v>
          </cell>
          <cell r="H182">
            <v>376007</v>
          </cell>
          <cell r="I182">
            <v>0</v>
          </cell>
          <cell r="J182">
            <v>0</v>
          </cell>
          <cell r="K182">
            <v>328045</v>
          </cell>
          <cell r="L182">
            <v>47962.380000000005</v>
          </cell>
          <cell r="M182">
            <v>376007</v>
          </cell>
          <cell r="N182">
            <v>376007.38</v>
          </cell>
          <cell r="O182">
            <v>298283.57</v>
          </cell>
          <cell r="Q182">
            <v>77723.429999999993</v>
          </cell>
          <cell r="S182">
            <v>77723.429999999993</v>
          </cell>
          <cell r="V182">
            <v>7289</v>
          </cell>
          <cell r="W182">
            <v>-4787.5</v>
          </cell>
          <cell r="X182">
            <v>12076.5</v>
          </cell>
          <cell r="Y182">
            <v>0</v>
          </cell>
          <cell r="Z182">
            <v>12076.5</v>
          </cell>
          <cell r="AA182">
            <v>0</v>
          </cell>
          <cell r="AC182">
            <v>328045</v>
          </cell>
          <cell r="AD182">
            <v>47962.380000000005</v>
          </cell>
          <cell r="AE182">
            <v>376007.38</v>
          </cell>
          <cell r="AF182">
            <v>298283.57</v>
          </cell>
          <cell r="AG182">
            <v>77723.81</v>
          </cell>
          <cell r="AH182">
            <v>29761.429999999993</v>
          </cell>
          <cell r="AI182">
            <v>0.38000000000465661</v>
          </cell>
        </row>
        <row r="183">
          <cell r="A183">
            <v>309</v>
          </cell>
          <cell r="B183" t="str">
            <v>EE309</v>
          </cell>
          <cell r="C183" t="str">
            <v>Heath Primary School</v>
          </cell>
          <cell r="E183">
            <v>1593449</v>
          </cell>
          <cell r="F183">
            <v>129956.76000000001</v>
          </cell>
          <cell r="G183">
            <v>1723406</v>
          </cell>
          <cell r="H183">
            <v>1723406</v>
          </cell>
          <cell r="I183">
            <v>0</v>
          </cell>
          <cell r="J183">
            <v>0</v>
          </cell>
          <cell r="K183">
            <v>1593449</v>
          </cell>
          <cell r="L183">
            <v>129956.76000000001</v>
          </cell>
          <cell r="M183">
            <v>1723406</v>
          </cell>
          <cell r="N183">
            <v>1723405.76</v>
          </cell>
          <cell r="O183">
            <v>1590741.84</v>
          </cell>
          <cell r="Q183">
            <v>132664.15999999992</v>
          </cell>
          <cell r="S183">
            <v>132664.15999999992</v>
          </cell>
          <cell r="V183">
            <v>6140</v>
          </cell>
          <cell r="W183">
            <v>-9450.6299999999992</v>
          </cell>
          <cell r="X183">
            <v>15590.63</v>
          </cell>
          <cell r="Y183">
            <v>0</v>
          </cell>
          <cell r="Z183">
            <v>15590.63</v>
          </cell>
          <cell r="AA183">
            <v>0</v>
          </cell>
          <cell r="AC183">
            <v>1593449</v>
          </cell>
          <cell r="AD183">
            <v>129956.76000000001</v>
          </cell>
          <cell r="AE183">
            <v>1723405.76</v>
          </cell>
          <cell r="AF183">
            <v>1590741.84</v>
          </cell>
          <cell r="AG183">
            <v>132663.91999999993</v>
          </cell>
          <cell r="AH183">
            <v>2707.1599999999162</v>
          </cell>
          <cell r="AI183">
            <v>-0.23999999999068677</v>
          </cell>
        </row>
        <row r="184">
          <cell r="A184">
            <v>310</v>
          </cell>
          <cell r="B184" t="str">
            <v>EE310</v>
          </cell>
          <cell r="C184" t="str">
            <v>Bealings School</v>
          </cell>
          <cell r="E184">
            <v>396728</v>
          </cell>
          <cell r="F184">
            <v>28148.260000000009</v>
          </cell>
          <cell r="G184">
            <v>424876</v>
          </cell>
          <cell r="H184">
            <v>424876</v>
          </cell>
          <cell r="I184">
            <v>0</v>
          </cell>
          <cell r="J184">
            <v>0</v>
          </cell>
          <cell r="K184">
            <v>396728</v>
          </cell>
          <cell r="L184">
            <v>28148.260000000009</v>
          </cell>
          <cell r="M184">
            <v>424876</v>
          </cell>
          <cell r="N184">
            <v>424876.26</v>
          </cell>
          <cell r="O184">
            <v>382408.71</v>
          </cell>
          <cell r="Q184">
            <v>42467.289999999979</v>
          </cell>
          <cell r="S184">
            <v>42467.289999999979</v>
          </cell>
          <cell r="V184">
            <v>11337</v>
          </cell>
          <cell r="W184">
            <v>-587.38</v>
          </cell>
          <cell r="X184">
            <v>11924.38</v>
          </cell>
          <cell r="Y184">
            <v>0</v>
          </cell>
          <cell r="Z184">
            <v>11924.38</v>
          </cell>
          <cell r="AA184">
            <v>0</v>
          </cell>
          <cell r="AC184">
            <v>396728</v>
          </cell>
          <cell r="AD184">
            <v>28148.260000000009</v>
          </cell>
          <cell r="AE184">
            <v>424876.26</v>
          </cell>
          <cell r="AF184">
            <v>382408.71</v>
          </cell>
          <cell r="AG184">
            <v>42467.549999999988</v>
          </cell>
          <cell r="AH184">
            <v>14319.289999999979</v>
          </cell>
          <cell r="AI184">
            <v>0.26000000000931323</v>
          </cell>
        </row>
        <row r="185">
          <cell r="A185">
            <v>311</v>
          </cell>
          <cell r="B185" t="str">
            <v>EE311</v>
          </cell>
          <cell r="C185" t="str">
            <v>Birchwood Primary School</v>
          </cell>
          <cell r="E185">
            <v>706398</v>
          </cell>
          <cell r="F185">
            <v>90793.989999999991</v>
          </cell>
          <cell r="G185">
            <v>797192</v>
          </cell>
          <cell r="H185">
            <v>797192</v>
          </cell>
          <cell r="I185">
            <v>0</v>
          </cell>
          <cell r="J185">
            <v>0</v>
          </cell>
          <cell r="K185">
            <v>706398</v>
          </cell>
          <cell r="L185">
            <v>90793.989999999991</v>
          </cell>
          <cell r="M185">
            <v>797192</v>
          </cell>
          <cell r="N185">
            <v>797191.99</v>
          </cell>
          <cell r="O185">
            <v>730797.74</v>
          </cell>
          <cell r="Q185">
            <v>66394.260000000009</v>
          </cell>
          <cell r="S185">
            <v>66394.260000000009</v>
          </cell>
          <cell r="V185">
            <v>7405</v>
          </cell>
          <cell r="W185">
            <v>2758.15</v>
          </cell>
          <cell r="X185">
            <v>4646.8500000000004</v>
          </cell>
          <cell r="Y185">
            <v>0</v>
          </cell>
          <cell r="Z185">
            <v>4646.8500000000004</v>
          </cell>
          <cell r="AA185">
            <v>0</v>
          </cell>
          <cell r="AC185">
            <v>706398</v>
          </cell>
          <cell r="AD185">
            <v>90793.989999999991</v>
          </cell>
          <cell r="AE185">
            <v>797191.99</v>
          </cell>
          <cell r="AF185">
            <v>730797.74</v>
          </cell>
          <cell r="AG185">
            <v>66394.25</v>
          </cell>
          <cell r="AH185">
            <v>-24399.739999999991</v>
          </cell>
          <cell r="AI185">
            <v>-1.0000000009313226E-2</v>
          </cell>
        </row>
        <row r="186">
          <cell r="A186">
            <v>312</v>
          </cell>
          <cell r="B186" t="str">
            <v>EE312</v>
          </cell>
          <cell r="C186" t="str">
            <v>Martlesham Beacon Hill Primary</v>
          </cell>
          <cell r="E186">
            <v>408689</v>
          </cell>
          <cell r="F186">
            <v>122028.25</v>
          </cell>
          <cell r="G186">
            <v>530717</v>
          </cell>
          <cell r="H186">
            <v>530717</v>
          </cell>
          <cell r="I186">
            <v>0</v>
          </cell>
          <cell r="J186">
            <v>0</v>
          </cell>
          <cell r="K186">
            <v>408689</v>
          </cell>
          <cell r="L186">
            <v>122028.25</v>
          </cell>
          <cell r="M186">
            <v>530717</v>
          </cell>
          <cell r="N186">
            <v>530717.25</v>
          </cell>
          <cell r="O186">
            <v>403200.36</v>
          </cell>
          <cell r="Q186">
            <v>127516.64000000001</v>
          </cell>
          <cell r="S186">
            <v>127516.64000000001</v>
          </cell>
          <cell r="V186">
            <v>5</v>
          </cell>
          <cell r="W186">
            <v>-1970.55</v>
          </cell>
          <cell r="X186">
            <v>1975.55</v>
          </cell>
          <cell r="Y186">
            <v>0</v>
          </cell>
          <cell r="Z186">
            <v>1975.55</v>
          </cell>
          <cell r="AA186">
            <v>0</v>
          </cell>
          <cell r="AC186">
            <v>408689</v>
          </cell>
          <cell r="AD186">
            <v>122028.25</v>
          </cell>
          <cell r="AE186">
            <v>530717.25</v>
          </cell>
          <cell r="AF186">
            <v>403200.36</v>
          </cell>
          <cell r="AG186">
            <v>127516.89000000001</v>
          </cell>
          <cell r="AH186">
            <v>5488.640000000014</v>
          </cell>
          <cell r="AI186">
            <v>0.25</v>
          </cell>
        </row>
        <row r="187">
          <cell r="A187">
            <v>313</v>
          </cell>
          <cell r="B187" t="str">
            <v>EE313</v>
          </cell>
          <cell r="C187" t="str">
            <v>Gorseland Primary School</v>
          </cell>
          <cell r="E187">
            <v>1793544</v>
          </cell>
          <cell r="F187">
            <v>189806.65999999992</v>
          </cell>
          <cell r="G187">
            <v>1983351</v>
          </cell>
          <cell r="H187">
            <v>1983351</v>
          </cell>
          <cell r="I187">
            <v>0</v>
          </cell>
          <cell r="J187">
            <v>0</v>
          </cell>
          <cell r="K187">
            <v>1793544</v>
          </cell>
          <cell r="L187">
            <v>189806.65999999992</v>
          </cell>
          <cell r="M187">
            <v>1983351</v>
          </cell>
          <cell r="N187">
            <v>1983350.66</v>
          </cell>
          <cell r="O187">
            <v>1788541.06</v>
          </cell>
          <cell r="Q187">
            <v>194809.93999999994</v>
          </cell>
          <cell r="S187">
            <v>194809.93999999994</v>
          </cell>
          <cell r="V187">
            <v>29579</v>
          </cell>
          <cell r="W187">
            <v>25473.56</v>
          </cell>
          <cell r="X187">
            <v>4105.4399999999987</v>
          </cell>
          <cell r="Y187">
            <v>0</v>
          </cell>
          <cell r="Z187">
            <v>4105.4399999999987</v>
          </cell>
          <cell r="AA187">
            <v>0</v>
          </cell>
          <cell r="AC187">
            <v>1793544</v>
          </cell>
          <cell r="AD187">
            <v>189806.65999999992</v>
          </cell>
          <cell r="AE187">
            <v>1983350.66</v>
          </cell>
          <cell r="AF187">
            <v>1788541.06</v>
          </cell>
          <cell r="AG187">
            <v>194809.59999999986</v>
          </cell>
          <cell r="AH187">
            <v>5002.9399999999441</v>
          </cell>
          <cell r="AI187">
            <v>-0.34000000008381903</v>
          </cell>
        </row>
        <row r="188">
          <cell r="A188">
            <v>314</v>
          </cell>
          <cell r="B188" t="str">
            <v>EE314</v>
          </cell>
          <cell r="C188" t="str">
            <v>Melton Primary School</v>
          </cell>
          <cell r="E188">
            <v>550015</v>
          </cell>
          <cell r="F188">
            <v>-440.26000000000931</v>
          </cell>
          <cell r="G188">
            <v>549575</v>
          </cell>
          <cell r="H188">
            <v>549575</v>
          </cell>
          <cell r="I188">
            <v>0</v>
          </cell>
          <cell r="J188">
            <v>0</v>
          </cell>
          <cell r="K188">
            <v>550015</v>
          </cell>
          <cell r="L188">
            <v>-440.26000000000931</v>
          </cell>
          <cell r="M188">
            <v>549575</v>
          </cell>
          <cell r="N188">
            <v>549574.74</v>
          </cell>
          <cell r="O188">
            <v>543555.5</v>
          </cell>
          <cell r="Q188">
            <v>6019.5</v>
          </cell>
          <cell r="S188">
            <v>6019.5</v>
          </cell>
          <cell r="V188">
            <v>2659</v>
          </cell>
          <cell r="W188">
            <v>-2509.6</v>
          </cell>
          <cell r="X188">
            <v>5168.6000000000004</v>
          </cell>
          <cell r="Y188">
            <v>0</v>
          </cell>
          <cell r="Z188">
            <v>5168.6000000000004</v>
          </cell>
          <cell r="AA188">
            <v>0</v>
          </cell>
          <cell r="AC188">
            <v>550015</v>
          </cell>
          <cell r="AD188">
            <v>-440.26000000000931</v>
          </cell>
          <cell r="AE188">
            <v>549574.74</v>
          </cell>
          <cell r="AF188">
            <v>543555.5</v>
          </cell>
          <cell r="AG188">
            <v>6019.2399999999907</v>
          </cell>
          <cell r="AH188">
            <v>6459.5</v>
          </cell>
          <cell r="AI188">
            <v>-0.26000000000931323</v>
          </cell>
        </row>
        <row r="189">
          <cell r="A189">
            <v>316</v>
          </cell>
          <cell r="B189" t="str">
            <v>EE316</v>
          </cell>
          <cell r="C189" t="str">
            <v>Nacton CEVCP School</v>
          </cell>
          <cell r="E189">
            <v>406172</v>
          </cell>
          <cell r="F189">
            <v>25190.210000000021</v>
          </cell>
          <cell r="G189">
            <v>431362</v>
          </cell>
          <cell r="H189">
            <v>431362</v>
          </cell>
          <cell r="I189">
            <v>0</v>
          </cell>
          <cell r="J189">
            <v>0</v>
          </cell>
          <cell r="K189">
            <v>406172</v>
          </cell>
          <cell r="L189">
            <v>25190.210000000021</v>
          </cell>
          <cell r="M189">
            <v>431362</v>
          </cell>
          <cell r="N189">
            <v>431362.21</v>
          </cell>
          <cell r="O189">
            <v>396035.02</v>
          </cell>
          <cell r="Q189">
            <v>35326.979999999981</v>
          </cell>
          <cell r="S189">
            <v>35326.979999999981</v>
          </cell>
          <cell r="V189">
            <v>6396</v>
          </cell>
          <cell r="W189">
            <v>6199</v>
          </cell>
          <cell r="X189">
            <v>197</v>
          </cell>
          <cell r="Y189">
            <v>0</v>
          </cell>
          <cell r="Z189">
            <v>197</v>
          </cell>
          <cell r="AA189">
            <v>0</v>
          </cell>
          <cell r="AC189">
            <v>406172</v>
          </cell>
          <cell r="AD189">
            <v>25190.210000000021</v>
          </cell>
          <cell r="AE189">
            <v>431362.21</v>
          </cell>
          <cell r="AF189">
            <v>396035.02</v>
          </cell>
          <cell r="AG189">
            <v>35327.19</v>
          </cell>
          <cell r="AH189">
            <v>10136.979999999981</v>
          </cell>
          <cell r="AI189">
            <v>0.21000000002095476</v>
          </cell>
        </row>
        <row r="190">
          <cell r="A190">
            <v>317</v>
          </cell>
          <cell r="B190" t="str">
            <v>EE317</v>
          </cell>
          <cell r="C190" t="str">
            <v>Orford CEVAP School</v>
          </cell>
          <cell r="E190">
            <v>285069</v>
          </cell>
          <cell r="F190">
            <v>16414.090000000026</v>
          </cell>
          <cell r="G190">
            <v>301483</v>
          </cell>
          <cell r="H190">
            <v>301483</v>
          </cell>
          <cell r="I190">
            <v>0</v>
          </cell>
          <cell r="J190">
            <v>0</v>
          </cell>
          <cell r="K190">
            <v>285069</v>
          </cell>
          <cell r="L190">
            <v>16414.090000000026</v>
          </cell>
          <cell r="M190">
            <v>301483</v>
          </cell>
          <cell r="N190">
            <v>301483.09000000003</v>
          </cell>
          <cell r="O190">
            <v>277753.21000000002</v>
          </cell>
          <cell r="Q190">
            <v>23729.789999999979</v>
          </cell>
          <cell r="S190">
            <v>23729.789999999979</v>
          </cell>
          <cell r="V190">
            <v>-314</v>
          </cell>
          <cell r="W190">
            <v>0</v>
          </cell>
          <cell r="X190">
            <v>-314</v>
          </cell>
          <cell r="Y190">
            <v>0</v>
          </cell>
          <cell r="Z190">
            <v>-314</v>
          </cell>
          <cell r="AA190">
            <v>0</v>
          </cell>
          <cell r="AC190">
            <v>285069</v>
          </cell>
          <cell r="AD190">
            <v>16414.090000000026</v>
          </cell>
          <cell r="AE190">
            <v>301483.09000000003</v>
          </cell>
          <cell r="AF190">
            <v>277753.21000000002</v>
          </cell>
          <cell r="AG190">
            <v>23729.880000000005</v>
          </cell>
          <cell r="AH190">
            <v>7315.789999999979</v>
          </cell>
          <cell r="AI190">
            <v>9.0000000025611371E-2</v>
          </cell>
        </row>
        <row r="191">
          <cell r="A191">
            <v>318</v>
          </cell>
          <cell r="B191" t="str">
            <v>EE318</v>
          </cell>
          <cell r="C191" t="str">
            <v>Otley Primary School</v>
          </cell>
          <cell r="E191">
            <v>290418</v>
          </cell>
          <cell r="F191">
            <v>33331.390000000014</v>
          </cell>
          <cell r="G191">
            <v>323749</v>
          </cell>
          <cell r="H191">
            <v>323749</v>
          </cell>
          <cell r="I191">
            <v>0</v>
          </cell>
          <cell r="J191">
            <v>0</v>
          </cell>
          <cell r="K191">
            <v>290418</v>
          </cell>
          <cell r="L191">
            <v>33331.390000000014</v>
          </cell>
          <cell r="M191">
            <v>323749</v>
          </cell>
          <cell r="N191">
            <v>323749.39</v>
          </cell>
          <cell r="O191">
            <v>272394.34000000003</v>
          </cell>
          <cell r="Q191">
            <v>51354.659999999974</v>
          </cell>
          <cell r="S191">
            <v>51354.659999999974</v>
          </cell>
          <cell r="V191">
            <v>2390</v>
          </cell>
          <cell r="W191">
            <v>-4199.6499999999996</v>
          </cell>
          <cell r="X191">
            <v>6589.65</v>
          </cell>
          <cell r="Y191">
            <v>0</v>
          </cell>
          <cell r="Z191">
            <v>6589.65</v>
          </cell>
          <cell r="AA191">
            <v>0</v>
          </cell>
          <cell r="AC191">
            <v>290418</v>
          </cell>
          <cell r="AD191">
            <v>33331.390000000014</v>
          </cell>
          <cell r="AE191">
            <v>323749.39</v>
          </cell>
          <cell r="AF191">
            <v>272394.34000000003</v>
          </cell>
          <cell r="AG191">
            <v>51355.049999999988</v>
          </cell>
          <cell r="AH191">
            <v>18023.659999999974</v>
          </cell>
          <cell r="AI191">
            <v>0.39000000001396984</v>
          </cell>
        </row>
        <row r="192">
          <cell r="A192">
            <v>320</v>
          </cell>
          <cell r="B192" t="str">
            <v>EE320</v>
          </cell>
          <cell r="C192" t="str">
            <v>Rendlesham Primary School</v>
          </cell>
          <cell r="E192">
            <v>745185</v>
          </cell>
          <cell r="F192">
            <v>34218.219999999972</v>
          </cell>
          <cell r="G192">
            <v>779403</v>
          </cell>
          <cell r="H192">
            <v>779403</v>
          </cell>
          <cell r="I192">
            <v>0</v>
          </cell>
          <cell r="J192">
            <v>0</v>
          </cell>
          <cell r="K192">
            <v>745185</v>
          </cell>
          <cell r="L192">
            <v>34218.219999999972</v>
          </cell>
          <cell r="M192">
            <v>779403</v>
          </cell>
          <cell r="N192">
            <v>779403.22</v>
          </cell>
          <cell r="O192">
            <v>667022.18999999994</v>
          </cell>
          <cell r="Q192">
            <v>112380.81000000006</v>
          </cell>
          <cell r="S192">
            <v>112380.81000000006</v>
          </cell>
          <cell r="V192">
            <v>10178</v>
          </cell>
          <cell r="W192">
            <v>6634.81</v>
          </cell>
          <cell r="X192">
            <v>3543.1899999999996</v>
          </cell>
          <cell r="Y192">
            <v>0</v>
          </cell>
          <cell r="Z192">
            <v>3543.1899999999996</v>
          </cell>
          <cell r="AA192">
            <v>0</v>
          </cell>
          <cell r="AC192">
            <v>745185</v>
          </cell>
          <cell r="AD192">
            <v>34218.219999999972</v>
          </cell>
          <cell r="AE192">
            <v>779403.22</v>
          </cell>
          <cell r="AF192">
            <v>667022.18999999994</v>
          </cell>
          <cell r="AG192">
            <v>112381.03000000003</v>
          </cell>
          <cell r="AH192">
            <v>78162.810000000056</v>
          </cell>
          <cell r="AI192">
            <v>0.21999999997206032</v>
          </cell>
        </row>
        <row r="193">
          <cell r="A193">
            <v>322</v>
          </cell>
          <cell r="B193" t="str">
            <v>EE322</v>
          </cell>
          <cell r="C193" t="str">
            <v>Shotley Community Primary Scho</v>
          </cell>
          <cell r="E193">
            <v>498962</v>
          </cell>
          <cell r="F193">
            <v>38514.390000000014</v>
          </cell>
          <cell r="G193">
            <v>537476</v>
          </cell>
          <cell r="H193">
            <v>537476</v>
          </cell>
          <cell r="I193">
            <v>0</v>
          </cell>
          <cell r="J193">
            <v>0</v>
          </cell>
          <cell r="K193">
            <v>498962</v>
          </cell>
          <cell r="L193">
            <v>38514.390000000014</v>
          </cell>
          <cell r="M193">
            <v>537476</v>
          </cell>
          <cell r="N193">
            <v>537476.39</v>
          </cell>
          <cell r="O193">
            <v>507148.95</v>
          </cell>
          <cell r="Q193">
            <v>30327.049999999988</v>
          </cell>
          <cell r="S193">
            <v>30327.049999999988</v>
          </cell>
          <cell r="V193">
            <v>5886</v>
          </cell>
          <cell r="W193">
            <v>-2712.5</v>
          </cell>
          <cell r="X193">
            <v>8598.5</v>
          </cell>
          <cell r="Y193">
            <v>0</v>
          </cell>
          <cell r="Z193">
            <v>8598.5</v>
          </cell>
          <cell r="AA193">
            <v>0</v>
          </cell>
          <cell r="AC193">
            <v>498962</v>
          </cell>
          <cell r="AD193">
            <v>38514.390000000014</v>
          </cell>
          <cell r="AE193">
            <v>537476.39</v>
          </cell>
          <cell r="AF193">
            <v>507148.95</v>
          </cell>
          <cell r="AG193">
            <v>30327.440000000002</v>
          </cell>
          <cell r="AH193">
            <v>-8186.9500000000116</v>
          </cell>
          <cell r="AI193">
            <v>0.39000000001396984</v>
          </cell>
        </row>
        <row r="194">
          <cell r="A194">
            <v>324</v>
          </cell>
          <cell r="B194" t="str">
            <v>EE324</v>
          </cell>
          <cell r="C194" t="str">
            <v>Somersham Primary School</v>
          </cell>
          <cell r="E194">
            <v>370779</v>
          </cell>
          <cell r="F194">
            <v>35861.460000000021</v>
          </cell>
          <cell r="G194">
            <v>406640</v>
          </cell>
          <cell r="H194">
            <v>406640</v>
          </cell>
          <cell r="I194">
            <v>0</v>
          </cell>
          <cell r="J194">
            <v>0</v>
          </cell>
          <cell r="K194">
            <v>370779</v>
          </cell>
          <cell r="L194">
            <v>35861.460000000021</v>
          </cell>
          <cell r="M194">
            <v>406640</v>
          </cell>
          <cell r="N194">
            <v>406640.46</v>
          </cell>
          <cell r="O194">
            <v>363086.83</v>
          </cell>
          <cell r="Q194">
            <v>43553.169999999984</v>
          </cell>
          <cell r="S194">
            <v>43553.169999999984</v>
          </cell>
          <cell r="V194">
            <v>5567</v>
          </cell>
          <cell r="W194">
            <v>-3433.75</v>
          </cell>
          <cell r="X194">
            <v>9000.75</v>
          </cell>
          <cell r="Y194">
            <v>0</v>
          </cell>
          <cell r="Z194">
            <v>9000.75</v>
          </cell>
          <cell r="AA194">
            <v>0</v>
          </cell>
          <cell r="AC194">
            <v>370779</v>
          </cell>
          <cell r="AD194">
            <v>35861.460000000021</v>
          </cell>
          <cell r="AE194">
            <v>406640.46</v>
          </cell>
          <cell r="AF194">
            <v>363086.83</v>
          </cell>
          <cell r="AG194">
            <v>43553.630000000005</v>
          </cell>
          <cell r="AH194">
            <v>7692.1699999999837</v>
          </cell>
          <cell r="AI194">
            <v>0.46000000002095476</v>
          </cell>
        </row>
        <row r="195">
          <cell r="A195">
            <v>325</v>
          </cell>
          <cell r="B195" t="str">
            <v>EE325</v>
          </cell>
          <cell r="C195" t="str">
            <v>Sproughton CEVCP School</v>
          </cell>
          <cell r="E195">
            <v>386624</v>
          </cell>
          <cell r="F195">
            <v>47366.049999999988</v>
          </cell>
          <cell r="G195">
            <v>433990</v>
          </cell>
          <cell r="H195">
            <v>433990</v>
          </cell>
          <cell r="I195">
            <v>0</v>
          </cell>
          <cell r="J195">
            <v>0</v>
          </cell>
          <cell r="K195">
            <v>386624</v>
          </cell>
          <cell r="L195">
            <v>47366.049999999988</v>
          </cell>
          <cell r="M195">
            <v>433990</v>
          </cell>
          <cell r="N195">
            <v>433990.05</v>
          </cell>
          <cell r="O195">
            <v>383941.28</v>
          </cell>
          <cell r="Q195">
            <v>50048.719999999972</v>
          </cell>
          <cell r="S195">
            <v>50048.719999999972</v>
          </cell>
          <cell r="V195">
            <v>1423</v>
          </cell>
          <cell r="W195">
            <v>-738.65</v>
          </cell>
          <cell r="X195">
            <v>2161.65</v>
          </cell>
          <cell r="Y195">
            <v>0</v>
          </cell>
          <cell r="Z195">
            <v>2161.65</v>
          </cell>
          <cell r="AA195">
            <v>0</v>
          </cell>
          <cell r="AC195">
            <v>386624</v>
          </cell>
          <cell r="AD195">
            <v>47366.049999999988</v>
          </cell>
          <cell r="AE195">
            <v>433990.05</v>
          </cell>
          <cell r="AF195">
            <v>383941.28</v>
          </cell>
          <cell r="AG195">
            <v>50048.76999999996</v>
          </cell>
          <cell r="AH195">
            <v>2682.7199999999721</v>
          </cell>
          <cell r="AI195">
            <v>4.9999999988358468E-2</v>
          </cell>
        </row>
        <row r="196">
          <cell r="A196">
            <v>327</v>
          </cell>
          <cell r="B196" t="str">
            <v>EE327</v>
          </cell>
          <cell r="C196" t="str">
            <v>Stratford St Mary Primary Scho</v>
          </cell>
          <cell r="E196">
            <v>308526</v>
          </cell>
          <cell r="F196">
            <v>24494.359999999986</v>
          </cell>
          <cell r="G196">
            <v>333020</v>
          </cell>
          <cell r="H196">
            <v>333020</v>
          </cell>
          <cell r="I196">
            <v>0</v>
          </cell>
          <cell r="J196">
            <v>0</v>
          </cell>
          <cell r="K196">
            <v>308526</v>
          </cell>
          <cell r="L196">
            <v>24494.359999999986</v>
          </cell>
          <cell r="M196">
            <v>333020</v>
          </cell>
          <cell r="N196">
            <v>333020.36</v>
          </cell>
          <cell r="O196">
            <v>279100.78000000003</v>
          </cell>
          <cell r="Q196">
            <v>53919.219999999972</v>
          </cell>
          <cell r="S196">
            <v>53919.219999999972</v>
          </cell>
          <cell r="V196">
            <v>12285</v>
          </cell>
          <cell r="W196">
            <v>520.91999999999996</v>
          </cell>
          <cell r="X196">
            <v>11764.08</v>
          </cell>
          <cell r="Y196">
            <v>0</v>
          </cell>
          <cell r="Z196">
            <v>11764.08</v>
          </cell>
          <cell r="AA196">
            <v>0</v>
          </cell>
          <cell r="AC196">
            <v>308526</v>
          </cell>
          <cell r="AD196">
            <v>24494.359999999986</v>
          </cell>
          <cell r="AE196">
            <v>333020.36</v>
          </cell>
          <cell r="AF196">
            <v>279100.78000000003</v>
          </cell>
          <cell r="AG196">
            <v>53919.579999999958</v>
          </cell>
          <cell r="AH196">
            <v>29425.219999999972</v>
          </cell>
          <cell r="AI196">
            <v>0.35999999998603016</v>
          </cell>
        </row>
        <row r="197">
          <cell r="A197">
            <v>328</v>
          </cell>
          <cell r="B197" t="str">
            <v>EE328</v>
          </cell>
          <cell r="C197" t="str">
            <v>Stutton CEVCP School</v>
          </cell>
          <cell r="E197">
            <v>250772</v>
          </cell>
          <cell r="F197">
            <v>36954.179999999993</v>
          </cell>
          <cell r="G197">
            <v>287726</v>
          </cell>
          <cell r="H197">
            <v>287726</v>
          </cell>
          <cell r="I197">
            <v>0</v>
          </cell>
          <cell r="J197">
            <v>0</v>
          </cell>
          <cell r="K197">
            <v>250772</v>
          </cell>
          <cell r="L197">
            <v>36954.179999999993</v>
          </cell>
          <cell r="M197">
            <v>287726</v>
          </cell>
          <cell r="N197">
            <v>287726.18</v>
          </cell>
          <cell r="O197">
            <v>262311.81</v>
          </cell>
          <cell r="Q197">
            <v>25414.190000000002</v>
          </cell>
          <cell r="S197">
            <v>25414.190000000002</v>
          </cell>
          <cell r="V197">
            <v>12095</v>
          </cell>
          <cell r="W197">
            <v>-4288</v>
          </cell>
          <cell r="X197">
            <v>16383</v>
          </cell>
          <cell r="Y197">
            <v>0</v>
          </cell>
          <cell r="Z197">
            <v>16383</v>
          </cell>
          <cell r="AA197">
            <v>0</v>
          </cell>
          <cell r="AC197">
            <v>250772</v>
          </cell>
          <cell r="AD197">
            <v>36954.179999999993</v>
          </cell>
          <cell r="AE197">
            <v>287726.18</v>
          </cell>
          <cell r="AF197">
            <v>262311.81</v>
          </cell>
          <cell r="AG197">
            <v>25414.369999999995</v>
          </cell>
          <cell r="AH197">
            <v>-11539.809999999998</v>
          </cell>
          <cell r="AI197">
            <v>0.17999999999301508</v>
          </cell>
        </row>
        <row r="198">
          <cell r="A198">
            <v>331</v>
          </cell>
          <cell r="B198" t="str">
            <v>EE331</v>
          </cell>
          <cell r="C198" t="str">
            <v>Tattingstone CEVCP School</v>
          </cell>
          <cell r="E198">
            <v>324248</v>
          </cell>
          <cell r="F198">
            <v>17404.469999999972</v>
          </cell>
          <cell r="G198">
            <v>341652</v>
          </cell>
          <cell r="H198">
            <v>341652</v>
          </cell>
          <cell r="I198">
            <v>0</v>
          </cell>
          <cell r="J198">
            <v>0</v>
          </cell>
          <cell r="K198">
            <v>324248</v>
          </cell>
          <cell r="L198">
            <v>17404.469999999972</v>
          </cell>
          <cell r="M198">
            <v>341652</v>
          </cell>
          <cell r="N198">
            <v>341652.47</v>
          </cell>
          <cell r="O198">
            <v>320635.96000000002</v>
          </cell>
          <cell r="Q198">
            <v>21016.039999999979</v>
          </cell>
          <cell r="S198">
            <v>21016.039999999979</v>
          </cell>
          <cell r="V198">
            <v>-1</v>
          </cell>
          <cell r="W198">
            <v>0</v>
          </cell>
          <cell r="X198">
            <v>-1</v>
          </cell>
          <cell r="Y198">
            <v>0</v>
          </cell>
          <cell r="Z198">
            <v>-1</v>
          </cell>
          <cell r="AA198">
            <v>0</v>
          </cell>
          <cell r="AC198">
            <v>324248</v>
          </cell>
          <cell r="AD198">
            <v>17404.469999999972</v>
          </cell>
          <cell r="AE198">
            <v>341652.47</v>
          </cell>
          <cell r="AF198">
            <v>320635.96000000002</v>
          </cell>
          <cell r="AG198">
            <v>21016.509999999951</v>
          </cell>
          <cell r="AH198">
            <v>3612.039999999979</v>
          </cell>
          <cell r="AI198">
            <v>0.46999999997206032</v>
          </cell>
        </row>
        <row r="199">
          <cell r="A199">
            <v>332</v>
          </cell>
          <cell r="B199" t="str">
            <v>EE332</v>
          </cell>
          <cell r="C199" t="str">
            <v>Trimley St Martin Primary Scho</v>
          </cell>
          <cell r="E199">
            <v>615968</v>
          </cell>
          <cell r="F199">
            <v>44281.520000000019</v>
          </cell>
          <cell r="G199">
            <v>660250</v>
          </cell>
          <cell r="H199">
            <v>660250</v>
          </cell>
          <cell r="I199">
            <v>0</v>
          </cell>
          <cell r="J199">
            <v>0</v>
          </cell>
          <cell r="K199">
            <v>615968</v>
          </cell>
          <cell r="L199">
            <v>44281.520000000019</v>
          </cell>
          <cell r="M199">
            <v>660250</v>
          </cell>
          <cell r="N199">
            <v>660249.52</v>
          </cell>
          <cell r="O199">
            <v>596567.84</v>
          </cell>
          <cell r="Q199">
            <v>63682.160000000033</v>
          </cell>
          <cell r="S199">
            <v>63682.160000000033</v>
          </cell>
          <cell r="V199">
            <v>397</v>
          </cell>
          <cell r="W199">
            <v>211.81</v>
          </cell>
          <cell r="X199">
            <v>185.19</v>
          </cell>
          <cell r="Y199">
            <v>0</v>
          </cell>
          <cell r="Z199">
            <v>185.19</v>
          </cell>
          <cell r="AA199">
            <v>0</v>
          </cell>
          <cell r="AC199">
            <v>615968</v>
          </cell>
          <cell r="AD199">
            <v>44281.520000000019</v>
          </cell>
          <cell r="AE199">
            <v>660249.52</v>
          </cell>
          <cell r="AF199">
            <v>596567.84</v>
          </cell>
          <cell r="AG199">
            <v>63681.680000000051</v>
          </cell>
          <cell r="AH199">
            <v>19400.160000000033</v>
          </cell>
          <cell r="AI199">
            <v>-0.47999999998137355</v>
          </cell>
        </row>
        <row r="200">
          <cell r="A200">
            <v>333</v>
          </cell>
          <cell r="B200" t="str">
            <v>EE333</v>
          </cell>
          <cell r="C200" t="str">
            <v>Trimley St Mary Primary School</v>
          </cell>
          <cell r="E200">
            <v>1175743</v>
          </cell>
          <cell r="F200">
            <v>129501.42999999993</v>
          </cell>
          <cell r="G200">
            <v>1305244</v>
          </cell>
          <cell r="H200">
            <v>1305244</v>
          </cell>
          <cell r="I200">
            <v>0</v>
          </cell>
          <cell r="J200">
            <v>0</v>
          </cell>
          <cell r="K200">
            <v>1175743</v>
          </cell>
          <cell r="L200">
            <v>129501.42999999993</v>
          </cell>
          <cell r="M200">
            <v>1305244</v>
          </cell>
          <cell r="N200">
            <v>1305244.43</v>
          </cell>
          <cell r="O200">
            <v>1109681.82</v>
          </cell>
          <cell r="Q200">
            <v>195562.17999999993</v>
          </cell>
          <cell r="S200">
            <v>195562.17999999993</v>
          </cell>
          <cell r="V200">
            <v>11469</v>
          </cell>
          <cell r="W200">
            <v>-3289.99</v>
          </cell>
          <cell r="X200">
            <v>14758.99</v>
          </cell>
          <cell r="Y200">
            <v>0</v>
          </cell>
          <cell r="Z200">
            <v>14758.99</v>
          </cell>
          <cell r="AA200">
            <v>0</v>
          </cell>
          <cell r="AC200">
            <v>1175743</v>
          </cell>
          <cell r="AD200">
            <v>129501.42999999993</v>
          </cell>
          <cell r="AE200">
            <v>1305244.43</v>
          </cell>
          <cell r="AF200">
            <v>1109681.82</v>
          </cell>
          <cell r="AG200">
            <v>195562.60999999987</v>
          </cell>
          <cell r="AH200">
            <v>66061.179999999935</v>
          </cell>
          <cell r="AI200">
            <v>0.42999999993480742</v>
          </cell>
        </row>
        <row r="201">
          <cell r="A201">
            <v>337</v>
          </cell>
          <cell r="B201" t="str">
            <v>EE337</v>
          </cell>
          <cell r="C201" t="str">
            <v>Waldringfield Primary School</v>
          </cell>
          <cell r="E201">
            <v>383536</v>
          </cell>
          <cell r="F201">
            <v>42171.570000000007</v>
          </cell>
          <cell r="G201">
            <v>425708</v>
          </cell>
          <cell r="H201">
            <v>425708</v>
          </cell>
          <cell r="I201">
            <v>0</v>
          </cell>
          <cell r="J201">
            <v>0</v>
          </cell>
          <cell r="K201">
            <v>383536</v>
          </cell>
          <cell r="L201">
            <v>42171.570000000007</v>
          </cell>
          <cell r="M201">
            <v>425708</v>
          </cell>
          <cell r="N201">
            <v>425707.57</v>
          </cell>
          <cell r="O201">
            <v>366197.64</v>
          </cell>
          <cell r="Q201">
            <v>59510.359999999986</v>
          </cell>
          <cell r="S201">
            <v>59510.359999999986</v>
          </cell>
          <cell r="V201">
            <v>9403</v>
          </cell>
          <cell r="W201">
            <v>-3152.08</v>
          </cell>
          <cell r="X201">
            <v>12555.08</v>
          </cell>
          <cell r="Y201">
            <v>0</v>
          </cell>
          <cell r="Z201">
            <v>12555.08</v>
          </cell>
          <cell r="AA201">
            <v>0</v>
          </cell>
          <cell r="AC201">
            <v>383536</v>
          </cell>
          <cell r="AD201">
            <v>42171.570000000007</v>
          </cell>
          <cell r="AE201">
            <v>425707.57</v>
          </cell>
          <cell r="AF201">
            <v>366197.64</v>
          </cell>
          <cell r="AG201">
            <v>59509.929999999993</v>
          </cell>
          <cell r="AH201">
            <v>17338.359999999986</v>
          </cell>
          <cell r="AI201">
            <v>-0.42999999999301508</v>
          </cell>
        </row>
        <row r="202">
          <cell r="A202">
            <v>338</v>
          </cell>
          <cell r="B202" t="str">
            <v>EE338</v>
          </cell>
          <cell r="C202" t="str">
            <v>Whatfield CEVCP School</v>
          </cell>
          <cell r="E202">
            <v>258609</v>
          </cell>
          <cell r="F202">
            <v>89540.44</v>
          </cell>
          <cell r="G202">
            <v>348149</v>
          </cell>
          <cell r="H202">
            <v>348149</v>
          </cell>
          <cell r="I202">
            <v>0</v>
          </cell>
          <cell r="J202">
            <v>0</v>
          </cell>
          <cell r="K202">
            <v>258609</v>
          </cell>
          <cell r="L202">
            <v>89540.44</v>
          </cell>
          <cell r="M202">
            <v>348149</v>
          </cell>
          <cell r="N202">
            <v>348149.44</v>
          </cell>
          <cell r="O202">
            <v>269765.11</v>
          </cell>
          <cell r="Q202">
            <v>78383.890000000014</v>
          </cell>
          <cell r="S202">
            <v>78383.890000000014</v>
          </cell>
          <cell r="V202">
            <v>16524</v>
          </cell>
          <cell r="W202">
            <v>12152.54</v>
          </cell>
          <cell r="X202">
            <v>4371.4599999999991</v>
          </cell>
          <cell r="Y202">
            <v>0</v>
          </cell>
          <cell r="Z202">
            <v>4371.4599999999991</v>
          </cell>
          <cell r="AA202">
            <v>0</v>
          </cell>
          <cell r="AC202">
            <v>258609</v>
          </cell>
          <cell r="AD202">
            <v>89540.44</v>
          </cell>
          <cell r="AE202">
            <v>348149.44</v>
          </cell>
          <cell r="AF202">
            <v>269765.11</v>
          </cell>
          <cell r="AG202">
            <v>78384.330000000016</v>
          </cell>
          <cell r="AH202">
            <v>-11156.109999999986</v>
          </cell>
          <cell r="AI202">
            <v>0.44000000000232831</v>
          </cell>
        </row>
        <row r="203">
          <cell r="A203">
            <v>339</v>
          </cell>
          <cell r="B203" t="str">
            <v>EE339</v>
          </cell>
          <cell r="C203" t="str">
            <v>Witnesham Primary School</v>
          </cell>
          <cell r="E203">
            <v>397384</v>
          </cell>
          <cell r="F203">
            <v>37826.429999999993</v>
          </cell>
          <cell r="G203">
            <v>435210</v>
          </cell>
          <cell r="H203">
            <v>435210</v>
          </cell>
          <cell r="I203">
            <v>0</v>
          </cell>
          <cell r="J203">
            <v>0</v>
          </cell>
          <cell r="K203">
            <v>397384</v>
          </cell>
          <cell r="L203">
            <v>37826.429999999993</v>
          </cell>
          <cell r="M203">
            <v>435210</v>
          </cell>
          <cell r="N203">
            <v>435210.43</v>
          </cell>
          <cell r="O203">
            <v>380452.16</v>
          </cell>
          <cell r="Q203">
            <v>54757.840000000026</v>
          </cell>
          <cell r="S203">
            <v>54757.840000000026</v>
          </cell>
          <cell r="V203">
            <v>4209</v>
          </cell>
          <cell r="W203">
            <v>-3357.63</v>
          </cell>
          <cell r="X203">
            <v>7566.63</v>
          </cell>
          <cell r="Y203">
            <v>0</v>
          </cell>
          <cell r="Z203">
            <v>7566.63</v>
          </cell>
          <cell r="AA203">
            <v>0</v>
          </cell>
          <cell r="AC203">
            <v>397384</v>
          </cell>
          <cell r="AD203">
            <v>37826.429999999993</v>
          </cell>
          <cell r="AE203">
            <v>435210.43</v>
          </cell>
          <cell r="AF203">
            <v>380452.16</v>
          </cell>
          <cell r="AG203">
            <v>54758.270000000019</v>
          </cell>
          <cell r="AH203">
            <v>16931.840000000026</v>
          </cell>
          <cell r="AI203">
            <v>0.42999999999301508</v>
          </cell>
        </row>
        <row r="204">
          <cell r="A204">
            <v>341</v>
          </cell>
          <cell r="B204" t="str">
            <v>EE341</v>
          </cell>
          <cell r="C204" t="str">
            <v>Sandlings Primary School</v>
          </cell>
          <cell r="E204">
            <v>570397</v>
          </cell>
          <cell r="F204">
            <v>213240.09000000003</v>
          </cell>
          <cell r="G204">
            <v>783637</v>
          </cell>
          <cell r="H204">
            <v>783637</v>
          </cell>
          <cell r="I204">
            <v>0</v>
          </cell>
          <cell r="J204">
            <v>0</v>
          </cell>
          <cell r="K204">
            <v>570397</v>
          </cell>
          <cell r="L204">
            <v>213240.09000000003</v>
          </cell>
          <cell r="M204">
            <v>783637</v>
          </cell>
          <cell r="N204">
            <v>783637.09000000008</v>
          </cell>
          <cell r="O204">
            <v>584950.69999999995</v>
          </cell>
          <cell r="Q204">
            <v>198686.30000000005</v>
          </cell>
          <cell r="S204">
            <v>198686.30000000005</v>
          </cell>
          <cell r="V204">
            <v>8422</v>
          </cell>
          <cell r="W204">
            <v>-291.64999999999998</v>
          </cell>
          <cell r="X204">
            <v>8713.65</v>
          </cell>
          <cell r="Y204">
            <v>0</v>
          </cell>
          <cell r="Z204">
            <v>8713.65</v>
          </cell>
          <cell r="AA204">
            <v>0</v>
          </cell>
          <cell r="AC204">
            <v>570397</v>
          </cell>
          <cell r="AD204">
            <v>213240.09000000003</v>
          </cell>
          <cell r="AE204">
            <v>783637.09000000008</v>
          </cell>
          <cell r="AF204">
            <v>584950.69999999995</v>
          </cell>
          <cell r="AG204">
            <v>198686.39000000013</v>
          </cell>
          <cell r="AH204">
            <v>-14553.699999999895</v>
          </cell>
          <cell r="AI204">
            <v>9.0000000083819032E-2</v>
          </cell>
        </row>
        <row r="205">
          <cell r="A205">
            <v>342</v>
          </cell>
          <cell r="B205" t="str">
            <v>EE342</v>
          </cell>
          <cell r="C205" t="str">
            <v>Woodbridge Primary School</v>
          </cell>
          <cell r="E205">
            <v>768966</v>
          </cell>
          <cell r="F205">
            <v>58871.930000000051</v>
          </cell>
          <cell r="G205">
            <v>827838</v>
          </cell>
          <cell r="H205">
            <v>827838</v>
          </cell>
          <cell r="I205">
            <v>0</v>
          </cell>
          <cell r="J205">
            <v>0</v>
          </cell>
          <cell r="K205">
            <v>768966</v>
          </cell>
          <cell r="L205">
            <v>58871.930000000051</v>
          </cell>
          <cell r="M205">
            <v>827838</v>
          </cell>
          <cell r="N205">
            <v>827837.93</v>
          </cell>
          <cell r="O205">
            <v>770837.17</v>
          </cell>
          <cell r="Q205">
            <v>57000.829999999958</v>
          </cell>
          <cell r="S205">
            <v>57000.829999999958</v>
          </cell>
          <cell r="V205">
            <v>3037</v>
          </cell>
          <cell r="W205">
            <v>1904.56</v>
          </cell>
          <cell r="X205">
            <v>1132.44</v>
          </cell>
          <cell r="Y205">
            <v>0</v>
          </cell>
          <cell r="Z205">
            <v>1132.44</v>
          </cell>
          <cell r="AA205">
            <v>0</v>
          </cell>
          <cell r="AC205">
            <v>768966</v>
          </cell>
          <cell r="AD205">
            <v>58871.930000000051</v>
          </cell>
          <cell r="AE205">
            <v>827837.93</v>
          </cell>
          <cell r="AF205">
            <v>770837.17</v>
          </cell>
          <cell r="AG205">
            <v>57000.760000000009</v>
          </cell>
          <cell r="AH205">
            <v>-1871.1700000000419</v>
          </cell>
          <cell r="AI205">
            <v>-6.9999999948777258E-2</v>
          </cell>
        </row>
        <row r="206">
          <cell r="A206">
            <v>343</v>
          </cell>
          <cell r="B206" t="str">
            <v>EE343</v>
          </cell>
          <cell r="C206" t="str">
            <v>Kyson Primary School</v>
          </cell>
          <cell r="E206">
            <v>1325570</v>
          </cell>
          <cell r="F206">
            <v>13590.120000000112</v>
          </cell>
          <cell r="G206">
            <v>1339160</v>
          </cell>
          <cell r="H206">
            <v>1339160</v>
          </cell>
          <cell r="I206">
            <v>0</v>
          </cell>
          <cell r="J206">
            <v>0</v>
          </cell>
          <cell r="K206">
            <v>1325570</v>
          </cell>
          <cell r="L206">
            <v>13590.120000000112</v>
          </cell>
          <cell r="M206">
            <v>1339160</v>
          </cell>
          <cell r="N206">
            <v>1339160.1200000001</v>
          </cell>
          <cell r="O206">
            <v>1311579.48</v>
          </cell>
          <cell r="Q206">
            <v>27580.520000000019</v>
          </cell>
          <cell r="S206">
            <v>27580.520000000019</v>
          </cell>
          <cell r="V206">
            <v>628</v>
          </cell>
          <cell r="W206">
            <v>627.41</v>
          </cell>
          <cell r="X206">
            <v>0.59000000000003183</v>
          </cell>
          <cell r="Y206">
            <v>0</v>
          </cell>
          <cell r="Z206">
            <v>0.59000000000003183</v>
          </cell>
          <cell r="AA206">
            <v>0</v>
          </cell>
          <cell r="AC206">
            <v>1325570</v>
          </cell>
          <cell r="AD206">
            <v>13590.120000000112</v>
          </cell>
          <cell r="AE206">
            <v>1339160.1200000001</v>
          </cell>
          <cell r="AF206">
            <v>1311579.48</v>
          </cell>
          <cell r="AG206">
            <v>27580.64000000013</v>
          </cell>
          <cell r="AH206">
            <v>13990.520000000019</v>
          </cell>
          <cell r="AI206">
            <v>0.12000000011175871</v>
          </cell>
        </row>
        <row r="207">
          <cell r="A207">
            <v>344</v>
          </cell>
          <cell r="B207" t="str">
            <v>EE344</v>
          </cell>
          <cell r="C207" t="str">
            <v>St MaryÂ’s CEVAP School, Woodbr</v>
          </cell>
          <cell r="E207">
            <v>704236</v>
          </cell>
          <cell r="F207">
            <v>81224.229999999981</v>
          </cell>
          <cell r="G207">
            <v>785460</v>
          </cell>
          <cell r="H207">
            <v>785460</v>
          </cell>
          <cell r="I207">
            <v>0</v>
          </cell>
          <cell r="J207">
            <v>0</v>
          </cell>
          <cell r="K207">
            <v>704236</v>
          </cell>
          <cell r="L207">
            <v>81224.229999999981</v>
          </cell>
          <cell r="M207">
            <v>785460</v>
          </cell>
          <cell r="N207">
            <v>785460.23</v>
          </cell>
          <cell r="O207">
            <v>692224.02</v>
          </cell>
          <cell r="Q207">
            <v>93235.979999999981</v>
          </cell>
          <cell r="S207">
            <v>93235.979999999981</v>
          </cell>
          <cell r="V207">
            <v>0</v>
          </cell>
          <cell r="W207">
            <v>0</v>
          </cell>
          <cell r="X207">
            <v>0</v>
          </cell>
          <cell r="Y207">
            <v>0</v>
          </cell>
          <cell r="Z207">
            <v>0</v>
          </cell>
          <cell r="AA207">
            <v>0</v>
          </cell>
          <cell r="AC207">
            <v>704236</v>
          </cell>
          <cell r="AD207">
            <v>81224.229999999981</v>
          </cell>
          <cell r="AE207">
            <v>785460.23</v>
          </cell>
          <cell r="AF207">
            <v>692224.02</v>
          </cell>
          <cell r="AG207">
            <v>93236.209999999963</v>
          </cell>
          <cell r="AH207">
            <v>12011.979999999981</v>
          </cell>
          <cell r="AI207">
            <v>0.22999999998137355</v>
          </cell>
        </row>
        <row r="208">
          <cell r="A208">
            <v>350</v>
          </cell>
          <cell r="B208" t="str">
            <v>EE350</v>
          </cell>
          <cell r="C208" t="str">
            <v>Orwell High School</v>
          </cell>
          <cell r="D208" t="str">
            <v>AC</v>
          </cell>
          <cell r="E208">
            <v>0</v>
          </cell>
          <cell r="F208">
            <v>0</v>
          </cell>
          <cell r="G208">
            <v>0</v>
          </cell>
          <cell r="H208">
            <v>0</v>
          </cell>
          <cell r="I208">
            <v>0</v>
          </cell>
          <cell r="J208">
            <v>0</v>
          </cell>
          <cell r="K208">
            <v>0</v>
          </cell>
          <cell r="L208">
            <v>0</v>
          </cell>
          <cell r="M208">
            <v>0</v>
          </cell>
          <cell r="N208">
            <v>0</v>
          </cell>
          <cell r="O208">
            <v>0</v>
          </cell>
          <cell r="Q208">
            <v>0</v>
          </cell>
          <cell r="S208">
            <v>0</v>
          </cell>
          <cell r="V208">
            <v>0</v>
          </cell>
          <cell r="W208">
            <v>0</v>
          </cell>
          <cell r="X208">
            <v>0</v>
          </cell>
          <cell r="Y208">
            <v>0</v>
          </cell>
          <cell r="Z208">
            <v>0</v>
          </cell>
          <cell r="AA208">
            <v>0</v>
          </cell>
          <cell r="AC208">
            <v>0</v>
          </cell>
          <cell r="AD208">
            <v>0</v>
          </cell>
          <cell r="AE208">
            <v>0</v>
          </cell>
          <cell r="AF208">
            <v>0</v>
          </cell>
          <cell r="AG208">
            <v>0</v>
          </cell>
          <cell r="AH208">
            <v>0</v>
          </cell>
          <cell r="AI208">
            <v>0</v>
          </cell>
          <cell r="AJ208" t="str">
            <v>AC</v>
          </cell>
        </row>
        <row r="209">
          <cell r="A209">
            <v>351</v>
          </cell>
          <cell r="B209" t="str">
            <v>EE351</v>
          </cell>
          <cell r="C209" t="str">
            <v>Alderwood P.R.U.</v>
          </cell>
          <cell r="E209">
            <v>160000</v>
          </cell>
          <cell r="F209">
            <v>153715.85999999999</v>
          </cell>
          <cell r="G209">
            <v>313716</v>
          </cell>
          <cell r="H209">
            <v>313716</v>
          </cell>
          <cell r="I209">
            <v>0</v>
          </cell>
          <cell r="J209">
            <v>0</v>
          </cell>
          <cell r="K209">
            <v>160000</v>
          </cell>
          <cell r="L209">
            <v>153715.85999999999</v>
          </cell>
          <cell r="M209">
            <v>313716</v>
          </cell>
          <cell r="N209">
            <v>313715.86</v>
          </cell>
          <cell r="O209">
            <v>205923</v>
          </cell>
          <cell r="Q209">
            <v>107793</v>
          </cell>
          <cell r="S209">
            <v>107793</v>
          </cell>
          <cell r="V209">
            <v>12914</v>
          </cell>
          <cell r="W209">
            <v>-4337.5</v>
          </cell>
          <cell r="X209">
            <v>17251.5</v>
          </cell>
          <cell r="Y209">
            <v>0</v>
          </cell>
          <cell r="Z209">
            <v>17251.5</v>
          </cell>
          <cell r="AA209">
            <v>0</v>
          </cell>
          <cell r="AC209">
            <v>160000</v>
          </cell>
          <cell r="AD209">
            <v>153715.85999999999</v>
          </cell>
          <cell r="AE209">
            <v>313715.86</v>
          </cell>
          <cell r="AF209">
            <v>205923</v>
          </cell>
          <cell r="AG209">
            <v>107792.85999999999</v>
          </cell>
          <cell r="AH209">
            <v>-45923</v>
          </cell>
          <cell r="AI209">
            <v>-0.14000000001396984</v>
          </cell>
        </row>
        <row r="210">
          <cell r="A210">
            <v>352</v>
          </cell>
          <cell r="B210" t="str">
            <v>EE352</v>
          </cell>
          <cell r="C210" t="str">
            <v>First Base (Ipswich)</v>
          </cell>
          <cell r="E210">
            <v>96000</v>
          </cell>
          <cell r="F210">
            <v>114515.03</v>
          </cell>
          <cell r="G210">
            <v>210515</v>
          </cell>
          <cell r="H210">
            <v>210515</v>
          </cell>
          <cell r="I210">
            <v>0</v>
          </cell>
          <cell r="J210">
            <v>0</v>
          </cell>
          <cell r="K210">
            <v>96000</v>
          </cell>
          <cell r="L210">
            <v>114515.03</v>
          </cell>
          <cell r="M210">
            <v>210515</v>
          </cell>
          <cell r="N210">
            <v>210515.03</v>
          </cell>
          <cell r="O210">
            <v>125099.8</v>
          </cell>
          <cell r="Q210">
            <v>85415.2</v>
          </cell>
          <cell r="S210">
            <v>85415.2</v>
          </cell>
          <cell r="V210">
            <v>64757</v>
          </cell>
          <cell r="W210">
            <v>-4000</v>
          </cell>
          <cell r="X210">
            <v>68757</v>
          </cell>
          <cell r="Y210">
            <v>0</v>
          </cell>
          <cell r="Z210">
            <v>68757</v>
          </cell>
          <cell r="AA210">
            <v>0</v>
          </cell>
          <cell r="AC210">
            <v>96000</v>
          </cell>
          <cell r="AD210">
            <v>114515.03</v>
          </cell>
          <cell r="AE210">
            <v>210515.03</v>
          </cell>
          <cell r="AF210">
            <v>125099.8</v>
          </cell>
          <cell r="AG210">
            <v>85415.23</v>
          </cell>
          <cell r="AH210">
            <v>-29099.800000000003</v>
          </cell>
          <cell r="AI210">
            <v>2.9999999998835847E-2</v>
          </cell>
        </row>
        <row r="211">
          <cell r="A211">
            <v>353</v>
          </cell>
          <cell r="B211" t="str">
            <v>EE353</v>
          </cell>
          <cell r="C211" t="str">
            <v>St Christophers P.R.U.</v>
          </cell>
          <cell r="E211">
            <v>160000</v>
          </cell>
          <cell r="F211">
            <v>-11445.679999999993</v>
          </cell>
          <cell r="G211">
            <v>148554</v>
          </cell>
          <cell r="H211">
            <v>148554</v>
          </cell>
          <cell r="I211">
            <v>0</v>
          </cell>
          <cell r="J211">
            <v>0</v>
          </cell>
          <cell r="K211">
            <v>160000</v>
          </cell>
          <cell r="L211">
            <v>-11445.679999999993</v>
          </cell>
          <cell r="M211">
            <v>148554</v>
          </cell>
          <cell r="N211">
            <v>148554.32</v>
          </cell>
          <cell r="O211">
            <v>183534.5</v>
          </cell>
          <cell r="Q211">
            <v>-34980.5</v>
          </cell>
          <cell r="S211">
            <v>-34980.5</v>
          </cell>
          <cell r="V211">
            <v>29309</v>
          </cell>
          <cell r="W211">
            <v>10894.91</v>
          </cell>
          <cell r="X211">
            <v>18414.09</v>
          </cell>
          <cell r="Y211">
            <v>0</v>
          </cell>
          <cell r="Z211">
            <v>18414.09</v>
          </cell>
          <cell r="AA211">
            <v>0</v>
          </cell>
          <cell r="AC211">
            <v>160000</v>
          </cell>
          <cell r="AD211">
            <v>-11445.679999999993</v>
          </cell>
          <cell r="AE211">
            <v>148554.32</v>
          </cell>
          <cell r="AF211">
            <v>183534.5</v>
          </cell>
          <cell r="AG211">
            <v>-34980.179999999993</v>
          </cell>
          <cell r="AH211">
            <v>-23534.5</v>
          </cell>
          <cell r="AI211">
            <v>0.32000000000698492</v>
          </cell>
        </row>
        <row r="212">
          <cell r="A212">
            <v>356</v>
          </cell>
          <cell r="B212" t="str">
            <v>EE356</v>
          </cell>
          <cell r="C212" t="str">
            <v>Claydon High School</v>
          </cell>
          <cell r="E212">
            <v>3114721</v>
          </cell>
          <cell r="F212">
            <v>896731.18000000017</v>
          </cell>
          <cell r="G212">
            <v>4011452</v>
          </cell>
          <cell r="H212">
            <v>4011452</v>
          </cell>
          <cell r="I212">
            <v>0</v>
          </cell>
          <cell r="J212">
            <v>0</v>
          </cell>
          <cell r="K212">
            <v>3114721</v>
          </cell>
          <cell r="L212">
            <v>896731.18000000017</v>
          </cell>
          <cell r="M212">
            <v>4011452</v>
          </cell>
          <cell r="N212">
            <v>4011452.18</v>
          </cell>
          <cell r="O212">
            <v>3269595.18</v>
          </cell>
          <cell r="Q212">
            <v>741856.81999999983</v>
          </cell>
          <cell r="S212">
            <v>741856.81999999983</v>
          </cell>
          <cell r="V212">
            <v>5157</v>
          </cell>
          <cell r="W212">
            <v>25.49</v>
          </cell>
          <cell r="X212">
            <v>5131.51</v>
          </cell>
          <cell r="Y212">
            <v>0</v>
          </cell>
          <cell r="Z212">
            <v>5131.51</v>
          </cell>
          <cell r="AA212">
            <v>0</v>
          </cell>
          <cell r="AC212">
            <v>3114721</v>
          </cell>
          <cell r="AD212">
            <v>896731.18000000017</v>
          </cell>
          <cell r="AE212">
            <v>4011452.18</v>
          </cell>
          <cell r="AF212">
            <v>3269595.18</v>
          </cell>
          <cell r="AG212">
            <v>741857</v>
          </cell>
          <cell r="AH212">
            <v>-154874.18000000017</v>
          </cell>
          <cell r="AI212">
            <v>0.18000000016763806</v>
          </cell>
        </row>
        <row r="213">
          <cell r="A213">
            <v>357</v>
          </cell>
          <cell r="B213" t="str">
            <v>EE357</v>
          </cell>
          <cell r="C213" t="str">
            <v>East Bergholt High School</v>
          </cell>
          <cell r="D213" t="str">
            <v>AC</v>
          </cell>
          <cell r="E213">
            <v>0</v>
          </cell>
          <cell r="F213">
            <v>0</v>
          </cell>
          <cell r="G213">
            <v>0</v>
          </cell>
          <cell r="H213">
            <v>0</v>
          </cell>
          <cell r="I213">
            <v>0</v>
          </cell>
          <cell r="J213">
            <v>0</v>
          </cell>
          <cell r="K213">
            <v>0</v>
          </cell>
          <cell r="L213">
            <v>0</v>
          </cell>
          <cell r="M213">
            <v>0</v>
          </cell>
          <cell r="N213">
            <v>0</v>
          </cell>
          <cell r="O213">
            <v>0</v>
          </cell>
          <cell r="Q213">
            <v>0</v>
          </cell>
          <cell r="S213">
            <v>0</v>
          </cell>
          <cell r="V213">
            <v>0</v>
          </cell>
          <cell r="W213">
            <v>0</v>
          </cell>
          <cell r="X213">
            <v>0</v>
          </cell>
          <cell r="Y213">
            <v>0</v>
          </cell>
          <cell r="Z213">
            <v>0</v>
          </cell>
          <cell r="AA213">
            <v>0</v>
          </cell>
          <cell r="AC213">
            <v>0</v>
          </cell>
          <cell r="AD213">
            <v>0</v>
          </cell>
          <cell r="AE213">
            <v>0</v>
          </cell>
          <cell r="AF213">
            <v>0</v>
          </cell>
          <cell r="AG213">
            <v>0</v>
          </cell>
          <cell r="AH213">
            <v>0</v>
          </cell>
          <cell r="AI213">
            <v>0</v>
          </cell>
          <cell r="AJ213" t="str">
            <v>AC</v>
          </cell>
        </row>
        <row r="214">
          <cell r="A214">
            <v>358</v>
          </cell>
          <cell r="B214" t="str">
            <v>EE358</v>
          </cell>
          <cell r="C214" t="str">
            <v>Deben High School</v>
          </cell>
          <cell r="D214" t="str">
            <v>AC</v>
          </cell>
          <cell r="E214">
            <v>0</v>
          </cell>
          <cell r="F214">
            <v>0</v>
          </cell>
          <cell r="G214">
            <v>0</v>
          </cell>
          <cell r="H214">
            <v>0</v>
          </cell>
          <cell r="I214">
            <v>0</v>
          </cell>
          <cell r="J214">
            <v>0</v>
          </cell>
          <cell r="K214">
            <v>0</v>
          </cell>
          <cell r="L214">
            <v>0</v>
          </cell>
          <cell r="M214">
            <v>0</v>
          </cell>
          <cell r="N214">
            <v>0</v>
          </cell>
          <cell r="O214">
            <v>0</v>
          </cell>
          <cell r="Q214">
            <v>0</v>
          </cell>
          <cell r="S214">
            <v>0</v>
          </cell>
          <cell r="V214">
            <v>0</v>
          </cell>
          <cell r="W214">
            <v>0</v>
          </cell>
          <cell r="X214">
            <v>0</v>
          </cell>
          <cell r="Y214">
            <v>0</v>
          </cell>
          <cell r="Z214">
            <v>0</v>
          </cell>
          <cell r="AA214">
            <v>0</v>
          </cell>
          <cell r="AC214">
            <v>0</v>
          </cell>
          <cell r="AD214">
            <v>0</v>
          </cell>
          <cell r="AE214">
            <v>0</v>
          </cell>
          <cell r="AF214">
            <v>0</v>
          </cell>
          <cell r="AG214">
            <v>0</v>
          </cell>
          <cell r="AH214">
            <v>0</v>
          </cell>
          <cell r="AI214">
            <v>0</v>
          </cell>
          <cell r="AJ214" t="str">
            <v>AC</v>
          </cell>
        </row>
        <row r="215">
          <cell r="A215">
            <v>361</v>
          </cell>
          <cell r="B215" t="str">
            <v>EE361</v>
          </cell>
          <cell r="C215" t="str">
            <v>Hadleigh High School</v>
          </cell>
          <cell r="D215" t="str">
            <v>AC</v>
          </cell>
          <cell r="E215">
            <v>0</v>
          </cell>
          <cell r="F215">
            <v>0</v>
          </cell>
          <cell r="G215">
            <v>0</v>
          </cell>
          <cell r="H215">
            <v>0</v>
          </cell>
          <cell r="I215">
            <v>0</v>
          </cell>
          <cell r="J215">
            <v>0</v>
          </cell>
          <cell r="K215">
            <v>0</v>
          </cell>
          <cell r="L215">
            <v>0</v>
          </cell>
          <cell r="M215">
            <v>0</v>
          </cell>
          <cell r="N215">
            <v>0</v>
          </cell>
          <cell r="O215">
            <v>0</v>
          </cell>
          <cell r="Q215">
            <v>0</v>
          </cell>
          <cell r="S215">
            <v>0</v>
          </cell>
          <cell r="V215">
            <v>0</v>
          </cell>
          <cell r="W215">
            <v>0</v>
          </cell>
          <cell r="X215">
            <v>0</v>
          </cell>
          <cell r="Y215">
            <v>0</v>
          </cell>
          <cell r="Z215">
            <v>0</v>
          </cell>
          <cell r="AA215">
            <v>0</v>
          </cell>
          <cell r="AC215">
            <v>0</v>
          </cell>
          <cell r="AD215">
            <v>0</v>
          </cell>
          <cell r="AE215">
            <v>0</v>
          </cell>
          <cell r="AF215">
            <v>0</v>
          </cell>
          <cell r="AG215">
            <v>0</v>
          </cell>
          <cell r="AH215">
            <v>0</v>
          </cell>
          <cell r="AI215">
            <v>0</v>
          </cell>
          <cell r="AJ215" t="str">
            <v>AC</v>
          </cell>
        </row>
        <row r="216">
          <cell r="A216">
            <v>362</v>
          </cell>
          <cell r="B216" t="str">
            <v>EE362</v>
          </cell>
          <cell r="C216" t="str">
            <v>Holbrook High School</v>
          </cell>
          <cell r="D216" t="str">
            <v>AC</v>
          </cell>
          <cell r="E216">
            <v>0</v>
          </cell>
          <cell r="F216">
            <v>0</v>
          </cell>
          <cell r="G216">
            <v>0</v>
          </cell>
          <cell r="H216">
            <v>0</v>
          </cell>
          <cell r="I216">
            <v>0</v>
          </cell>
          <cell r="J216">
            <v>0</v>
          </cell>
          <cell r="K216">
            <v>0</v>
          </cell>
          <cell r="L216">
            <v>0</v>
          </cell>
          <cell r="M216">
            <v>0</v>
          </cell>
          <cell r="N216">
            <v>0</v>
          </cell>
          <cell r="O216">
            <v>0</v>
          </cell>
          <cell r="Q216">
            <v>0</v>
          </cell>
          <cell r="S216">
            <v>0</v>
          </cell>
          <cell r="V216">
            <v>0</v>
          </cell>
          <cell r="W216">
            <v>0</v>
          </cell>
          <cell r="X216">
            <v>0</v>
          </cell>
          <cell r="Y216">
            <v>0</v>
          </cell>
          <cell r="Z216">
            <v>0</v>
          </cell>
          <cell r="AA216">
            <v>0</v>
          </cell>
          <cell r="AC216">
            <v>0</v>
          </cell>
          <cell r="AD216">
            <v>0</v>
          </cell>
          <cell r="AE216">
            <v>0</v>
          </cell>
          <cell r="AF216">
            <v>0</v>
          </cell>
          <cell r="AG216">
            <v>0</v>
          </cell>
          <cell r="AH216">
            <v>0</v>
          </cell>
          <cell r="AI216">
            <v>0</v>
          </cell>
          <cell r="AJ216" t="str">
            <v>AC</v>
          </cell>
        </row>
        <row r="217">
          <cell r="A217">
            <v>365</v>
          </cell>
          <cell r="B217" t="str">
            <v>EE365</v>
          </cell>
          <cell r="C217" t="str">
            <v>Chantry High School &amp; Sixth Fo</v>
          </cell>
          <cell r="D217" t="str">
            <v>AC</v>
          </cell>
          <cell r="E217">
            <v>0</v>
          </cell>
          <cell r="F217">
            <v>-493672.44</v>
          </cell>
          <cell r="G217">
            <v>-493672</v>
          </cell>
          <cell r="H217">
            <v>0</v>
          </cell>
          <cell r="I217">
            <v>-493672</v>
          </cell>
          <cell r="J217" t="str">
            <v>Yr Crossover</v>
          </cell>
          <cell r="K217">
            <v>0</v>
          </cell>
          <cell r="L217">
            <v>-493672.44</v>
          </cell>
          <cell r="M217">
            <v>0</v>
          </cell>
          <cell r="N217">
            <v>-493672.44</v>
          </cell>
          <cell r="O217">
            <v>0</v>
          </cell>
          <cell r="Q217">
            <v>0</v>
          </cell>
          <cell r="S217">
            <v>0</v>
          </cell>
          <cell r="V217">
            <v>0</v>
          </cell>
          <cell r="W217">
            <v>0</v>
          </cell>
          <cell r="X217">
            <v>0</v>
          </cell>
          <cell r="Y217">
            <v>0</v>
          </cell>
          <cell r="Z217">
            <v>0</v>
          </cell>
          <cell r="AA217">
            <v>0</v>
          </cell>
          <cell r="AC217">
            <v>0</v>
          </cell>
          <cell r="AD217">
            <v>-493672.44</v>
          </cell>
          <cell r="AE217">
            <v>-493672.44</v>
          </cell>
          <cell r="AF217">
            <v>0</v>
          </cell>
          <cell r="AG217">
            <v>-493672.44</v>
          </cell>
          <cell r="AH217">
            <v>0</v>
          </cell>
          <cell r="AI217">
            <v>-493672.44</v>
          </cell>
          <cell r="AJ217" t="str">
            <v>AC</v>
          </cell>
        </row>
        <row r="218">
          <cell r="A218">
            <v>366</v>
          </cell>
          <cell r="B218" t="str">
            <v>EE366</v>
          </cell>
          <cell r="C218" t="str">
            <v>Copleston High School</v>
          </cell>
          <cell r="D218" t="str">
            <v>AC</v>
          </cell>
          <cell r="E218">
            <v>0</v>
          </cell>
          <cell r="F218">
            <v>0</v>
          </cell>
          <cell r="G218">
            <v>0</v>
          </cell>
          <cell r="H218">
            <v>0</v>
          </cell>
          <cell r="I218">
            <v>0</v>
          </cell>
          <cell r="J218">
            <v>0</v>
          </cell>
          <cell r="K218">
            <v>0</v>
          </cell>
          <cell r="L218">
            <v>0</v>
          </cell>
          <cell r="M218">
            <v>0</v>
          </cell>
          <cell r="N218">
            <v>0</v>
          </cell>
          <cell r="O218">
            <v>0</v>
          </cell>
          <cell r="Q218">
            <v>0</v>
          </cell>
          <cell r="S218">
            <v>0</v>
          </cell>
          <cell r="V218">
            <v>0</v>
          </cell>
          <cell r="W218">
            <v>0</v>
          </cell>
          <cell r="X218">
            <v>0</v>
          </cell>
          <cell r="Y218">
            <v>0</v>
          </cell>
          <cell r="Z218">
            <v>0</v>
          </cell>
          <cell r="AA218">
            <v>0</v>
          </cell>
          <cell r="AC218">
            <v>0</v>
          </cell>
          <cell r="AD218">
            <v>0</v>
          </cell>
          <cell r="AE218">
            <v>0</v>
          </cell>
          <cell r="AF218">
            <v>0</v>
          </cell>
          <cell r="AG218">
            <v>0</v>
          </cell>
          <cell r="AH218">
            <v>0</v>
          </cell>
          <cell r="AI218">
            <v>0</v>
          </cell>
          <cell r="AJ218" t="str">
            <v>AC</v>
          </cell>
        </row>
        <row r="219">
          <cell r="A219">
            <v>367</v>
          </cell>
          <cell r="B219" t="str">
            <v>EE367</v>
          </cell>
          <cell r="C219" t="str">
            <v>Ipswich Parkside Special Unit</v>
          </cell>
          <cell r="E219">
            <v>720000</v>
          </cell>
          <cell r="F219">
            <v>142814.96000000002</v>
          </cell>
          <cell r="G219">
            <v>862815</v>
          </cell>
          <cell r="H219">
            <v>862815</v>
          </cell>
          <cell r="I219">
            <v>0</v>
          </cell>
          <cell r="J219">
            <v>0</v>
          </cell>
          <cell r="K219">
            <v>720000</v>
          </cell>
          <cell r="L219">
            <v>142814.96000000002</v>
          </cell>
          <cell r="M219">
            <v>862815</v>
          </cell>
          <cell r="N219">
            <v>862814.96</v>
          </cell>
          <cell r="O219">
            <v>604203.06000000006</v>
          </cell>
          <cell r="Q219">
            <v>258611.93999999994</v>
          </cell>
          <cell r="S219">
            <v>258611.93999999994</v>
          </cell>
          <cell r="V219">
            <v>4773</v>
          </cell>
          <cell r="W219">
            <v>-5215</v>
          </cell>
          <cell r="X219">
            <v>9988</v>
          </cell>
          <cell r="Y219">
            <v>0</v>
          </cell>
          <cell r="Z219">
            <v>9988</v>
          </cell>
          <cell r="AA219">
            <v>0</v>
          </cell>
          <cell r="AC219">
            <v>720000</v>
          </cell>
          <cell r="AD219">
            <v>142814.96000000002</v>
          </cell>
          <cell r="AE219">
            <v>862814.96</v>
          </cell>
          <cell r="AF219">
            <v>604203.06000000006</v>
          </cell>
          <cell r="AG219">
            <v>258611.89999999991</v>
          </cell>
          <cell r="AH219">
            <v>115796.93999999989</v>
          </cell>
          <cell r="AI219">
            <v>-4.0000000037252903E-2</v>
          </cell>
        </row>
        <row r="220">
          <cell r="A220">
            <v>368</v>
          </cell>
          <cell r="B220" t="str">
            <v>EE368</v>
          </cell>
          <cell r="C220" t="str">
            <v>Holywells High School</v>
          </cell>
          <cell r="D220" t="str">
            <v>AC</v>
          </cell>
          <cell r="E220">
            <v>0</v>
          </cell>
          <cell r="F220">
            <v>0</v>
          </cell>
          <cell r="G220">
            <v>0</v>
          </cell>
          <cell r="H220">
            <v>0</v>
          </cell>
          <cell r="I220">
            <v>0</v>
          </cell>
          <cell r="J220">
            <v>0</v>
          </cell>
          <cell r="K220">
            <v>0</v>
          </cell>
          <cell r="L220">
            <v>0</v>
          </cell>
          <cell r="M220">
            <v>0</v>
          </cell>
          <cell r="N220">
            <v>0</v>
          </cell>
          <cell r="O220">
            <v>0</v>
          </cell>
          <cell r="Q220">
            <v>0</v>
          </cell>
          <cell r="S220">
            <v>0</v>
          </cell>
          <cell r="V220">
            <v>0</v>
          </cell>
          <cell r="W220">
            <v>0</v>
          </cell>
          <cell r="X220">
            <v>0</v>
          </cell>
          <cell r="Y220">
            <v>0</v>
          </cell>
          <cell r="Z220">
            <v>0</v>
          </cell>
          <cell r="AA220">
            <v>0</v>
          </cell>
          <cell r="AC220">
            <v>0</v>
          </cell>
          <cell r="AD220">
            <v>0</v>
          </cell>
          <cell r="AE220">
            <v>0</v>
          </cell>
          <cell r="AF220">
            <v>0</v>
          </cell>
          <cell r="AG220">
            <v>0</v>
          </cell>
          <cell r="AH220">
            <v>0</v>
          </cell>
          <cell r="AI220">
            <v>0</v>
          </cell>
          <cell r="AJ220" t="str">
            <v>AC</v>
          </cell>
        </row>
        <row r="221">
          <cell r="A221">
            <v>370</v>
          </cell>
          <cell r="B221" t="str">
            <v>EE370</v>
          </cell>
          <cell r="C221" t="str">
            <v>Northgate High School</v>
          </cell>
          <cell r="E221">
            <v>8090500</v>
          </cell>
          <cell r="F221">
            <v>571462.9299999997</v>
          </cell>
          <cell r="G221">
            <v>8661963</v>
          </cell>
          <cell r="H221">
            <v>8661963</v>
          </cell>
          <cell r="I221">
            <v>0</v>
          </cell>
          <cell r="J221">
            <v>0</v>
          </cell>
          <cell r="K221">
            <v>8090500</v>
          </cell>
          <cell r="L221">
            <v>571462.9299999997</v>
          </cell>
          <cell r="M221">
            <v>8661963</v>
          </cell>
          <cell r="N221">
            <v>8661962.9299999997</v>
          </cell>
          <cell r="O221">
            <v>8326691.6399999997</v>
          </cell>
          <cell r="Q221">
            <v>335271.36000000034</v>
          </cell>
          <cell r="S221">
            <v>335271.36000000034</v>
          </cell>
          <cell r="V221">
            <v>40607</v>
          </cell>
          <cell r="W221">
            <v>21204.79</v>
          </cell>
          <cell r="X221">
            <v>19402.21</v>
          </cell>
          <cell r="Y221">
            <v>0</v>
          </cell>
          <cell r="Z221">
            <v>19402.21</v>
          </cell>
          <cell r="AA221">
            <v>0</v>
          </cell>
          <cell r="AC221">
            <v>8090500</v>
          </cell>
          <cell r="AD221">
            <v>571462.9299999997</v>
          </cell>
          <cell r="AE221">
            <v>8661962.9299999997</v>
          </cell>
          <cell r="AF221">
            <v>8326691.6399999997</v>
          </cell>
          <cell r="AG221">
            <v>335271.29000000004</v>
          </cell>
          <cell r="AH221">
            <v>-236191.63999999966</v>
          </cell>
          <cell r="AI221">
            <v>-7.0000000298023224E-2</v>
          </cell>
        </row>
        <row r="222">
          <cell r="A222">
            <v>371</v>
          </cell>
          <cell r="B222" t="str">
            <v>EE371</v>
          </cell>
          <cell r="C222" t="str">
            <v>Stoke High School</v>
          </cell>
          <cell r="D222" t="str">
            <v>AC</v>
          </cell>
          <cell r="E222">
            <v>0</v>
          </cell>
          <cell r="F222">
            <v>-7.4505734914964705E-11</v>
          </cell>
          <cell r="G222">
            <v>0</v>
          </cell>
          <cell r="H222">
            <v>0</v>
          </cell>
          <cell r="I222">
            <v>0</v>
          </cell>
          <cell r="J222">
            <v>0</v>
          </cell>
          <cell r="K222">
            <v>0</v>
          </cell>
          <cell r="L222">
            <v>-7.4505734914964705E-11</v>
          </cell>
          <cell r="M222">
            <v>0</v>
          </cell>
          <cell r="N222">
            <v>-7.4505734914964705E-11</v>
          </cell>
          <cell r="O222">
            <v>0</v>
          </cell>
          <cell r="Q222">
            <v>0</v>
          </cell>
          <cell r="S222">
            <v>0</v>
          </cell>
          <cell r="V222">
            <v>0</v>
          </cell>
          <cell r="W222">
            <v>0</v>
          </cell>
          <cell r="X222">
            <v>0</v>
          </cell>
          <cell r="Y222">
            <v>0</v>
          </cell>
          <cell r="Z222">
            <v>0</v>
          </cell>
          <cell r="AA222">
            <v>0</v>
          </cell>
          <cell r="AC222">
            <v>0</v>
          </cell>
          <cell r="AD222">
            <v>-7.4505734914964705E-11</v>
          </cell>
          <cell r="AE222">
            <v>-7.4505734914964705E-11</v>
          </cell>
          <cell r="AF222">
            <v>0</v>
          </cell>
          <cell r="AG222">
            <v>-7.4505734914964705E-11</v>
          </cell>
          <cell r="AH222">
            <v>0</v>
          </cell>
          <cell r="AI222">
            <v>-7.4505734914964705E-11</v>
          </cell>
          <cell r="AJ222" t="str">
            <v>AC</v>
          </cell>
        </row>
        <row r="223">
          <cell r="A223">
            <v>372</v>
          </cell>
          <cell r="B223" t="str">
            <v>EE372</v>
          </cell>
          <cell r="C223" t="str">
            <v>St AlbanÂ’s Catholic High Schoo</v>
          </cell>
          <cell r="D223" t="str">
            <v>AC</v>
          </cell>
          <cell r="E223">
            <v>0</v>
          </cell>
          <cell r="F223">
            <v>0</v>
          </cell>
          <cell r="G223">
            <v>0</v>
          </cell>
          <cell r="H223">
            <v>0</v>
          </cell>
          <cell r="I223">
            <v>0</v>
          </cell>
          <cell r="J223">
            <v>0</v>
          </cell>
          <cell r="K223">
            <v>0</v>
          </cell>
          <cell r="L223">
            <v>0</v>
          </cell>
          <cell r="M223">
            <v>0</v>
          </cell>
          <cell r="N223">
            <v>0</v>
          </cell>
          <cell r="O223">
            <v>0</v>
          </cell>
          <cell r="Q223">
            <v>0</v>
          </cell>
          <cell r="S223">
            <v>0</v>
          </cell>
          <cell r="V223">
            <v>0</v>
          </cell>
          <cell r="W223">
            <v>0</v>
          </cell>
          <cell r="X223">
            <v>0</v>
          </cell>
          <cell r="Y223">
            <v>0</v>
          </cell>
          <cell r="Z223">
            <v>0</v>
          </cell>
          <cell r="AA223">
            <v>0</v>
          </cell>
          <cell r="AC223">
            <v>0</v>
          </cell>
          <cell r="AD223">
            <v>0</v>
          </cell>
          <cell r="AE223">
            <v>0</v>
          </cell>
          <cell r="AF223">
            <v>0</v>
          </cell>
          <cell r="AG223">
            <v>0</v>
          </cell>
          <cell r="AH223">
            <v>0</v>
          </cell>
          <cell r="AI223">
            <v>0</v>
          </cell>
          <cell r="AJ223" t="str">
            <v>AC</v>
          </cell>
        </row>
        <row r="224">
          <cell r="A224">
            <v>373</v>
          </cell>
          <cell r="B224" t="str">
            <v>EE373</v>
          </cell>
          <cell r="C224" t="str">
            <v>Thurleston High School</v>
          </cell>
          <cell r="D224" t="str">
            <v>AC</v>
          </cell>
          <cell r="E224">
            <v>0</v>
          </cell>
          <cell r="F224">
            <v>0</v>
          </cell>
          <cell r="G224">
            <v>0</v>
          </cell>
          <cell r="H224">
            <v>0</v>
          </cell>
          <cell r="I224">
            <v>0</v>
          </cell>
          <cell r="J224">
            <v>0</v>
          </cell>
          <cell r="K224">
            <v>0</v>
          </cell>
          <cell r="L224">
            <v>0</v>
          </cell>
          <cell r="M224">
            <v>0</v>
          </cell>
          <cell r="N224">
            <v>0</v>
          </cell>
          <cell r="O224">
            <v>0</v>
          </cell>
          <cell r="Q224">
            <v>0</v>
          </cell>
          <cell r="S224">
            <v>0</v>
          </cell>
          <cell r="V224">
            <v>0</v>
          </cell>
          <cell r="W224">
            <v>0</v>
          </cell>
          <cell r="X224">
            <v>0</v>
          </cell>
          <cell r="Y224">
            <v>0</v>
          </cell>
          <cell r="Z224">
            <v>0</v>
          </cell>
          <cell r="AA224">
            <v>0</v>
          </cell>
          <cell r="AC224">
            <v>0</v>
          </cell>
          <cell r="AD224">
            <v>0</v>
          </cell>
          <cell r="AE224">
            <v>0</v>
          </cell>
          <cell r="AF224">
            <v>0</v>
          </cell>
          <cell r="AG224">
            <v>0</v>
          </cell>
          <cell r="AH224">
            <v>0</v>
          </cell>
          <cell r="AI224">
            <v>0</v>
          </cell>
          <cell r="AJ224" t="str">
            <v>AC</v>
          </cell>
        </row>
        <row r="225">
          <cell r="A225">
            <v>374</v>
          </cell>
          <cell r="B225" t="str">
            <v>EE374</v>
          </cell>
          <cell r="C225" t="str">
            <v>Suffolk One</v>
          </cell>
          <cell r="E225">
            <v>8613693</v>
          </cell>
          <cell r="F225">
            <v>-2589478.3100000005</v>
          </cell>
          <cell r="G225">
            <v>6024215</v>
          </cell>
          <cell r="H225">
            <v>6024215</v>
          </cell>
          <cell r="I225">
            <v>0</v>
          </cell>
          <cell r="J225">
            <v>0</v>
          </cell>
          <cell r="K225">
            <v>8613693</v>
          </cell>
          <cell r="L225">
            <v>-2589478.3100000005</v>
          </cell>
          <cell r="M225">
            <v>6024215</v>
          </cell>
          <cell r="N225">
            <v>6024214.6899999995</v>
          </cell>
          <cell r="O225">
            <v>9391251.2100000009</v>
          </cell>
          <cell r="Q225">
            <v>-3367036.2100000009</v>
          </cell>
          <cell r="S225">
            <v>-3367036.2100000009</v>
          </cell>
          <cell r="V225">
            <v>0</v>
          </cell>
          <cell r="W225">
            <v>-1.5</v>
          </cell>
          <cell r="X225">
            <v>1.5</v>
          </cell>
          <cell r="Y225">
            <v>0</v>
          </cell>
          <cell r="Z225">
            <v>1.5</v>
          </cell>
          <cell r="AA225">
            <v>0</v>
          </cell>
          <cell r="AC225">
            <v>8613693</v>
          </cell>
          <cell r="AD225">
            <v>-2589478.3100000005</v>
          </cell>
          <cell r="AE225">
            <v>6024214.6899999995</v>
          </cell>
          <cell r="AF225">
            <v>9391251.2100000009</v>
          </cell>
          <cell r="AG225">
            <v>-3367036.5200000014</v>
          </cell>
          <cell r="AH225">
            <v>-777558.21000000089</v>
          </cell>
          <cell r="AI225">
            <v>-0.31000000052154064</v>
          </cell>
        </row>
        <row r="226">
          <cell r="A226">
            <v>375</v>
          </cell>
          <cell r="B226" t="str">
            <v>EE375</v>
          </cell>
          <cell r="C226" t="str">
            <v>Westbourne Sports College</v>
          </cell>
          <cell r="D226" t="str">
            <v>AC</v>
          </cell>
          <cell r="E226">
            <v>0</v>
          </cell>
          <cell r="F226">
            <v>-678248.83</v>
          </cell>
          <cell r="G226">
            <v>-678249</v>
          </cell>
          <cell r="H226">
            <v>0</v>
          </cell>
          <cell r="I226">
            <v>-678249</v>
          </cell>
          <cell r="J226" t="str">
            <v>Yr Crossover</v>
          </cell>
          <cell r="K226">
            <v>0</v>
          </cell>
          <cell r="L226">
            <v>-678248.83</v>
          </cell>
          <cell r="M226">
            <v>0</v>
          </cell>
          <cell r="N226">
            <v>-678248.83</v>
          </cell>
          <cell r="O226">
            <v>0</v>
          </cell>
          <cell r="Q226">
            <v>0</v>
          </cell>
          <cell r="S226">
            <v>0</v>
          </cell>
          <cell r="V226">
            <v>0</v>
          </cell>
          <cell r="W226">
            <v>0</v>
          </cell>
          <cell r="X226">
            <v>0</v>
          </cell>
          <cell r="Y226">
            <v>0</v>
          </cell>
          <cell r="Z226">
            <v>0</v>
          </cell>
          <cell r="AA226">
            <v>0</v>
          </cell>
          <cell r="AC226">
            <v>0</v>
          </cell>
          <cell r="AD226">
            <v>-678248.83</v>
          </cell>
          <cell r="AE226">
            <v>-678248.83</v>
          </cell>
          <cell r="AF226">
            <v>0</v>
          </cell>
          <cell r="AG226">
            <v>-678248.83</v>
          </cell>
          <cell r="AH226">
            <v>0</v>
          </cell>
          <cell r="AI226">
            <v>-678248.83</v>
          </cell>
          <cell r="AJ226" t="str">
            <v>AC</v>
          </cell>
        </row>
        <row r="227">
          <cell r="A227">
            <v>376</v>
          </cell>
          <cell r="B227" t="str">
            <v>EE376</v>
          </cell>
          <cell r="C227" t="str">
            <v>Kesgrave High School</v>
          </cell>
          <cell r="D227" t="str">
            <v>AC</v>
          </cell>
          <cell r="E227">
            <v>0</v>
          </cell>
          <cell r="F227">
            <v>0</v>
          </cell>
          <cell r="G227">
            <v>0</v>
          </cell>
          <cell r="H227">
            <v>0</v>
          </cell>
          <cell r="I227">
            <v>0</v>
          </cell>
          <cell r="J227">
            <v>0</v>
          </cell>
          <cell r="K227">
            <v>0</v>
          </cell>
          <cell r="L227">
            <v>0</v>
          </cell>
          <cell r="M227">
            <v>0</v>
          </cell>
          <cell r="N227">
            <v>0</v>
          </cell>
          <cell r="O227">
            <v>0</v>
          </cell>
          <cell r="Q227">
            <v>0</v>
          </cell>
          <cell r="S227">
            <v>0</v>
          </cell>
          <cell r="V227">
            <v>0</v>
          </cell>
          <cell r="W227">
            <v>0</v>
          </cell>
          <cell r="X227">
            <v>0</v>
          </cell>
          <cell r="Y227">
            <v>0</v>
          </cell>
          <cell r="Z227">
            <v>0</v>
          </cell>
          <cell r="AA227">
            <v>0</v>
          </cell>
          <cell r="AC227">
            <v>0</v>
          </cell>
          <cell r="AD227">
            <v>0</v>
          </cell>
          <cell r="AE227">
            <v>0</v>
          </cell>
          <cell r="AF227">
            <v>0</v>
          </cell>
          <cell r="AG227">
            <v>0</v>
          </cell>
          <cell r="AH227">
            <v>0</v>
          </cell>
          <cell r="AI227">
            <v>0</v>
          </cell>
          <cell r="AJ227" t="str">
            <v>AC</v>
          </cell>
        </row>
        <row r="228">
          <cell r="A228">
            <v>378</v>
          </cell>
          <cell r="B228" t="str">
            <v>EE378</v>
          </cell>
          <cell r="C228" t="str">
            <v>Farlingaye High School</v>
          </cell>
          <cell r="D228" t="str">
            <v>AC</v>
          </cell>
          <cell r="E228">
            <v>0</v>
          </cell>
          <cell r="F228">
            <v>0</v>
          </cell>
          <cell r="G228">
            <v>0</v>
          </cell>
          <cell r="H228">
            <v>0</v>
          </cell>
          <cell r="I228">
            <v>0</v>
          </cell>
          <cell r="J228">
            <v>0</v>
          </cell>
          <cell r="K228">
            <v>0</v>
          </cell>
          <cell r="L228">
            <v>0</v>
          </cell>
          <cell r="M228">
            <v>0</v>
          </cell>
          <cell r="N228">
            <v>0</v>
          </cell>
          <cell r="O228">
            <v>0</v>
          </cell>
          <cell r="Q228">
            <v>0</v>
          </cell>
          <cell r="S228">
            <v>0</v>
          </cell>
          <cell r="V228">
            <v>0</v>
          </cell>
          <cell r="W228">
            <v>0</v>
          </cell>
          <cell r="X228">
            <v>0</v>
          </cell>
          <cell r="Y228">
            <v>0</v>
          </cell>
          <cell r="Z228">
            <v>0</v>
          </cell>
          <cell r="AA228">
            <v>0</v>
          </cell>
          <cell r="AC228">
            <v>0</v>
          </cell>
          <cell r="AD228">
            <v>0</v>
          </cell>
          <cell r="AE228">
            <v>0</v>
          </cell>
          <cell r="AF228">
            <v>0</v>
          </cell>
          <cell r="AG228">
            <v>0</v>
          </cell>
          <cell r="AH228">
            <v>0</v>
          </cell>
          <cell r="AI228">
            <v>0</v>
          </cell>
          <cell r="AJ228" t="str">
            <v>AC</v>
          </cell>
        </row>
        <row r="229">
          <cell r="A229">
            <v>389</v>
          </cell>
          <cell r="B229" t="str">
            <v>EE389</v>
          </cell>
          <cell r="C229" t="str">
            <v>Ipswich Westbridge Unit</v>
          </cell>
          <cell r="E229">
            <v>256000</v>
          </cell>
          <cell r="F229">
            <v>25934.559999999998</v>
          </cell>
          <cell r="G229">
            <v>281935</v>
          </cell>
          <cell r="H229">
            <v>281935</v>
          </cell>
          <cell r="I229">
            <v>0</v>
          </cell>
          <cell r="J229">
            <v>0</v>
          </cell>
          <cell r="K229">
            <v>256000</v>
          </cell>
          <cell r="L229">
            <v>25934.559999999998</v>
          </cell>
          <cell r="M229">
            <v>281935</v>
          </cell>
          <cell r="N229">
            <v>281934.56</v>
          </cell>
          <cell r="O229">
            <v>260868.8</v>
          </cell>
          <cell r="Q229">
            <v>21066.200000000012</v>
          </cell>
          <cell r="S229">
            <v>21066.200000000012</v>
          </cell>
          <cell r="V229">
            <v>6577</v>
          </cell>
          <cell r="W229">
            <v>404</v>
          </cell>
          <cell r="X229">
            <v>6173</v>
          </cell>
          <cell r="Y229">
            <v>0</v>
          </cell>
          <cell r="Z229">
            <v>6173</v>
          </cell>
          <cell r="AA229">
            <v>0</v>
          </cell>
          <cell r="AC229">
            <v>256000</v>
          </cell>
          <cell r="AD229">
            <v>25934.559999999998</v>
          </cell>
          <cell r="AE229">
            <v>281934.56</v>
          </cell>
          <cell r="AF229">
            <v>260868.8</v>
          </cell>
          <cell r="AG229">
            <v>21065.760000000009</v>
          </cell>
          <cell r="AH229">
            <v>-4868.7999999999884</v>
          </cell>
          <cell r="AI229">
            <v>-0.44000000000232831</v>
          </cell>
        </row>
        <row r="230">
          <cell r="A230">
            <v>392</v>
          </cell>
          <cell r="B230" t="str">
            <v>EE392</v>
          </cell>
          <cell r="C230" t="str">
            <v>Belstead School</v>
          </cell>
          <cell r="E230">
            <v>0</v>
          </cell>
          <cell r="F230">
            <v>0</v>
          </cell>
          <cell r="G230">
            <v>0</v>
          </cell>
          <cell r="H230">
            <v>0</v>
          </cell>
          <cell r="I230">
            <v>0</v>
          </cell>
          <cell r="J230">
            <v>0</v>
          </cell>
          <cell r="K230">
            <v>0</v>
          </cell>
          <cell r="L230">
            <v>0</v>
          </cell>
          <cell r="M230">
            <v>0</v>
          </cell>
          <cell r="N230">
            <v>0</v>
          </cell>
          <cell r="O230">
            <v>0</v>
          </cell>
          <cell r="Q230">
            <v>0</v>
          </cell>
          <cell r="S230">
            <v>0</v>
          </cell>
          <cell r="V230">
            <v>0</v>
          </cell>
          <cell r="W230">
            <v>0</v>
          </cell>
          <cell r="X230">
            <v>0</v>
          </cell>
          <cell r="Y230">
            <v>0</v>
          </cell>
          <cell r="Z230">
            <v>0</v>
          </cell>
          <cell r="AA230">
            <v>0</v>
          </cell>
          <cell r="AC230">
            <v>0</v>
          </cell>
          <cell r="AD230">
            <v>0</v>
          </cell>
          <cell r="AE230">
            <v>0</v>
          </cell>
          <cell r="AF230">
            <v>0</v>
          </cell>
          <cell r="AG230">
            <v>0</v>
          </cell>
          <cell r="AH230">
            <v>0</v>
          </cell>
          <cell r="AI230">
            <v>0</v>
          </cell>
        </row>
        <row r="231">
          <cell r="A231">
            <v>393</v>
          </cell>
          <cell r="B231" t="str">
            <v>EE393</v>
          </cell>
          <cell r="C231" t="str">
            <v>Beacon Hill School</v>
          </cell>
          <cell r="D231" t="str">
            <v>AC</v>
          </cell>
          <cell r="E231">
            <v>1308332</v>
          </cell>
          <cell r="F231">
            <v>157243.49</v>
          </cell>
          <cell r="G231">
            <v>1465575</v>
          </cell>
          <cell r="H231">
            <v>1727243</v>
          </cell>
          <cell r="I231">
            <v>-261668</v>
          </cell>
          <cell r="J231" t="str">
            <v>In Year Con</v>
          </cell>
          <cell r="K231">
            <v>1308332</v>
          </cell>
          <cell r="L231">
            <v>157243.49</v>
          </cell>
          <cell r="M231">
            <v>1465575</v>
          </cell>
          <cell r="N231">
            <v>1465575.49</v>
          </cell>
          <cell r="O231">
            <v>1274927.83</v>
          </cell>
          <cell r="Q231">
            <v>190647.16999999993</v>
          </cell>
          <cell r="S231">
            <v>190647.16999999993</v>
          </cell>
          <cell r="V231">
            <v>16339</v>
          </cell>
          <cell r="W231">
            <v>2069.25</v>
          </cell>
          <cell r="X231">
            <v>14269.75</v>
          </cell>
          <cell r="Y231">
            <v>0</v>
          </cell>
          <cell r="Z231">
            <v>14269.75</v>
          </cell>
          <cell r="AA231">
            <v>0</v>
          </cell>
          <cell r="AC231">
            <v>1308332</v>
          </cell>
          <cell r="AD231">
            <v>157243.49</v>
          </cell>
          <cell r="AE231">
            <v>1465575.49</v>
          </cell>
          <cell r="AF231">
            <v>1274927.83</v>
          </cell>
          <cell r="AG231">
            <v>190647.65999999992</v>
          </cell>
          <cell r="AH231">
            <v>33404.169999999925</v>
          </cell>
          <cell r="AI231">
            <v>0.48999999999068677</v>
          </cell>
          <cell r="AJ231" t="str">
            <v>AC</v>
          </cell>
        </row>
        <row r="232">
          <cell r="A232">
            <v>394</v>
          </cell>
          <cell r="B232" t="str">
            <v>EE394</v>
          </cell>
          <cell r="C232" t="str">
            <v>Heathside School</v>
          </cell>
          <cell r="E232">
            <v>0</v>
          </cell>
          <cell r="F232">
            <v>0</v>
          </cell>
          <cell r="G232">
            <v>0</v>
          </cell>
          <cell r="H232">
            <v>0</v>
          </cell>
          <cell r="I232">
            <v>0</v>
          </cell>
          <cell r="J232">
            <v>0</v>
          </cell>
          <cell r="K232">
            <v>0</v>
          </cell>
          <cell r="L232">
            <v>0</v>
          </cell>
          <cell r="M232">
            <v>0</v>
          </cell>
          <cell r="N232">
            <v>0</v>
          </cell>
          <cell r="O232">
            <v>0</v>
          </cell>
          <cell r="Q232">
            <v>0</v>
          </cell>
          <cell r="S232">
            <v>0</v>
          </cell>
          <cell r="V232">
            <v>0</v>
          </cell>
          <cell r="W232">
            <v>0</v>
          </cell>
          <cell r="X232">
            <v>0</v>
          </cell>
          <cell r="Y232">
            <v>0</v>
          </cell>
          <cell r="Z232">
            <v>0</v>
          </cell>
          <cell r="AA232">
            <v>0</v>
          </cell>
          <cell r="AC232">
            <v>0</v>
          </cell>
          <cell r="AD232">
            <v>0</v>
          </cell>
          <cell r="AE232">
            <v>0</v>
          </cell>
          <cell r="AF232">
            <v>0</v>
          </cell>
          <cell r="AG232">
            <v>0</v>
          </cell>
          <cell r="AH232">
            <v>0</v>
          </cell>
          <cell r="AI232">
            <v>0</v>
          </cell>
        </row>
        <row r="233">
          <cell r="A233">
            <v>395</v>
          </cell>
          <cell r="B233" t="str">
            <v>EE395</v>
          </cell>
          <cell r="C233" t="str">
            <v>Thomas Wolsey School</v>
          </cell>
          <cell r="D233" t="str">
            <v>AC</v>
          </cell>
          <cell r="E233">
            <v>0</v>
          </cell>
          <cell r="F233">
            <v>0</v>
          </cell>
          <cell r="G233">
            <v>0</v>
          </cell>
          <cell r="H233">
            <v>0</v>
          </cell>
          <cell r="I233">
            <v>0</v>
          </cell>
          <cell r="J233">
            <v>0</v>
          </cell>
          <cell r="K233">
            <v>0</v>
          </cell>
          <cell r="L233">
            <v>0</v>
          </cell>
          <cell r="M233">
            <v>0</v>
          </cell>
          <cell r="N233">
            <v>0</v>
          </cell>
          <cell r="O233">
            <v>0</v>
          </cell>
          <cell r="Q233">
            <v>0</v>
          </cell>
          <cell r="S233">
            <v>0</v>
          </cell>
          <cell r="V233">
            <v>0</v>
          </cell>
          <cell r="W233">
            <v>0</v>
          </cell>
          <cell r="X233">
            <v>0</v>
          </cell>
          <cell r="Y233">
            <v>0</v>
          </cell>
          <cell r="Z233">
            <v>0</v>
          </cell>
          <cell r="AA233">
            <v>0</v>
          </cell>
          <cell r="AC233">
            <v>0</v>
          </cell>
          <cell r="AD233">
            <v>0</v>
          </cell>
          <cell r="AE233">
            <v>0</v>
          </cell>
          <cell r="AF233">
            <v>0</v>
          </cell>
          <cell r="AG233">
            <v>0</v>
          </cell>
          <cell r="AH233">
            <v>0</v>
          </cell>
          <cell r="AI233">
            <v>0</v>
          </cell>
          <cell r="AJ233" t="str">
            <v>AC</v>
          </cell>
        </row>
        <row r="234">
          <cell r="A234">
            <v>396</v>
          </cell>
          <cell r="B234" t="str">
            <v>EE396</v>
          </cell>
          <cell r="C234" t="str">
            <v>The Bridge School</v>
          </cell>
          <cell r="E234">
            <v>960000</v>
          </cell>
          <cell r="F234">
            <v>235022.43999999994</v>
          </cell>
          <cell r="G234">
            <v>1195022</v>
          </cell>
          <cell r="H234">
            <v>1195022</v>
          </cell>
          <cell r="I234">
            <v>0</v>
          </cell>
          <cell r="J234">
            <v>0</v>
          </cell>
          <cell r="K234">
            <v>960000</v>
          </cell>
          <cell r="L234">
            <v>235022.43999999994</v>
          </cell>
          <cell r="M234">
            <v>1195022</v>
          </cell>
          <cell r="N234">
            <v>1195022.44</v>
          </cell>
          <cell r="O234">
            <v>912034.46</v>
          </cell>
          <cell r="Q234">
            <v>282987.54000000004</v>
          </cell>
          <cell r="S234">
            <v>282987.54000000004</v>
          </cell>
          <cell r="V234">
            <v>243744</v>
          </cell>
          <cell r="W234">
            <v>94967.5</v>
          </cell>
          <cell r="X234">
            <v>148776.5</v>
          </cell>
          <cell r="Y234">
            <v>0</v>
          </cell>
          <cell r="Z234">
            <v>148776.5</v>
          </cell>
          <cell r="AA234">
            <v>0</v>
          </cell>
          <cell r="AC234">
            <v>960000</v>
          </cell>
          <cell r="AD234">
            <v>235022.43999999994</v>
          </cell>
          <cell r="AE234">
            <v>1195022.44</v>
          </cell>
          <cell r="AF234">
            <v>912034.46</v>
          </cell>
          <cell r="AG234">
            <v>282987.98</v>
          </cell>
          <cell r="AH234">
            <v>47965.540000000037</v>
          </cell>
          <cell r="AI234">
            <v>0.43999999994412065</v>
          </cell>
        </row>
        <row r="235">
          <cell r="A235">
            <v>400</v>
          </cell>
          <cell r="B235" t="str">
            <v>EE400</v>
          </cell>
          <cell r="C235" t="str">
            <v>Acton C of E VC Primary School</v>
          </cell>
          <cell r="E235">
            <v>583673</v>
          </cell>
          <cell r="F235">
            <v>12587.859999999986</v>
          </cell>
          <cell r="G235">
            <v>596261</v>
          </cell>
          <cell r="H235">
            <v>596261</v>
          </cell>
          <cell r="I235">
            <v>0</v>
          </cell>
          <cell r="J235">
            <v>0</v>
          </cell>
          <cell r="K235">
            <v>583673</v>
          </cell>
          <cell r="L235">
            <v>12587.859999999986</v>
          </cell>
          <cell r="M235">
            <v>596261</v>
          </cell>
          <cell r="N235">
            <v>596260.86</v>
          </cell>
          <cell r="O235">
            <v>605398.35</v>
          </cell>
          <cell r="Q235">
            <v>-9137.3499999999767</v>
          </cell>
          <cell r="S235">
            <v>-9137.3499999999767</v>
          </cell>
          <cell r="V235">
            <v>15297</v>
          </cell>
          <cell r="W235">
            <v>15028.92</v>
          </cell>
          <cell r="X235">
            <v>268.07999999999993</v>
          </cell>
          <cell r="Y235">
            <v>0</v>
          </cell>
          <cell r="Z235">
            <v>268.07999999999993</v>
          </cell>
          <cell r="AA235">
            <v>0</v>
          </cell>
          <cell r="AC235">
            <v>583673</v>
          </cell>
          <cell r="AD235">
            <v>12587.859999999986</v>
          </cell>
          <cell r="AE235">
            <v>596260.86</v>
          </cell>
          <cell r="AF235">
            <v>605398.35</v>
          </cell>
          <cell r="AG235">
            <v>-9137.4899999999907</v>
          </cell>
          <cell r="AH235">
            <v>-21725.349999999977</v>
          </cell>
          <cell r="AI235">
            <v>-0.14000000001396984</v>
          </cell>
        </row>
        <row r="236">
          <cell r="A236">
            <v>402</v>
          </cell>
          <cell r="B236" t="str">
            <v>EE402</v>
          </cell>
          <cell r="C236" t="str">
            <v>Bacton Community Primary Schoo</v>
          </cell>
          <cell r="E236">
            <v>517429</v>
          </cell>
          <cell r="F236">
            <v>7553.9099999999744</v>
          </cell>
          <cell r="G236">
            <v>524983</v>
          </cell>
          <cell r="H236">
            <v>524983</v>
          </cell>
          <cell r="I236">
            <v>0</v>
          </cell>
          <cell r="J236">
            <v>0</v>
          </cell>
          <cell r="K236">
            <v>517429</v>
          </cell>
          <cell r="L236">
            <v>7553.9099999999744</v>
          </cell>
          <cell r="M236">
            <v>524983</v>
          </cell>
          <cell r="N236">
            <v>524982.90999999992</v>
          </cell>
          <cell r="O236">
            <v>502246.79</v>
          </cell>
          <cell r="Q236">
            <v>22736.210000000021</v>
          </cell>
          <cell r="S236">
            <v>22736.210000000021</v>
          </cell>
          <cell r="V236">
            <v>5121</v>
          </cell>
          <cell r="W236">
            <v>-4738.8900000000003</v>
          </cell>
          <cell r="X236">
            <v>9859.89</v>
          </cell>
          <cell r="Y236">
            <v>0</v>
          </cell>
          <cell r="Z236">
            <v>9859.89</v>
          </cell>
          <cell r="AA236">
            <v>0</v>
          </cell>
          <cell r="AC236">
            <v>517429</v>
          </cell>
          <cell r="AD236">
            <v>7553.9099999999744</v>
          </cell>
          <cell r="AE236">
            <v>524982.90999999992</v>
          </cell>
          <cell r="AF236">
            <v>502246.79</v>
          </cell>
          <cell r="AG236">
            <v>22736.119999999937</v>
          </cell>
          <cell r="AH236">
            <v>15182.209999999963</v>
          </cell>
          <cell r="AI236">
            <v>-9.0000000083819032E-2</v>
          </cell>
        </row>
        <row r="237">
          <cell r="A237">
            <v>403</v>
          </cell>
          <cell r="B237" t="str">
            <v>EE403</v>
          </cell>
          <cell r="C237" t="str">
            <v>Badwell Ash C of E VAP School</v>
          </cell>
          <cell r="D237" t="str">
            <v>CS</v>
          </cell>
          <cell r="E237">
            <v>0</v>
          </cell>
          <cell r="F237">
            <v>75655.149999999994</v>
          </cell>
          <cell r="G237">
            <v>75655</v>
          </cell>
          <cell r="H237">
            <v>75655</v>
          </cell>
          <cell r="I237">
            <v>0</v>
          </cell>
          <cell r="J237">
            <v>0</v>
          </cell>
          <cell r="K237">
            <v>0</v>
          </cell>
          <cell r="L237">
            <v>75655.149999999994</v>
          </cell>
          <cell r="M237">
            <v>75655</v>
          </cell>
          <cell r="N237">
            <v>75655.149999999994</v>
          </cell>
          <cell r="O237">
            <v>75794.320000000007</v>
          </cell>
          <cell r="Q237">
            <v>-139.32000000000698</v>
          </cell>
          <cell r="S237">
            <v>-139.32000000000698</v>
          </cell>
          <cell r="U237">
            <v>138</v>
          </cell>
          <cell r="V237">
            <v>138</v>
          </cell>
          <cell r="W237">
            <v>0</v>
          </cell>
          <cell r="X237">
            <v>138</v>
          </cell>
          <cell r="Y237">
            <v>0</v>
          </cell>
          <cell r="Z237">
            <v>138</v>
          </cell>
          <cell r="AA237">
            <v>0</v>
          </cell>
          <cell r="AC237">
            <v>0</v>
          </cell>
          <cell r="AD237">
            <v>75655.149999999994</v>
          </cell>
          <cell r="AE237">
            <v>75655.149999999994</v>
          </cell>
          <cell r="AF237">
            <v>75794.320000000007</v>
          </cell>
          <cell r="AG237">
            <v>-139.17000000001281</v>
          </cell>
          <cell r="AH237">
            <v>-75794.320000000007</v>
          </cell>
          <cell r="AI237">
            <v>0.14999999999417923</v>
          </cell>
          <cell r="AJ237" t="str">
            <v>CS</v>
          </cell>
        </row>
        <row r="238">
          <cell r="A238">
            <v>404</v>
          </cell>
          <cell r="B238" t="str">
            <v>EE404</v>
          </cell>
          <cell r="C238" t="str">
            <v>Bardwell C of E VCP School</v>
          </cell>
          <cell r="E238">
            <v>279828</v>
          </cell>
          <cell r="F238">
            <v>5906.9400000000023</v>
          </cell>
          <cell r="G238">
            <v>285735</v>
          </cell>
          <cell r="H238">
            <v>285735</v>
          </cell>
          <cell r="I238">
            <v>0</v>
          </cell>
          <cell r="J238">
            <v>0</v>
          </cell>
          <cell r="K238">
            <v>279828</v>
          </cell>
          <cell r="L238">
            <v>5906.9400000000023</v>
          </cell>
          <cell r="M238">
            <v>285735</v>
          </cell>
          <cell r="N238">
            <v>285734.94</v>
          </cell>
          <cell r="O238">
            <v>263159.42</v>
          </cell>
          <cell r="Q238">
            <v>22575.580000000016</v>
          </cell>
          <cell r="S238">
            <v>22575.580000000016</v>
          </cell>
          <cell r="V238">
            <v>57489</v>
          </cell>
          <cell r="W238">
            <v>-4472.5</v>
          </cell>
          <cell r="X238">
            <v>61961.5</v>
          </cell>
          <cell r="Y238">
            <v>0</v>
          </cell>
          <cell r="Z238">
            <v>61961.5</v>
          </cell>
          <cell r="AA238">
            <v>0</v>
          </cell>
          <cell r="AC238">
            <v>279828</v>
          </cell>
          <cell r="AD238">
            <v>5906.9400000000023</v>
          </cell>
          <cell r="AE238">
            <v>285734.94</v>
          </cell>
          <cell r="AF238">
            <v>263159.42</v>
          </cell>
          <cell r="AG238">
            <v>22575.520000000019</v>
          </cell>
          <cell r="AH238">
            <v>16668.580000000016</v>
          </cell>
          <cell r="AI238">
            <v>-5.9999999997671694E-2</v>
          </cell>
        </row>
        <row r="239">
          <cell r="A239">
            <v>405</v>
          </cell>
          <cell r="B239" t="str">
            <v>EE405</v>
          </cell>
          <cell r="C239" t="str">
            <v>Barnham C of E VCP School</v>
          </cell>
          <cell r="E239">
            <v>520325</v>
          </cell>
          <cell r="F239">
            <v>79820.299999999988</v>
          </cell>
          <cell r="G239">
            <v>600145</v>
          </cell>
          <cell r="H239">
            <v>600145</v>
          </cell>
          <cell r="I239">
            <v>0</v>
          </cell>
          <cell r="J239">
            <v>0</v>
          </cell>
          <cell r="K239">
            <v>520325</v>
          </cell>
          <cell r="L239">
            <v>79820.299999999988</v>
          </cell>
          <cell r="M239">
            <v>600145</v>
          </cell>
          <cell r="N239">
            <v>600145.30000000005</v>
          </cell>
          <cell r="O239">
            <v>468525.97</v>
          </cell>
          <cell r="Q239">
            <v>131619.03000000003</v>
          </cell>
          <cell r="S239">
            <v>131619.03000000003</v>
          </cell>
          <cell r="V239">
            <v>10967</v>
          </cell>
          <cell r="W239">
            <v>10965.94</v>
          </cell>
          <cell r="X239">
            <v>1.0599999999994907</v>
          </cell>
          <cell r="Y239">
            <v>0</v>
          </cell>
          <cell r="Z239">
            <v>1.0599999999994907</v>
          </cell>
          <cell r="AA239">
            <v>0</v>
          </cell>
          <cell r="AC239">
            <v>520325</v>
          </cell>
          <cell r="AD239">
            <v>79820.299999999988</v>
          </cell>
          <cell r="AE239">
            <v>600145.30000000005</v>
          </cell>
          <cell r="AF239">
            <v>468525.97</v>
          </cell>
          <cell r="AG239">
            <v>131619.33000000007</v>
          </cell>
          <cell r="AH239">
            <v>51799.030000000086</v>
          </cell>
          <cell r="AI239">
            <v>0.30000000004656613</v>
          </cell>
        </row>
        <row r="240">
          <cell r="A240">
            <v>406</v>
          </cell>
          <cell r="B240" t="str">
            <v>EE406</v>
          </cell>
          <cell r="C240" t="str">
            <v>Barningham C of E VCP School</v>
          </cell>
          <cell r="E240">
            <v>363984</v>
          </cell>
          <cell r="F240">
            <v>66962.020000000019</v>
          </cell>
          <cell r="G240">
            <v>430946</v>
          </cell>
          <cell r="H240">
            <v>430946</v>
          </cell>
          <cell r="I240">
            <v>0</v>
          </cell>
          <cell r="J240">
            <v>0</v>
          </cell>
          <cell r="K240">
            <v>363984</v>
          </cell>
          <cell r="L240">
            <v>66962.020000000019</v>
          </cell>
          <cell r="M240">
            <v>430946</v>
          </cell>
          <cell r="N240">
            <v>430946.02</v>
          </cell>
          <cell r="O240">
            <v>353476.37</v>
          </cell>
          <cell r="Q240">
            <v>77469.63</v>
          </cell>
          <cell r="S240">
            <v>77469.63</v>
          </cell>
          <cell r="V240">
            <v>4869</v>
          </cell>
          <cell r="W240">
            <v>580.74</v>
          </cell>
          <cell r="X240">
            <v>4288.26</v>
          </cell>
          <cell r="Y240">
            <v>0</v>
          </cell>
          <cell r="Z240">
            <v>4288.26</v>
          </cell>
          <cell r="AA240">
            <v>0</v>
          </cell>
          <cell r="AC240">
            <v>363984</v>
          </cell>
          <cell r="AD240">
            <v>66962.020000000019</v>
          </cell>
          <cell r="AE240">
            <v>430946.02</v>
          </cell>
          <cell r="AF240">
            <v>353476.37</v>
          </cell>
          <cell r="AG240">
            <v>77469.650000000023</v>
          </cell>
          <cell r="AH240">
            <v>10507.630000000005</v>
          </cell>
          <cell r="AI240">
            <v>2.0000000018626451E-2</v>
          </cell>
        </row>
        <row r="241">
          <cell r="A241">
            <v>407</v>
          </cell>
          <cell r="B241" t="str">
            <v>EE407</v>
          </cell>
          <cell r="C241" t="str">
            <v>Barrow C of E VCP School</v>
          </cell>
          <cell r="E241">
            <v>532236</v>
          </cell>
          <cell r="F241">
            <v>74805.080000000016</v>
          </cell>
          <cell r="G241">
            <v>607041</v>
          </cell>
          <cell r="H241">
            <v>607041</v>
          </cell>
          <cell r="I241">
            <v>0</v>
          </cell>
          <cell r="J241">
            <v>0</v>
          </cell>
          <cell r="K241">
            <v>532236</v>
          </cell>
          <cell r="L241">
            <v>74805.080000000016</v>
          </cell>
          <cell r="M241">
            <v>607041</v>
          </cell>
          <cell r="N241">
            <v>607041.08000000007</v>
          </cell>
          <cell r="O241">
            <v>498018.31</v>
          </cell>
          <cell r="Q241">
            <v>109022.69</v>
          </cell>
          <cell r="S241">
            <v>109022.69</v>
          </cell>
          <cell r="V241">
            <v>14801</v>
          </cell>
          <cell r="W241">
            <v>-3962.5</v>
          </cell>
          <cell r="X241">
            <v>18763.5</v>
          </cell>
          <cell r="Y241">
            <v>0</v>
          </cell>
          <cell r="Z241">
            <v>18763.5</v>
          </cell>
          <cell r="AA241">
            <v>0</v>
          </cell>
          <cell r="AC241">
            <v>532236</v>
          </cell>
          <cell r="AD241">
            <v>74805.080000000016</v>
          </cell>
          <cell r="AE241">
            <v>607041.08000000007</v>
          </cell>
          <cell r="AF241">
            <v>498018.31</v>
          </cell>
          <cell r="AG241">
            <v>109022.77000000008</v>
          </cell>
          <cell r="AH241">
            <v>34217.690000000061</v>
          </cell>
          <cell r="AI241">
            <v>8.0000000074505806E-2</v>
          </cell>
        </row>
        <row r="242">
          <cell r="A242">
            <v>409</v>
          </cell>
          <cell r="B242" t="str">
            <v>EE409</v>
          </cell>
          <cell r="C242" t="str">
            <v>Boxford C of E VCP School</v>
          </cell>
          <cell r="E242">
            <v>797264</v>
          </cell>
          <cell r="F242">
            <v>51936.790000000037</v>
          </cell>
          <cell r="G242">
            <v>849201</v>
          </cell>
          <cell r="H242">
            <v>849201</v>
          </cell>
          <cell r="I242">
            <v>0</v>
          </cell>
          <cell r="J242">
            <v>0</v>
          </cell>
          <cell r="K242">
            <v>797264</v>
          </cell>
          <cell r="L242">
            <v>51936.790000000037</v>
          </cell>
          <cell r="M242">
            <v>849201</v>
          </cell>
          <cell r="N242">
            <v>849200.79</v>
          </cell>
          <cell r="O242">
            <v>796793.71</v>
          </cell>
          <cell r="Q242">
            <v>52407.290000000037</v>
          </cell>
          <cell r="S242">
            <v>52407.290000000037</v>
          </cell>
          <cell r="V242">
            <v>6390</v>
          </cell>
          <cell r="W242">
            <v>3700.63</v>
          </cell>
          <cell r="X242">
            <v>2689.37</v>
          </cell>
          <cell r="Y242">
            <v>0</v>
          </cell>
          <cell r="Z242">
            <v>2689.37</v>
          </cell>
          <cell r="AA242">
            <v>0</v>
          </cell>
          <cell r="AC242">
            <v>797264</v>
          </cell>
          <cell r="AD242">
            <v>51936.790000000037</v>
          </cell>
          <cell r="AE242">
            <v>849200.79</v>
          </cell>
          <cell r="AF242">
            <v>796793.71</v>
          </cell>
          <cell r="AG242">
            <v>52407.080000000075</v>
          </cell>
          <cell r="AH242">
            <v>470.29000000003725</v>
          </cell>
          <cell r="AI242">
            <v>-0.2099999999627471</v>
          </cell>
        </row>
        <row r="243">
          <cell r="A243">
            <v>411</v>
          </cell>
          <cell r="B243" t="str">
            <v>EE411</v>
          </cell>
          <cell r="C243" t="str">
            <v>Forest Community Primary Schoo</v>
          </cell>
          <cell r="D243" t="str">
            <v>AC</v>
          </cell>
          <cell r="E243">
            <v>0</v>
          </cell>
          <cell r="F243">
            <v>0</v>
          </cell>
          <cell r="G243">
            <v>0</v>
          </cell>
          <cell r="H243">
            <v>0</v>
          </cell>
          <cell r="I243">
            <v>0</v>
          </cell>
          <cell r="J243">
            <v>0</v>
          </cell>
          <cell r="K243">
            <v>0</v>
          </cell>
          <cell r="L243">
            <v>0</v>
          </cell>
          <cell r="M243">
            <v>0</v>
          </cell>
          <cell r="N243">
            <v>0</v>
          </cell>
          <cell r="O243">
            <v>0</v>
          </cell>
          <cell r="Q243">
            <v>0</v>
          </cell>
          <cell r="S243">
            <v>0</v>
          </cell>
          <cell r="V243">
            <v>0</v>
          </cell>
          <cell r="W243">
            <v>0</v>
          </cell>
          <cell r="X243">
            <v>0</v>
          </cell>
          <cell r="Y243">
            <v>0</v>
          </cell>
          <cell r="Z243">
            <v>0</v>
          </cell>
          <cell r="AA243">
            <v>0</v>
          </cell>
          <cell r="AC243">
            <v>0</v>
          </cell>
          <cell r="AD243">
            <v>0</v>
          </cell>
          <cell r="AE243">
            <v>0</v>
          </cell>
          <cell r="AF243">
            <v>0</v>
          </cell>
          <cell r="AG243">
            <v>0</v>
          </cell>
          <cell r="AH243">
            <v>0</v>
          </cell>
          <cell r="AI243">
            <v>0</v>
          </cell>
          <cell r="AJ243" t="str">
            <v>AC</v>
          </cell>
        </row>
        <row r="244">
          <cell r="A244">
            <v>412</v>
          </cell>
          <cell r="B244" t="str">
            <v>EE412</v>
          </cell>
          <cell r="C244" t="str">
            <v>Bures C of E VCP School</v>
          </cell>
          <cell r="E244">
            <v>681354</v>
          </cell>
          <cell r="F244">
            <v>54993.719999999972</v>
          </cell>
          <cell r="G244">
            <v>736348</v>
          </cell>
          <cell r="H244">
            <v>736348</v>
          </cell>
          <cell r="I244">
            <v>0</v>
          </cell>
          <cell r="J244">
            <v>0</v>
          </cell>
          <cell r="K244">
            <v>681354</v>
          </cell>
          <cell r="L244">
            <v>54993.719999999972</v>
          </cell>
          <cell r="M244">
            <v>736348</v>
          </cell>
          <cell r="N244">
            <v>736347.72</v>
          </cell>
          <cell r="O244">
            <v>623473.52</v>
          </cell>
          <cell r="Q244">
            <v>112874.47999999998</v>
          </cell>
          <cell r="S244">
            <v>112874.47999999998</v>
          </cell>
          <cell r="V244">
            <v>1</v>
          </cell>
          <cell r="W244">
            <v>-534.38</v>
          </cell>
          <cell r="X244">
            <v>535.38</v>
          </cell>
          <cell r="Y244">
            <v>0</v>
          </cell>
          <cell r="Z244">
            <v>535.38</v>
          </cell>
          <cell r="AA244">
            <v>0</v>
          </cell>
          <cell r="AC244">
            <v>681354</v>
          </cell>
          <cell r="AD244">
            <v>54993.719999999972</v>
          </cell>
          <cell r="AE244">
            <v>736347.72</v>
          </cell>
          <cell r="AF244">
            <v>623473.52</v>
          </cell>
          <cell r="AG244">
            <v>112874.19999999995</v>
          </cell>
          <cell r="AH244">
            <v>57880.479999999981</v>
          </cell>
          <cell r="AI244">
            <v>-0.28000000002793968</v>
          </cell>
        </row>
        <row r="245">
          <cell r="A245">
            <v>413</v>
          </cell>
          <cell r="B245" t="str">
            <v>EE413</v>
          </cell>
          <cell r="C245" t="str">
            <v>The Glade Community Primary Sc</v>
          </cell>
          <cell r="E245">
            <v>797812</v>
          </cell>
          <cell r="F245">
            <v>91555.390000000014</v>
          </cell>
          <cell r="G245">
            <v>889367</v>
          </cell>
          <cell r="H245">
            <v>889367</v>
          </cell>
          <cell r="I245">
            <v>0</v>
          </cell>
          <cell r="J245">
            <v>0</v>
          </cell>
          <cell r="K245">
            <v>797812</v>
          </cell>
          <cell r="L245">
            <v>91555.390000000014</v>
          </cell>
          <cell r="M245">
            <v>889367</v>
          </cell>
          <cell r="N245">
            <v>889367.39</v>
          </cell>
          <cell r="O245">
            <v>848690.42</v>
          </cell>
          <cell r="Q245">
            <v>40676.579999999958</v>
          </cell>
          <cell r="S245">
            <v>40676.579999999958</v>
          </cell>
          <cell r="V245">
            <v>2013</v>
          </cell>
          <cell r="W245">
            <v>-5.82</v>
          </cell>
          <cell r="X245">
            <v>2018.82</v>
          </cell>
          <cell r="Y245">
            <v>0</v>
          </cell>
          <cell r="Z245">
            <v>2018.82</v>
          </cell>
          <cell r="AA245">
            <v>0</v>
          </cell>
          <cell r="AC245">
            <v>797812</v>
          </cell>
          <cell r="AD245">
            <v>91555.390000000014</v>
          </cell>
          <cell r="AE245">
            <v>889367.39</v>
          </cell>
          <cell r="AF245">
            <v>848690.42</v>
          </cell>
          <cell r="AG245">
            <v>40676.969999999972</v>
          </cell>
          <cell r="AH245">
            <v>-50878.420000000042</v>
          </cell>
          <cell r="AI245">
            <v>0.39000000001396984</v>
          </cell>
        </row>
        <row r="246">
          <cell r="A246">
            <v>415</v>
          </cell>
          <cell r="B246" t="str">
            <v>EE415</v>
          </cell>
          <cell r="C246" t="str">
            <v>Guildhall Feoffment Community</v>
          </cell>
          <cell r="E246">
            <v>895125</v>
          </cell>
          <cell r="F246">
            <v>51042.300000000047</v>
          </cell>
          <cell r="G246">
            <v>946167</v>
          </cell>
          <cell r="H246">
            <v>946167</v>
          </cell>
          <cell r="I246">
            <v>0</v>
          </cell>
          <cell r="J246">
            <v>0</v>
          </cell>
          <cell r="K246">
            <v>895125</v>
          </cell>
          <cell r="L246">
            <v>51042.300000000047</v>
          </cell>
          <cell r="M246">
            <v>946167</v>
          </cell>
          <cell r="N246">
            <v>946167.3</v>
          </cell>
          <cell r="O246">
            <v>891131.48</v>
          </cell>
          <cell r="Q246">
            <v>55035.520000000019</v>
          </cell>
          <cell r="S246">
            <v>55035.520000000019</v>
          </cell>
          <cell r="V246">
            <v>10240</v>
          </cell>
          <cell r="W246">
            <v>-5017.13</v>
          </cell>
          <cell r="X246">
            <v>15257.130000000001</v>
          </cell>
          <cell r="Y246">
            <v>0</v>
          </cell>
          <cell r="Z246">
            <v>15257.130000000001</v>
          </cell>
          <cell r="AA246">
            <v>0</v>
          </cell>
          <cell r="AC246">
            <v>895125</v>
          </cell>
          <cell r="AD246">
            <v>51042.300000000047</v>
          </cell>
          <cell r="AE246">
            <v>946167.3</v>
          </cell>
          <cell r="AF246">
            <v>891131.48</v>
          </cell>
          <cell r="AG246">
            <v>55035.820000000065</v>
          </cell>
          <cell r="AH246">
            <v>3993.5200000000186</v>
          </cell>
          <cell r="AI246">
            <v>0.30000000004656613</v>
          </cell>
        </row>
        <row r="247">
          <cell r="A247">
            <v>416</v>
          </cell>
          <cell r="B247" t="str">
            <v>EE416</v>
          </cell>
          <cell r="C247" t="str">
            <v>Hardwick Primary School</v>
          </cell>
          <cell r="E247">
            <v>879212</v>
          </cell>
          <cell r="F247">
            <v>142758.70999999996</v>
          </cell>
          <cell r="G247">
            <v>1021971</v>
          </cell>
          <cell r="H247">
            <v>1021971</v>
          </cell>
          <cell r="I247">
            <v>0</v>
          </cell>
          <cell r="J247">
            <v>0</v>
          </cell>
          <cell r="K247">
            <v>879212</v>
          </cell>
          <cell r="L247">
            <v>142758.70999999996</v>
          </cell>
          <cell r="M247">
            <v>1021971</v>
          </cell>
          <cell r="N247">
            <v>1021970.71</v>
          </cell>
          <cell r="O247">
            <v>835214.83</v>
          </cell>
          <cell r="Q247">
            <v>186756.17000000004</v>
          </cell>
          <cell r="S247">
            <v>186756.17000000004</v>
          </cell>
          <cell r="V247">
            <v>28737</v>
          </cell>
          <cell r="W247">
            <v>-6362.5</v>
          </cell>
          <cell r="X247">
            <v>35099.5</v>
          </cell>
          <cell r="Y247">
            <v>0</v>
          </cell>
          <cell r="Z247">
            <v>35099.5</v>
          </cell>
          <cell r="AA247">
            <v>0</v>
          </cell>
          <cell r="AC247">
            <v>879212</v>
          </cell>
          <cell r="AD247">
            <v>142758.70999999996</v>
          </cell>
          <cell r="AE247">
            <v>1021970.71</v>
          </cell>
          <cell r="AF247">
            <v>835214.83</v>
          </cell>
          <cell r="AG247">
            <v>186755.88</v>
          </cell>
          <cell r="AH247">
            <v>43997.170000000042</v>
          </cell>
          <cell r="AI247">
            <v>-0.2900000000372529</v>
          </cell>
        </row>
        <row r="248">
          <cell r="A248">
            <v>417</v>
          </cell>
          <cell r="B248" t="str">
            <v>EE417</v>
          </cell>
          <cell r="C248" t="str">
            <v>Howard Community Primary Schoo</v>
          </cell>
          <cell r="E248">
            <v>760592</v>
          </cell>
          <cell r="F248">
            <v>74021.949999999953</v>
          </cell>
          <cell r="G248">
            <v>834614</v>
          </cell>
          <cell r="H248">
            <v>834614</v>
          </cell>
          <cell r="I248">
            <v>0</v>
          </cell>
          <cell r="J248">
            <v>0</v>
          </cell>
          <cell r="K248">
            <v>760592</v>
          </cell>
          <cell r="L248">
            <v>74021.949999999953</v>
          </cell>
          <cell r="M248">
            <v>834614</v>
          </cell>
          <cell r="N248">
            <v>834613.95</v>
          </cell>
          <cell r="O248">
            <v>784125.22</v>
          </cell>
          <cell r="Q248">
            <v>50488.780000000028</v>
          </cell>
          <cell r="S248">
            <v>50488.780000000028</v>
          </cell>
          <cell r="V248">
            <v>24191</v>
          </cell>
          <cell r="W248">
            <v>3811.52</v>
          </cell>
          <cell r="X248">
            <v>20379.48</v>
          </cell>
          <cell r="Y248">
            <v>0</v>
          </cell>
          <cell r="Z248">
            <v>20379.48</v>
          </cell>
          <cell r="AA248">
            <v>0</v>
          </cell>
          <cell r="AC248">
            <v>760592</v>
          </cell>
          <cell r="AD248">
            <v>74021.949999999953</v>
          </cell>
          <cell r="AE248">
            <v>834613.95</v>
          </cell>
          <cell r="AF248">
            <v>784125.22</v>
          </cell>
          <cell r="AG248">
            <v>50488.729999999981</v>
          </cell>
          <cell r="AH248">
            <v>-23533.219999999972</v>
          </cell>
          <cell r="AI248">
            <v>-5.0000000046566129E-2</v>
          </cell>
        </row>
        <row r="249">
          <cell r="A249">
            <v>418</v>
          </cell>
          <cell r="B249" t="str">
            <v>EE418</v>
          </cell>
          <cell r="C249" t="str">
            <v>Sebert Wood Community Primary</v>
          </cell>
          <cell r="E249">
            <v>1067328</v>
          </cell>
          <cell r="F249">
            <v>127765.80000000005</v>
          </cell>
          <cell r="G249">
            <v>1195094</v>
          </cell>
          <cell r="H249">
            <v>1195094</v>
          </cell>
          <cell r="I249">
            <v>0</v>
          </cell>
          <cell r="J249">
            <v>0</v>
          </cell>
          <cell r="K249">
            <v>1067328</v>
          </cell>
          <cell r="L249">
            <v>127765.80000000005</v>
          </cell>
          <cell r="M249">
            <v>1195094</v>
          </cell>
          <cell r="N249">
            <v>1195093.8</v>
          </cell>
          <cell r="O249">
            <v>1082752.26</v>
          </cell>
          <cell r="Q249">
            <v>112341.73999999999</v>
          </cell>
          <cell r="S249">
            <v>112341.73999999999</v>
          </cell>
          <cell r="V249">
            <v>2401</v>
          </cell>
          <cell r="W249">
            <v>-1111.25</v>
          </cell>
          <cell r="X249">
            <v>3512.25</v>
          </cell>
          <cell r="Y249">
            <v>0</v>
          </cell>
          <cell r="Z249">
            <v>3512.25</v>
          </cell>
          <cell r="AA249">
            <v>0</v>
          </cell>
          <cell r="AC249">
            <v>1067328</v>
          </cell>
          <cell r="AD249">
            <v>127765.80000000005</v>
          </cell>
          <cell r="AE249">
            <v>1195093.8</v>
          </cell>
          <cell r="AF249">
            <v>1082752.26</v>
          </cell>
          <cell r="AG249">
            <v>112341.54000000004</v>
          </cell>
          <cell r="AH249">
            <v>-15424.260000000009</v>
          </cell>
          <cell r="AI249">
            <v>-0.19999999995343387</v>
          </cell>
        </row>
        <row r="250">
          <cell r="A250">
            <v>420</v>
          </cell>
          <cell r="B250" t="str">
            <v>EE420</v>
          </cell>
          <cell r="C250" t="str">
            <v>St EdmundÂ’s Catholic Primary School</v>
          </cell>
          <cell r="E250">
            <v>1011411</v>
          </cell>
          <cell r="F250">
            <v>112991.07999999996</v>
          </cell>
          <cell r="G250">
            <v>1124402</v>
          </cell>
          <cell r="H250">
            <v>1124402</v>
          </cell>
          <cell r="I250">
            <v>0</v>
          </cell>
          <cell r="J250">
            <v>0</v>
          </cell>
          <cell r="K250">
            <v>1011411</v>
          </cell>
          <cell r="L250">
            <v>112991.07999999996</v>
          </cell>
          <cell r="M250">
            <v>1124402</v>
          </cell>
          <cell r="N250">
            <v>1124402.08</v>
          </cell>
          <cell r="O250">
            <v>987022.8</v>
          </cell>
          <cell r="Q250">
            <v>137379.19999999995</v>
          </cell>
          <cell r="S250">
            <v>137379.19999999995</v>
          </cell>
          <cell r="V250">
            <v>0</v>
          </cell>
          <cell r="W250">
            <v>0</v>
          </cell>
          <cell r="X250">
            <v>0</v>
          </cell>
          <cell r="Y250">
            <v>0</v>
          </cell>
          <cell r="Z250">
            <v>0</v>
          </cell>
          <cell r="AA250">
            <v>0</v>
          </cell>
          <cell r="AC250">
            <v>1011411</v>
          </cell>
          <cell r="AD250">
            <v>112991.07999999996</v>
          </cell>
          <cell r="AE250">
            <v>1124402.08</v>
          </cell>
          <cell r="AF250">
            <v>987022.8</v>
          </cell>
          <cell r="AG250">
            <v>137379.28000000003</v>
          </cell>
          <cell r="AH250">
            <v>24388.20000000007</v>
          </cell>
          <cell r="AI250">
            <v>8.0000000074505806E-2</v>
          </cell>
        </row>
        <row r="251">
          <cell r="A251">
            <v>421</v>
          </cell>
          <cell r="B251" t="str">
            <v>EE421</v>
          </cell>
          <cell r="C251" t="str">
            <v>St Edmundsbury CEVAP School</v>
          </cell>
          <cell r="E251">
            <v>696265</v>
          </cell>
          <cell r="F251">
            <v>15788.800000000047</v>
          </cell>
          <cell r="G251">
            <v>712054</v>
          </cell>
          <cell r="H251">
            <v>712054</v>
          </cell>
          <cell r="I251">
            <v>0</v>
          </cell>
          <cell r="J251">
            <v>0</v>
          </cell>
          <cell r="K251">
            <v>696265</v>
          </cell>
          <cell r="L251">
            <v>15788.800000000047</v>
          </cell>
          <cell r="M251">
            <v>712054</v>
          </cell>
          <cell r="N251">
            <v>712053.8</v>
          </cell>
          <cell r="O251">
            <v>679867.78</v>
          </cell>
          <cell r="Q251">
            <v>32186.219999999972</v>
          </cell>
          <cell r="S251">
            <v>32186.219999999972</v>
          </cell>
          <cell r="V251">
            <v>0</v>
          </cell>
          <cell r="W251">
            <v>0</v>
          </cell>
          <cell r="X251">
            <v>0</v>
          </cell>
          <cell r="Y251">
            <v>0</v>
          </cell>
          <cell r="Z251">
            <v>0</v>
          </cell>
          <cell r="AA251">
            <v>0</v>
          </cell>
          <cell r="AC251">
            <v>696265</v>
          </cell>
          <cell r="AD251">
            <v>15788.800000000047</v>
          </cell>
          <cell r="AE251">
            <v>712053.8</v>
          </cell>
          <cell r="AF251">
            <v>679867.78</v>
          </cell>
          <cell r="AG251">
            <v>32186.020000000019</v>
          </cell>
          <cell r="AH251">
            <v>16397.219999999972</v>
          </cell>
          <cell r="AI251">
            <v>-0.19999999995343387</v>
          </cell>
        </row>
        <row r="252">
          <cell r="A252">
            <v>422</v>
          </cell>
          <cell r="B252" t="str">
            <v>EE422</v>
          </cell>
          <cell r="C252" t="str">
            <v>SextonÂ’s Manor Community Prima</v>
          </cell>
          <cell r="E252">
            <v>570389</v>
          </cell>
          <cell r="F252">
            <v>87417.589999999967</v>
          </cell>
          <cell r="G252">
            <v>657807</v>
          </cell>
          <cell r="H252">
            <v>657807</v>
          </cell>
          <cell r="I252">
            <v>0</v>
          </cell>
          <cell r="J252">
            <v>0</v>
          </cell>
          <cell r="K252">
            <v>570389</v>
          </cell>
          <cell r="L252">
            <v>87417.589999999967</v>
          </cell>
          <cell r="M252">
            <v>657807</v>
          </cell>
          <cell r="N252">
            <v>657806.59</v>
          </cell>
          <cell r="O252">
            <v>589091.49</v>
          </cell>
          <cell r="Q252">
            <v>68715.510000000009</v>
          </cell>
          <cell r="S252">
            <v>68715.510000000009</v>
          </cell>
          <cell r="V252">
            <v>5570</v>
          </cell>
          <cell r="W252">
            <v>-512.5</v>
          </cell>
          <cell r="X252">
            <v>6082.5</v>
          </cell>
          <cell r="Y252">
            <v>0</v>
          </cell>
          <cell r="Z252">
            <v>6082.5</v>
          </cell>
          <cell r="AA252">
            <v>0</v>
          </cell>
          <cell r="AC252">
            <v>570389</v>
          </cell>
          <cell r="AD252">
            <v>87417.589999999967</v>
          </cell>
          <cell r="AE252">
            <v>657806.59</v>
          </cell>
          <cell r="AF252">
            <v>589091.49</v>
          </cell>
          <cell r="AG252">
            <v>68715.099999999977</v>
          </cell>
          <cell r="AH252">
            <v>-18702.489999999991</v>
          </cell>
          <cell r="AI252">
            <v>-0.41000000003259629</v>
          </cell>
        </row>
        <row r="253">
          <cell r="A253">
            <v>423</v>
          </cell>
          <cell r="B253" t="str">
            <v>EE423</v>
          </cell>
          <cell r="C253" t="str">
            <v>Tollgate Primary School</v>
          </cell>
          <cell r="D253" t="str">
            <v>AC</v>
          </cell>
          <cell r="E253">
            <v>236547</v>
          </cell>
          <cell r="F253">
            <v>49751.619999999995</v>
          </cell>
          <cell r="G253">
            <v>286299</v>
          </cell>
          <cell r="H253">
            <v>995942</v>
          </cell>
          <cell r="I253">
            <v>-709643</v>
          </cell>
          <cell r="J253" t="str">
            <v>In Year Con *</v>
          </cell>
          <cell r="K253">
            <v>236547</v>
          </cell>
          <cell r="L253">
            <v>49751.619999999995</v>
          </cell>
          <cell r="M253">
            <v>340886</v>
          </cell>
          <cell r="N253">
            <v>286298.62</v>
          </cell>
          <cell r="O253">
            <v>340886.99</v>
          </cell>
          <cell r="Q253">
            <v>-0.98999999999068677</v>
          </cell>
          <cell r="S253">
            <v>-0.98999999999068677</v>
          </cell>
          <cell r="T253" t="str">
            <v>JNL</v>
          </cell>
          <cell r="U253">
            <v>-0.98999999999068677</v>
          </cell>
          <cell r="V253">
            <v>7304</v>
          </cell>
          <cell r="W253">
            <v>7304</v>
          </cell>
          <cell r="X253">
            <v>0</v>
          </cell>
          <cell r="Y253">
            <v>0</v>
          </cell>
          <cell r="Z253">
            <v>0</v>
          </cell>
          <cell r="AA253">
            <v>0</v>
          </cell>
          <cell r="AC253">
            <v>236547</v>
          </cell>
          <cell r="AD253">
            <v>49751.619999999995</v>
          </cell>
          <cell r="AE253">
            <v>286298.62</v>
          </cell>
          <cell r="AF253">
            <v>340886.99</v>
          </cell>
          <cell r="AG253">
            <v>-54588.369999999995</v>
          </cell>
          <cell r="AH253">
            <v>-104339.98999999999</v>
          </cell>
          <cell r="AI253">
            <v>0</v>
          </cell>
          <cell r="AJ253" t="str">
            <v>AC</v>
          </cell>
        </row>
        <row r="254">
          <cell r="A254">
            <v>424</v>
          </cell>
          <cell r="B254" t="str">
            <v>EE424</v>
          </cell>
          <cell r="C254" t="str">
            <v>Westgate Community Primary Sch</v>
          </cell>
          <cell r="E254">
            <v>1050059</v>
          </cell>
          <cell r="F254">
            <v>52306.410000000033</v>
          </cell>
          <cell r="G254">
            <v>1102365</v>
          </cell>
          <cell r="H254">
            <v>1102365</v>
          </cell>
          <cell r="I254">
            <v>0</v>
          </cell>
          <cell r="J254">
            <v>0</v>
          </cell>
          <cell r="K254">
            <v>1050059</v>
          </cell>
          <cell r="L254">
            <v>52306.410000000033</v>
          </cell>
          <cell r="M254">
            <v>1102365</v>
          </cell>
          <cell r="N254">
            <v>1102365.4100000001</v>
          </cell>
          <cell r="O254">
            <v>1067245.7</v>
          </cell>
          <cell r="Q254">
            <v>35119.300000000047</v>
          </cell>
          <cell r="S254">
            <v>35119.300000000047</v>
          </cell>
          <cell r="V254">
            <v>622</v>
          </cell>
          <cell r="W254">
            <v>3890.06</v>
          </cell>
          <cell r="X254">
            <v>-3268.06</v>
          </cell>
          <cell r="Y254">
            <v>0</v>
          </cell>
          <cell r="Z254">
            <v>-3268.06</v>
          </cell>
          <cell r="AA254">
            <v>0</v>
          </cell>
          <cell r="AC254">
            <v>1050059</v>
          </cell>
          <cell r="AD254">
            <v>52306.410000000033</v>
          </cell>
          <cell r="AE254">
            <v>1102365.4100000001</v>
          </cell>
          <cell r="AF254">
            <v>1067245.7</v>
          </cell>
          <cell r="AG254">
            <v>35119.710000000196</v>
          </cell>
          <cell r="AH254">
            <v>-17186.699999999837</v>
          </cell>
          <cell r="AI254">
            <v>0.41000000014901161</v>
          </cell>
        </row>
        <row r="255">
          <cell r="A255">
            <v>425</v>
          </cell>
          <cell r="B255" t="str">
            <v>EE425</v>
          </cell>
          <cell r="C255" t="str">
            <v>Abbotts Green CP</v>
          </cell>
          <cell r="E255">
            <v>1104220</v>
          </cell>
          <cell r="F255">
            <v>61736.449999999953</v>
          </cell>
          <cell r="G255">
            <v>1165956</v>
          </cell>
          <cell r="H255">
            <v>1165956</v>
          </cell>
          <cell r="I255">
            <v>0</v>
          </cell>
          <cell r="J255">
            <v>0</v>
          </cell>
          <cell r="K255">
            <v>1104220</v>
          </cell>
          <cell r="L255">
            <v>61736.449999999953</v>
          </cell>
          <cell r="M255">
            <v>1165956</v>
          </cell>
          <cell r="N255">
            <v>1165956.45</v>
          </cell>
          <cell r="O255">
            <v>1128940.1399999999</v>
          </cell>
          <cell r="Q255">
            <v>37015.860000000102</v>
          </cell>
          <cell r="S255">
            <v>37015.860000000102</v>
          </cell>
          <cell r="V255">
            <v>7038</v>
          </cell>
          <cell r="W255">
            <v>-6790</v>
          </cell>
          <cell r="X255">
            <v>13828</v>
          </cell>
          <cell r="Y255">
            <v>0</v>
          </cell>
          <cell r="Z255">
            <v>13828</v>
          </cell>
          <cell r="AA255">
            <v>0</v>
          </cell>
          <cell r="AC255">
            <v>1104220</v>
          </cell>
          <cell r="AD255">
            <v>61736.449999999953</v>
          </cell>
          <cell r="AE255">
            <v>1165956.45</v>
          </cell>
          <cell r="AF255">
            <v>1128940.1399999999</v>
          </cell>
          <cell r="AG255">
            <v>37016.310000000056</v>
          </cell>
          <cell r="AH255">
            <v>-24720.139999999898</v>
          </cell>
          <cell r="AI255">
            <v>0.44999999995343387</v>
          </cell>
        </row>
        <row r="256">
          <cell r="A256">
            <v>426</v>
          </cell>
          <cell r="B256" t="str">
            <v>EE426</v>
          </cell>
          <cell r="C256" t="str">
            <v>Cavendish C of E VCP School</v>
          </cell>
          <cell r="E256">
            <v>354293</v>
          </cell>
          <cell r="F256">
            <v>17864.739999999991</v>
          </cell>
          <cell r="G256">
            <v>372158</v>
          </cell>
          <cell r="H256">
            <v>372158</v>
          </cell>
          <cell r="I256">
            <v>0</v>
          </cell>
          <cell r="J256">
            <v>0</v>
          </cell>
          <cell r="K256">
            <v>354293</v>
          </cell>
          <cell r="L256">
            <v>17864.739999999991</v>
          </cell>
          <cell r="M256">
            <v>372158</v>
          </cell>
          <cell r="N256">
            <v>372157.74</v>
          </cell>
          <cell r="O256">
            <v>323633.49</v>
          </cell>
          <cell r="Q256">
            <v>48524.510000000009</v>
          </cell>
          <cell r="S256">
            <v>48524.510000000009</v>
          </cell>
          <cell r="V256">
            <v>2243</v>
          </cell>
          <cell r="W256">
            <v>2152.75</v>
          </cell>
          <cell r="X256">
            <v>90.25</v>
          </cell>
          <cell r="Y256">
            <v>0</v>
          </cell>
          <cell r="Z256">
            <v>90.25</v>
          </cell>
          <cell r="AA256">
            <v>0</v>
          </cell>
          <cell r="AC256">
            <v>354293</v>
          </cell>
          <cell r="AD256">
            <v>17864.739999999991</v>
          </cell>
          <cell r="AE256">
            <v>372157.74</v>
          </cell>
          <cell r="AF256">
            <v>323633.49</v>
          </cell>
          <cell r="AG256">
            <v>48524.25</v>
          </cell>
          <cell r="AH256">
            <v>30659.510000000009</v>
          </cell>
          <cell r="AI256">
            <v>-0.26000000000931323</v>
          </cell>
        </row>
        <row r="257">
          <cell r="A257">
            <v>429</v>
          </cell>
          <cell r="B257" t="str">
            <v>EE429</v>
          </cell>
          <cell r="C257" t="str">
            <v>Clare Community Primary School</v>
          </cell>
          <cell r="E257">
            <v>564654</v>
          </cell>
          <cell r="F257">
            <v>64317.089999999967</v>
          </cell>
          <cell r="G257">
            <v>628971</v>
          </cell>
          <cell r="H257">
            <v>628971</v>
          </cell>
          <cell r="I257">
            <v>0</v>
          </cell>
          <cell r="J257">
            <v>0</v>
          </cell>
          <cell r="K257">
            <v>564654</v>
          </cell>
          <cell r="L257">
            <v>64317.089999999967</v>
          </cell>
          <cell r="M257">
            <v>628971</v>
          </cell>
          <cell r="N257">
            <v>628971.09</v>
          </cell>
          <cell r="O257">
            <v>585917.39</v>
          </cell>
          <cell r="Q257">
            <v>43053.609999999986</v>
          </cell>
          <cell r="S257">
            <v>43053.609999999986</v>
          </cell>
          <cell r="V257">
            <v>35415</v>
          </cell>
          <cell r="W257">
            <v>2051.87</v>
          </cell>
          <cell r="X257">
            <v>33363.129999999997</v>
          </cell>
          <cell r="Y257">
            <v>0</v>
          </cell>
          <cell r="Z257">
            <v>33363.129999999997</v>
          </cell>
          <cell r="AA257">
            <v>0</v>
          </cell>
          <cell r="AC257">
            <v>564654</v>
          </cell>
          <cell r="AD257">
            <v>64317.089999999967</v>
          </cell>
          <cell r="AE257">
            <v>628971.09</v>
          </cell>
          <cell r="AF257">
            <v>585917.39</v>
          </cell>
          <cell r="AG257">
            <v>43053.699999999953</v>
          </cell>
          <cell r="AH257">
            <v>-21263.390000000014</v>
          </cell>
          <cell r="AI257">
            <v>8.999999996740371E-2</v>
          </cell>
        </row>
        <row r="258">
          <cell r="A258">
            <v>430</v>
          </cell>
          <cell r="B258" t="str">
            <v>EE430</v>
          </cell>
          <cell r="C258" t="str">
            <v>Cockfield C of E VCP School</v>
          </cell>
          <cell r="E258">
            <v>303304</v>
          </cell>
          <cell r="F258">
            <v>29044.530000000028</v>
          </cell>
          <cell r="G258">
            <v>332349</v>
          </cell>
          <cell r="H258">
            <v>332349</v>
          </cell>
          <cell r="I258">
            <v>0</v>
          </cell>
          <cell r="J258">
            <v>0</v>
          </cell>
          <cell r="K258">
            <v>303304</v>
          </cell>
          <cell r="L258">
            <v>29044.530000000028</v>
          </cell>
          <cell r="M258">
            <v>332349</v>
          </cell>
          <cell r="N258">
            <v>332348.53000000003</v>
          </cell>
          <cell r="O258">
            <v>298105.65000000002</v>
          </cell>
          <cell r="Q258">
            <v>34243.349999999977</v>
          </cell>
          <cell r="S258">
            <v>34243.349999999977</v>
          </cell>
          <cell r="V258">
            <v>3203</v>
          </cell>
          <cell r="W258">
            <v>-1733.58</v>
          </cell>
          <cell r="X258">
            <v>4936.58</v>
          </cell>
          <cell r="Y258">
            <v>0</v>
          </cell>
          <cell r="Z258">
            <v>4936.58</v>
          </cell>
          <cell r="AA258">
            <v>0</v>
          </cell>
          <cell r="AC258">
            <v>303304</v>
          </cell>
          <cell r="AD258">
            <v>29044.530000000028</v>
          </cell>
          <cell r="AE258">
            <v>332348.53000000003</v>
          </cell>
          <cell r="AF258">
            <v>298105.65000000002</v>
          </cell>
          <cell r="AG258">
            <v>34242.880000000005</v>
          </cell>
          <cell r="AH258">
            <v>5198.3499999999767</v>
          </cell>
          <cell r="AI258">
            <v>-0.46999999997206032</v>
          </cell>
        </row>
        <row r="259">
          <cell r="A259">
            <v>431</v>
          </cell>
          <cell r="B259" t="str">
            <v>EE431</v>
          </cell>
          <cell r="C259" t="str">
            <v>Combs ford Primary School</v>
          </cell>
          <cell r="E259">
            <v>1123792</v>
          </cell>
          <cell r="F259">
            <v>85648.410000000033</v>
          </cell>
          <cell r="G259">
            <v>1209440</v>
          </cell>
          <cell r="H259">
            <v>1209440</v>
          </cell>
          <cell r="I259">
            <v>0</v>
          </cell>
          <cell r="J259">
            <v>0</v>
          </cell>
          <cell r="K259">
            <v>1123792</v>
          </cell>
          <cell r="L259">
            <v>85648.410000000033</v>
          </cell>
          <cell r="M259">
            <v>1209440</v>
          </cell>
          <cell r="N259">
            <v>1209440.4100000001</v>
          </cell>
          <cell r="O259">
            <v>1079036.18</v>
          </cell>
          <cell r="Q259">
            <v>130403.82000000007</v>
          </cell>
          <cell r="S259">
            <v>130403.82000000007</v>
          </cell>
          <cell r="V259">
            <v>29651</v>
          </cell>
          <cell r="W259">
            <v>-12453.75</v>
          </cell>
          <cell r="X259">
            <v>42104.75</v>
          </cell>
          <cell r="Y259">
            <v>0</v>
          </cell>
          <cell r="Z259">
            <v>42104.75</v>
          </cell>
          <cell r="AA259">
            <v>0</v>
          </cell>
          <cell r="AC259">
            <v>1123792</v>
          </cell>
          <cell r="AD259">
            <v>85648.410000000033</v>
          </cell>
          <cell r="AE259">
            <v>1209440.4100000001</v>
          </cell>
          <cell r="AF259">
            <v>1079036.18</v>
          </cell>
          <cell r="AG259">
            <v>130404.23000000021</v>
          </cell>
          <cell r="AH259">
            <v>44755.820000000182</v>
          </cell>
          <cell r="AI259">
            <v>0.41000000014901161</v>
          </cell>
        </row>
        <row r="260">
          <cell r="A260">
            <v>432</v>
          </cell>
          <cell r="B260" t="str">
            <v>EE432</v>
          </cell>
          <cell r="C260" t="str">
            <v>Creeting St Mary C of E VAP Sc</v>
          </cell>
          <cell r="E260">
            <v>341763</v>
          </cell>
          <cell r="F260">
            <v>52514.460000000021</v>
          </cell>
          <cell r="G260">
            <v>394277</v>
          </cell>
          <cell r="H260">
            <v>394277</v>
          </cell>
          <cell r="I260">
            <v>0</v>
          </cell>
          <cell r="J260">
            <v>0</v>
          </cell>
          <cell r="K260">
            <v>341763</v>
          </cell>
          <cell r="L260">
            <v>52514.460000000021</v>
          </cell>
          <cell r="M260">
            <v>394277</v>
          </cell>
          <cell r="N260">
            <v>394277.46</v>
          </cell>
          <cell r="O260">
            <v>334912.75</v>
          </cell>
          <cell r="Q260">
            <v>59364.25</v>
          </cell>
          <cell r="S260">
            <v>59364.25</v>
          </cell>
          <cell r="V260">
            <v>167</v>
          </cell>
          <cell r="W260">
            <v>0</v>
          </cell>
          <cell r="X260">
            <v>167</v>
          </cell>
          <cell r="Y260">
            <v>0</v>
          </cell>
          <cell r="Z260">
            <v>167</v>
          </cell>
          <cell r="AA260">
            <v>0</v>
          </cell>
          <cell r="AC260">
            <v>341763</v>
          </cell>
          <cell r="AD260">
            <v>52514.460000000021</v>
          </cell>
          <cell r="AE260">
            <v>394277.46</v>
          </cell>
          <cell r="AF260">
            <v>334912.75</v>
          </cell>
          <cell r="AG260">
            <v>59364.710000000021</v>
          </cell>
          <cell r="AH260">
            <v>6850.25</v>
          </cell>
          <cell r="AI260">
            <v>0.46000000002095476</v>
          </cell>
        </row>
        <row r="261">
          <cell r="A261">
            <v>436</v>
          </cell>
          <cell r="B261" t="str">
            <v>EE436</v>
          </cell>
          <cell r="C261" t="str">
            <v>Elmswell Community Primary Sch</v>
          </cell>
          <cell r="E261">
            <v>905167</v>
          </cell>
          <cell r="F261">
            <v>54225.180000000051</v>
          </cell>
          <cell r="G261">
            <v>959392</v>
          </cell>
          <cell r="H261">
            <v>959392</v>
          </cell>
          <cell r="I261">
            <v>0</v>
          </cell>
          <cell r="J261">
            <v>0</v>
          </cell>
          <cell r="K261">
            <v>905167</v>
          </cell>
          <cell r="L261">
            <v>54225.180000000051</v>
          </cell>
          <cell r="M261">
            <v>959392</v>
          </cell>
          <cell r="N261">
            <v>959392.18</v>
          </cell>
          <cell r="O261">
            <v>824382.08</v>
          </cell>
          <cell r="Q261">
            <v>135009.92000000004</v>
          </cell>
          <cell r="S261">
            <v>135009.92000000004</v>
          </cell>
          <cell r="V261">
            <v>26854</v>
          </cell>
          <cell r="W261">
            <v>9855.2099999999991</v>
          </cell>
          <cell r="X261">
            <v>16998.79</v>
          </cell>
          <cell r="Y261">
            <v>0</v>
          </cell>
          <cell r="Z261">
            <v>16998.79</v>
          </cell>
          <cell r="AA261">
            <v>0</v>
          </cell>
          <cell r="AC261">
            <v>905167</v>
          </cell>
          <cell r="AD261">
            <v>54225.180000000051</v>
          </cell>
          <cell r="AE261">
            <v>959392.18</v>
          </cell>
          <cell r="AF261">
            <v>824382.08</v>
          </cell>
          <cell r="AG261">
            <v>135010.10000000009</v>
          </cell>
          <cell r="AH261">
            <v>80784.920000000042</v>
          </cell>
          <cell r="AI261">
            <v>0.18000000005122274</v>
          </cell>
        </row>
        <row r="262">
          <cell r="A262">
            <v>437</v>
          </cell>
          <cell r="B262" t="str">
            <v>EE437</v>
          </cell>
          <cell r="C262" t="str">
            <v>Elveden C of E VAP School</v>
          </cell>
          <cell r="D262" t="str">
            <v>AC</v>
          </cell>
          <cell r="E262">
            <v>0</v>
          </cell>
          <cell r="F262">
            <v>0</v>
          </cell>
          <cell r="G262">
            <v>0</v>
          </cell>
          <cell r="H262">
            <v>0</v>
          </cell>
          <cell r="I262">
            <v>0</v>
          </cell>
          <cell r="J262">
            <v>0</v>
          </cell>
          <cell r="K262">
            <v>0</v>
          </cell>
          <cell r="L262">
            <v>0</v>
          </cell>
          <cell r="M262">
            <v>0</v>
          </cell>
          <cell r="N262">
            <v>0</v>
          </cell>
          <cell r="O262">
            <v>0</v>
          </cell>
          <cell r="Q262">
            <v>0</v>
          </cell>
          <cell r="S262">
            <v>0</v>
          </cell>
          <cell r="V262">
            <v>0</v>
          </cell>
          <cell r="W262">
            <v>0</v>
          </cell>
          <cell r="X262">
            <v>0</v>
          </cell>
          <cell r="Y262">
            <v>0</v>
          </cell>
          <cell r="Z262">
            <v>0</v>
          </cell>
          <cell r="AA262">
            <v>0</v>
          </cell>
          <cell r="AC262">
            <v>0</v>
          </cell>
          <cell r="AD262">
            <v>0</v>
          </cell>
          <cell r="AE262">
            <v>0</v>
          </cell>
          <cell r="AF262">
            <v>0</v>
          </cell>
          <cell r="AG262">
            <v>0</v>
          </cell>
          <cell r="AH262">
            <v>0</v>
          </cell>
          <cell r="AI262">
            <v>0</v>
          </cell>
          <cell r="AJ262" t="str">
            <v>AC</v>
          </cell>
        </row>
        <row r="263">
          <cell r="A263">
            <v>439</v>
          </cell>
          <cell r="B263" t="str">
            <v>EE439</v>
          </cell>
          <cell r="C263" t="str">
            <v>Gazeley CEVCP School</v>
          </cell>
          <cell r="D263" t="str">
            <v>CS</v>
          </cell>
          <cell r="E263">
            <v>0</v>
          </cell>
          <cell r="F263">
            <v>0</v>
          </cell>
          <cell r="G263">
            <v>0</v>
          </cell>
          <cell r="H263">
            <v>0</v>
          </cell>
          <cell r="I263">
            <v>0</v>
          </cell>
          <cell r="J263">
            <v>0</v>
          </cell>
          <cell r="K263">
            <v>0</v>
          </cell>
          <cell r="L263">
            <v>0</v>
          </cell>
          <cell r="M263">
            <v>0</v>
          </cell>
          <cell r="N263">
            <v>0</v>
          </cell>
          <cell r="O263">
            <v>0</v>
          </cell>
          <cell r="Q263">
            <v>0</v>
          </cell>
          <cell r="S263">
            <v>0</v>
          </cell>
          <cell r="V263">
            <v>0</v>
          </cell>
          <cell r="W263">
            <v>0</v>
          </cell>
          <cell r="X263">
            <v>0</v>
          </cell>
          <cell r="Y263">
            <v>0</v>
          </cell>
          <cell r="Z263">
            <v>0</v>
          </cell>
          <cell r="AA263">
            <v>0</v>
          </cell>
          <cell r="AC263">
            <v>0</v>
          </cell>
          <cell r="AD263">
            <v>0</v>
          </cell>
          <cell r="AE263">
            <v>0</v>
          </cell>
          <cell r="AF263">
            <v>0</v>
          </cell>
          <cell r="AG263">
            <v>0</v>
          </cell>
          <cell r="AH263">
            <v>0</v>
          </cell>
          <cell r="AI263">
            <v>0</v>
          </cell>
          <cell r="AJ263" t="str">
            <v>CS</v>
          </cell>
        </row>
        <row r="264">
          <cell r="A264">
            <v>440</v>
          </cell>
          <cell r="B264" t="str">
            <v>EE440</v>
          </cell>
          <cell r="C264" t="str">
            <v>Glemsford Community Primary Sc</v>
          </cell>
          <cell r="D264" t="str">
            <v>AC</v>
          </cell>
          <cell r="E264">
            <v>438795</v>
          </cell>
          <cell r="F264">
            <v>70206.670000000042</v>
          </cell>
          <cell r="G264">
            <v>509002</v>
          </cell>
          <cell r="H264">
            <v>655268</v>
          </cell>
          <cell r="I264">
            <v>-146266</v>
          </cell>
          <cell r="J264" t="str">
            <v>In Year Con</v>
          </cell>
          <cell r="K264">
            <v>438795</v>
          </cell>
          <cell r="L264">
            <v>70206.670000000042</v>
          </cell>
          <cell r="M264">
            <v>509002</v>
          </cell>
          <cell r="N264">
            <v>509001.67000000004</v>
          </cell>
          <cell r="O264">
            <v>437931.1</v>
          </cell>
          <cell r="Q264">
            <v>71070.900000000023</v>
          </cell>
          <cell r="S264">
            <v>71070.900000000023</v>
          </cell>
          <cell r="V264">
            <v>-4657</v>
          </cell>
          <cell r="W264">
            <v>1306.8699999999999</v>
          </cell>
          <cell r="X264">
            <v>-5963.87</v>
          </cell>
          <cell r="Y264">
            <v>0</v>
          </cell>
          <cell r="Z264">
            <v>-5963.87</v>
          </cell>
          <cell r="AA264">
            <v>0</v>
          </cell>
          <cell r="AC264">
            <v>438795</v>
          </cell>
          <cell r="AD264">
            <v>70206.670000000042</v>
          </cell>
          <cell r="AE264">
            <v>509001.67000000004</v>
          </cell>
          <cell r="AF264">
            <v>437931.1</v>
          </cell>
          <cell r="AG264">
            <v>71070.570000000065</v>
          </cell>
          <cell r="AH264">
            <v>863.90000000002328</v>
          </cell>
          <cell r="AI264">
            <v>-0.32999999995809048</v>
          </cell>
          <cell r="AJ264" t="str">
            <v>AC</v>
          </cell>
        </row>
        <row r="265">
          <cell r="A265">
            <v>441</v>
          </cell>
          <cell r="B265" t="str">
            <v>EE441</v>
          </cell>
          <cell r="C265" t="str">
            <v>Great Barton C of E VCP School</v>
          </cell>
          <cell r="E265">
            <v>627961</v>
          </cell>
          <cell r="F265">
            <v>64471.790000000037</v>
          </cell>
          <cell r="G265">
            <v>692433</v>
          </cell>
          <cell r="H265">
            <v>692433</v>
          </cell>
          <cell r="I265">
            <v>0</v>
          </cell>
          <cell r="J265">
            <v>0</v>
          </cell>
          <cell r="K265">
            <v>627961</v>
          </cell>
          <cell r="L265">
            <v>64471.790000000037</v>
          </cell>
          <cell r="M265">
            <v>692433</v>
          </cell>
          <cell r="N265">
            <v>692432.79</v>
          </cell>
          <cell r="O265">
            <v>611990.51</v>
          </cell>
          <cell r="Q265">
            <v>80442.489999999991</v>
          </cell>
          <cell r="S265">
            <v>80442.489999999991</v>
          </cell>
          <cell r="V265">
            <v>4284</v>
          </cell>
          <cell r="W265">
            <v>-1705</v>
          </cell>
          <cell r="X265">
            <v>5989</v>
          </cell>
          <cell r="Y265">
            <v>0</v>
          </cell>
          <cell r="Z265">
            <v>5989</v>
          </cell>
          <cell r="AA265">
            <v>0</v>
          </cell>
          <cell r="AC265">
            <v>627961</v>
          </cell>
          <cell r="AD265">
            <v>64471.790000000037</v>
          </cell>
          <cell r="AE265">
            <v>692432.79</v>
          </cell>
          <cell r="AF265">
            <v>611990.51</v>
          </cell>
          <cell r="AG265">
            <v>80442.280000000028</v>
          </cell>
          <cell r="AH265">
            <v>15970.489999999991</v>
          </cell>
          <cell r="AI265">
            <v>-0.2099999999627471</v>
          </cell>
        </row>
        <row r="266">
          <cell r="A266">
            <v>442</v>
          </cell>
          <cell r="B266" t="str">
            <v>EE442</v>
          </cell>
          <cell r="C266" t="str">
            <v>Wells Hall Community Primary S</v>
          </cell>
          <cell r="E266">
            <v>1746261</v>
          </cell>
          <cell r="F266">
            <v>216160.18999999994</v>
          </cell>
          <cell r="G266">
            <v>1962421</v>
          </cell>
          <cell r="H266">
            <v>1962421</v>
          </cell>
          <cell r="I266">
            <v>0</v>
          </cell>
          <cell r="J266">
            <v>0</v>
          </cell>
          <cell r="K266">
            <v>1746261</v>
          </cell>
          <cell r="L266">
            <v>216160.18999999994</v>
          </cell>
          <cell r="M266">
            <v>1962421</v>
          </cell>
          <cell r="N266">
            <v>1962421.19</v>
          </cell>
          <cell r="O266">
            <v>1761923.65</v>
          </cell>
          <cell r="Q266">
            <v>200497.35000000009</v>
          </cell>
          <cell r="S266">
            <v>200497.35000000009</v>
          </cell>
          <cell r="V266">
            <v>8289</v>
          </cell>
          <cell r="W266">
            <v>3690.14</v>
          </cell>
          <cell r="X266">
            <v>4598.8600000000006</v>
          </cell>
          <cell r="Y266">
            <v>0</v>
          </cell>
          <cell r="Z266">
            <v>4598.8600000000006</v>
          </cell>
          <cell r="AA266">
            <v>0</v>
          </cell>
          <cell r="AC266">
            <v>1746261</v>
          </cell>
          <cell r="AD266">
            <v>216160.18999999994</v>
          </cell>
          <cell r="AE266">
            <v>1962421.19</v>
          </cell>
          <cell r="AF266">
            <v>1761923.65</v>
          </cell>
          <cell r="AG266">
            <v>200497.54000000004</v>
          </cell>
          <cell r="AH266">
            <v>-15662.649999999907</v>
          </cell>
          <cell r="AI266">
            <v>0.18999999994412065</v>
          </cell>
        </row>
        <row r="267">
          <cell r="A267">
            <v>443</v>
          </cell>
          <cell r="B267" t="str">
            <v>EE443</v>
          </cell>
          <cell r="C267" t="str">
            <v>Pot Kiln Primary School</v>
          </cell>
          <cell r="E267">
            <v>1011403</v>
          </cell>
          <cell r="F267">
            <v>103940.05000000005</v>
          </cell>
          <cell r="G267">
            <v>1115343</v>
          </cell>
          <cell r="H267">
            <v>1115343</v>
          </cell>
          <cell r="I267">
            <v>0</v>
          </cell>
          <cell r="J267">
            <v>0</v>
          </cell>
          <cell r="K267">
            <v>1011403</v>
          </cell>
          <cell r="L267">
            <v>103940.05000000005</v>
          </cell>
          <cell r="M267">
            <v>1115343</v>
          </cell>
          <cell r="N267">
            <v>1115343.05</v>
          </cell>
          <cell r="O267">
            <v>1026798.79</v>
          </cell>
          <cell r="Q267">
            <v>88544.209999999963</v>
          </cell>
          <cell r="S267">
            <v>88544.209999999963</v>
          </cell>
          <cell r="V267">
            <v>8800</v>
          </cell>
          <cell r="W267">
            <v>7267.92</v>
          </cell>
          <cell r="X267">
            <v>1532.08</v>
          </cell>
          <cell r="Y267">
            <v>0</v>
          </cell>
          <cell r="Z267">
            <v>1532.08</v>
          </cell>
          <cell r="AA267">
            <v>0</v>
          </cell>
          <cell r="AC267">
            <v>1011403</v>
          </cell>
          <cell r="AD267">
            <v>103940.05000000005</v>
          </cell>
          <cell r="AE267">
            <v>1115343.05</v>
          </cell>
          <cell r="AF267">
            <v>1026798.79</v>
          </cell>
          <cell r="AG267">
            <v>88544.260000000009</v>
          </cell>
          <cell r="AH267">
            <v>-15395.790000000037</v>
          </cell>
          <cell r="AI267">
            <v>5.0000000046566129E-2</v>
          </cell>
        </row>
        <row r="268">
          <cell r="A268">
            <v>444</v>
          </cell>
          <cell r="B268" t="str">
            <v>EE444</v>
          </cell>
          <cell r="C268" t="str">
            <v>Great Finborough C of E VCP Sc</v>
          </cell>
          <cell r="E268">
            <v>451396</v>
          </cell>
          <cell r="F268">
            <v>36273.880000000005</v>
          </cell>
          <cell r="G268">
            <v>487670</v>
          </cell>
          <cell r="H268">
            <v>487670</v>
          </cell>
          <cell r="I268">
            <v>0</v>
          </cell>
          <cell r="J268">
            <v>0</v>
          </cell>
          <cell r="K268">
            <v>451396</v>
          </cell>
          <cell r="L268">
            <v>36273.880000000005</v>
          </cell>
          <cell r="M268">
            <v>487670</v>
          </cell>
          <cell r="N268">
            <v>487669.88</v>
          </cell>
          <cell r="O268">
            <v>434409.76</v>
          </cell>
          <cell r="Q268">
            <v>53260.239999999991</v>
          </cell>
          <cell r="S268">
            <v>53260.239999999991</v>
          </cell>
          <cell r="V268">
            <v>28328</v>
          </cell>
          <cell r="W268">
            <v>24939.5</v>
          </cell>
          <cell r="X268">
            <v>3388.5</v>
          </cell>
          <cell r="Y268">
            <v>0</v>
          </cell>
          <cell r="Z268">
            <v>3388.5</v>
          </cell>
          <cell r="AA268">
            <v>0</v>
          </cell>
          <cell r="AC268">
            <v>451396</v>
          </cell>
          <cell r="AD268">
            <v>36273.880000000005</v>
          </cell>
          <cell r="AE268">
            <v>487669.88</v>
          </cell>
          <cell r="AF268">
            <v>434409.76</v>
          </cell>
          <cell r="AG268">
            <v>53260.119999999995</v>
          </cell>
          <cell r="AH268">
            <v>16986.239999999991</v>
          </cell>
          <cell r="AI268">
            <v>-0.11999999999534339</v>
          </cell>
        </row>
        <row r="269">
          <cell r="A269">
            <v>445</v>
          </cell>
          <cell r="B269" t="str">
            <v>EE445</v>
          </cell>
          <cell r="C269" t="str">
            <v>Great Waldingfield C of E VCP</v>
          </cell>
          <cell r="E269">
            <v>477207</v>
          </cell>
          <cell r="F269">
            <v>87598.020000000019</v>
          </cell>
          <cell r="G269">
            <v>564805</v>
          </cell>
          <cell r="H269">
            <v>564805</v>
          </cell>
          <cell r="I269">
            <v>0</v>
          </cell>
          <cell r="J269">
            <v>0</v>
          </cell>
          <cell r="K269">
            <v>477207</v>
          </cell>
          <cell r="L269">
            <v>87598.020000000019</v>
          </cell>
          <cell r="M269">
            <v>564805</v>
          </cell>
          <cell r="N269">
            <v>564805.02</v>
          </cell>
          <cell r="O269">
            <v>479108.35</v>
          </cell>
          <cell r="Q269">
            <v>85696.650000000023</v>
          </cell>
          <cell r="S269">
            <v>85696.650000000023</v>
          </cell>
          <cell r="V269">
            <v>3509</v>
          </cell>
          <cell r="W269">
            <v>-6095.35</v>
          </cell>
          <cell r="X269">
            <v>9604.35</v>
          </cell>
          <cell r="Y269">
            <v>0</v>
          </cell>
          <cell r="Z269">
            <v>9604.35</v>
          </cell>
          <cell r="AA269">
            <v>0</v>
          </cell>
          <cell r="AC269">
            <v>477207</v>
          </cell>
          <cell r="AD269">
            <v>87598.020000000019</v>
          </cell>
          <cell r="AE269">
            <v>564805.02</v>
          </cell>
          <cell r="AF269">
            <v>479108.35</v>
          </cell>
          <cell r="AG269">
            <v>85696.670000000042</v>
          </cell>
          <cell r="AH269">
            <v>-1901.3499999999767</v>
          </cell>
          <cell r="AI269">
            <v>2.0000000018626451E-2</v>
          </cell>
        </row>
        <row r="270">
          <cell r="A270">
            <v>446</v>
          </cell>
          <cell r="B270" t="str">
            <v>EE446</v>
          </cell>
          <cell r="C270" t="str">
            <v>Great Whelnetham C of E VCP Sc</v>
          </cell>
          <cell r="E270">
            <v>427068</v>
          </cell>
          <cell r="F270">
            <v>40740</v>
          </cell>
          <cell r="G270">
            <v>467808</v>
          </cell>
          <cell r="H270">
            <v>467808</v>
          </cell>
          <cell r="I270">
            <v>0</v>
          </cell>
          <cell r="J270">
            <v>0</v>
          </cell>
          <cell r="K270">
            <v>427068</v>
          </cell>
          <cell r="L270">
            <v>40740</v>
          </cell>
          <cell r="M270">
            <v>467808</v>
          </cell>
          <cell r="N270">
            <v>467808</v>
          </cell>
          <cell r="O270">
            <v>425652.09</v>
          </cell>
          <cell r="Q270">
            <v>42155.909999999974</v>
          </cell>
          <cell r="S270">
            <v>42155.909999999974</v>
          </cell>
          <cell r="V270">
            <v>16886</v>
          </cell>
          <cell r="W270">
            <v>3240.08</v>
          </cell>
          <cell r="X270">
            <v>13645.92</v>
          </cell>
          <cell r="Y270">
            <v>0</v>
          </cell>
          <cell r="Z270">
            <v>13645.92</v>
          </cell>
          <cell r="AA270">
            <v>0</v>
          </cell>
          <cell r="AC270">
            <v>427068</v>
          </cell>
          <cell r="AD270">
            <v>40740</v>
          </cell>
          <cell r="AE270">
            <v>467808</v>
          </cell>
          <cell r="AF270">
            <v>425652.09</v>
          </cell>
          <cell r="AG270">
            <v>42155.909999999974</v>
          </cell>
          <cell r="AH270">
            <v>1415.9099999999744</v>
          </cell>
          <cell r="AI270">
            <v>0</v>
          </cell>
        </row>
        <row r="271">
          <cell r="A271">
            <v>447</v>
          </cell>
          <cell r="B271" t="str">
            <v>EE447</v>
          </cell>
          <cell r="C271" t="str">
            <v>Coupals Community Primary Scho</v>
          </cell>
          <cell r="D271" t="str">
            <v>AC</v>
          </cell>
          <cell r="E271">
            <v>620459</v>
          </cell>
          <cell r="F271">
            <v>136421.68999999994</v>
          </cell>
          <cell r="G271">
            <v>756881</v>
          </cell>
          <cell r="H271">
            <v>963700</v>
          </cell>
          <cell r="I271">
            <v>-206819</v>
          </cell>
          <cell r="J271" t="str">
            <v>In Year Con</v>
          </cell>
          <cell r="K271">
            <v>620459</v>
          </cell>
          <cell r="L271">
            <v>136421.68999999994</v>
          </cell>
          <cell r="M271">
            <v>756881</v>
          </cell>
          <cell r="N271">
            <v>756880.69</v>
          </cell>
          <cell r="O271">
            <v>756879.47</v>
          </cell>
          <cell r="Q271">
            <v>1.5300000000279397</v>
          </cell>
          <cell r="S271">
            <v>1.5300000000279397</v>
          </cell>
          <cell r="V271">
            <v>1920</v>
          </cell>
          <cell r="W271">
            <v>1920</v>
          </cell>
          <cell r="X271">
            <v>0</v>
          </cell>
          <cell r="Y271">
            <v>0</v>
          </cell>
          <cell r="Z271">
            <v>0</v>
          </cell>
          <cell r="AA271">
            <v>0</v>
          </cell>
          <cell r="AC271">
            <v>620459</v>
          </cell>
          <cell r="AD271">
            <v>136421.68999999994</v>
          </cell>
          <cell r="AE271">
            <v>756880.69</v>
          </cell>
          <cell r="AF271">
            <v>756879.47</v>
          </cell>
          <cell r="AG271">
            <v>1.2199999999720603</v>
          </cell>
          <cell r="AH271">
            <v>-136420.46999999997</v>
          </cell>
          <cell r="AI271">
            <v>-0.31000000005587935</v>
          </cell>
          <cell r="AJ271" t="str">
            <v>AC</v>
          </cell>
        </row>
        <row r="272">
          <cell r="A272">
            <v>448</v>
          </cell>
          <cell r="B272" t="str">
            <v>EE448</v>
          </cell>
          <cell r="C272" t="str">
            <v>Hartest C of E VCP School</v>
          </cell>
          <cell r="E272">
            <v>398965</v>
          </cell>
          <cell r="F272">
            <v>-10621.820000000007</v>
          </cell>
          <cell r="G272">
            <v>388343</v>
          </cell>
          <cell r="H272">
            <v>388343</v>
          </cell>
          <cell r="I272">
            <v>0</v>
          </cell>
          <cell r="J272">
            <v>0</v>
          </cell>
          <cell r="K272">
            <v>398965</v>
          </cell>
          <cell r="L272">
            <v>-10621.820000000007</v>
          </cell>
          <cell r="M272">
            <v>388343</v>
          </cell>
          <cell r="N272">
            <v>388343.18</v>
          </cell>
          <cell r="O272">
            <v>364530.13</v>
          </cell>
          <cell r="Q272">
            <v>23812.869999999995</v>
          </cell>
          <cell r="S272">
            <v>23812.869999999995</v>
          </cell>
          <cell r="V272">
            <v>-8</v>
          </cell>
          <cell r="W272">
            <v>27.87</v>
          </cell>
          <cell r="X272">
            <v>-35.870000000000005</v>
          </cell>
          <cell r="Y272">
            <v>0</v>
          </cell>
          <cell r="Z272">
            <v>-35.870000000000005</v>
          </cell>
          <cell r="AA272">
            <v>0</v>
          </cell>
          <cell r="AC272">
            <v>398965</v>
          </cell>
          <cell r="AD272">
            <v>-10621.820000000007</v>
          </cell>
          <cell r="AE272">
            <v>388343.18</v>
          </cell>
          <cell r="AF272">
            <v>364530.13</v>
          </cell>
          <cell r="AG272">
            <v>23813.049999999988</v>
          </cell>
          <cell r="AH272">
            <v>34434.869999999995</v>
          </cell>
          <cell r="AI272">
            <v>0.17999999999301508</v>
          </cell>
        </row>
        <row r="273">
          <cell r="A273">
            <v>449</v>
          </cell>
          <cell r="B273" t="str">
            <v>EE449</v>
          </cell>
          <cell r="C273" t="str">
            <v>CrawfordÂ’s C of E VC Primary S</v>
          </cell>
          <cell r="E273">
            <v>279755</v>
          </cell>
          <cell r="F273">
            <v>22250.400000000023</v>
          </cell>
          <cell r="G273">
            <v>302005</v>
          </cell>
          <cell r="H273">
            <v>302005</v>
          </cell>
          <cell r="I273">
            <v>0</v>
          </cell>
          <cell r="J273">
            <v>0</v>
          </cell>
          <cell r="K273">
            <v>279755</v>
          </cell>
          <cell r="L273">
            <v>22250.400000000023</v>
          </cell>
          <cell r="M273">
            <v>302005</v>
          </cell>
          <cell r="N273">
            <v>302005.40000000002</v>
          </cell>
          <cell r="O273">
            <v>290132.94</v>
          </cell>
          <cell r="Q273">
            <v>11872.059999999998</v>
          </cell>
          <cell r="S273">
            <v>11872.059999999998</v>
          </cell>
          <cell r="V273">
            <v>9</v>
          </cell>
          <cell r="W273">
            <v>-1364.5</v>
          </cell>
          <cell r="X273">
            <v>1373.5</v>
          </cell>
          <cell r="Y273">
            <v>0</v>
          </cell>
          <cell r="Z273">
            <v>1373.5</v>
          </cell>
          <cell r="AA273">
            <v>0</v>
          </cell>
          <cell r="AC273">
            <v>279755</v>
          </cell>
          <cell r="AD273">
            <v>22250.400000000023</v>
          </cell>
          <cell r="AE273">
            <v>302005.40000000002</v>
          </cell>
          <cell r="AF273">
            <v>290132.94</v>
          </cell>
          <cell r="AG273">
            <v>11872.460000000021</v>
          </cell>
          <cell r="AH273">
            <v>-10377.940000000002</v>
          </cell>
          <cell r="AI273">
            <v>0.40000000002328306</v>
          </cell>
        </row>
        <row r="274">
          <cell r="A274">
            <v>450</v>
          </cell>
          <cell r="B274" t="str">
            <v>EE450</v>
          </cell>
          <cell r="C274" t="str">
            <v>Burton End Community Primary S</v>
          </cell>
          <cell r="D274" t="str">
            <v>AC</v>
          </cell>
          <cell r="E274">
            <v>838040</v>
          </cell>
          <cell r="F274">
            <v>180634.37999999989</v>
          </cell>
          <cell r="G274">
            <v>1018674</v>
          </cell>
          <cell r="H274">
            <v>1617275</v>
          </cell>
          <cell r="I274">
            <v>-598601</v>
          </cell>
          <cell r="J274" t="str">
            <v>In Year Con</v>
          </cell>
          <cell r="K274">
            <v>838040</v>
          </cell>
          <cell r="L274">
            <v>180634.37999999989</v>
          </cell>
          <cell r="M274">
            <v>1018674</v>
          </cell>
          <cell r="N274">
            <v>1018674.3799999999</v>
          </cell>
          <cell r="O274">
            <v>1018664.15</v>
          </cell>
          <cell r="Q274">
            <v>9.8499999999767169</v>
          </cell>
          <cell r="S274">
            <v>9.8499999999767169</v>
          </cell>
          <cell r="T274" t="str">
            <v>JNL</v>
          </cell>
          <cell r="U274">
            <v>9.8499999999767169</v>
          </cell>
          <cell r="V274">
            <v>12976</v>
          </cell>
          <cell r="W274">
            <v>12976</v>
          </cell>
          <cell r="X274">
            <v>0</v>
          </cell>
          <cell r="Y274">
            <v>0</v>
          </cell>
          <cell r="Z274">
            <v>0</v>
          </cell>
          <cell r="AA274">
            <v>0</v>
          </cell>
          <cell r="AC274">
            <v>838040</v>
          </cell>
          <cell r="AD274">
            <v>180634.37999999989</v>
          </cell>
          <cell r="AE274">
            <v>1018674.3799999999</v>
          </cell>
          <cell r="AF274">
            <v>1018664.15</v>
          </cell>
          <cell r="AG274">
            <v>10.229999999864958</v>
          </cell>
          <cell r="AH274">
            <v>-180624.15000000002</v>
          </cell>
          <cell r="AI274">
            <v>0.37999999988824129</v>
          </cell>
          <cell r="AJ274" t="str">
            <v>AC</v>
          </cell>
        </row>
        <row r="275">
          <cell r="A275">
            <v>451</v>
          </cell>
          <cell r="B275" t="str">
            <v>EE451</v>
          </cell>
          <cell r="C275" t="str">
            <v>New Cangle Community Primary S</v>
          </cell>
          <cell r="E275">
            <v>888685</v>
          </cell>
          <cell r="F275">
            <v>72973.150000000023</v>
          </cell>
          <cell r="G275">
            <v>961658</v>
          </cell>
          <cell r="H275">
            <v>961658</v>
          </cell>
          <cell r="I275">
            <v>0</v>
          </cell>
          <cell r="J275">
            <v>0</v>
          </cell>
          <cell r="K275">
            <v>888685</v>
          </cell>
          <cell r="L275">
            <v>72973.150000000023</v>
          </cell>
          <cell r="M275">
            <v>961658</v>
          </cell>
          <cell r="N275">
            <v>961658.15</v>
          </cell>
          <cell r="O275">
            <v>882784.4</v>
          </cell>
          <cell r="Q275">
            <v>78873.599999999977</v>
          </cell>
          <cell r="S275">
            <v>78873.599999999977</v>
          </cell>
          <cell r="V275">
            <v>5142</v>
          </cell>
          <cell r="W275">
            <v>-7026.25</v>
          </cell>
          <cell r="X275">
            <v>12168.25</v>
          </cell>
          <cell r="Y275">
            <v>0</v>
          </cell>
          <cell r="Z275">
            <v>12168.25</v>
          </cell>
          <cell r="AA275">
            <v>0</v>
          </cell>
          <cell r="AC275">
            <v>888685</v>
          </cell>
          <cell r="AD275">
            <v>72973.150000000023</v>
          </cell>
          <cell r="AE275">
            <v>961658.15</v>
          </cell>
          <cell r="AF275">
            <v>882784.4</v>
          </cell>
          <cell r="AG275">
            <v>78873.75</v>
          </cell>
          <cell r="AH275">
            <v>5900.5999999999767</v>
          </cell>
          <cell r="AI275">
            <v>0.15000000002328306</v>
          </cell>
        </row>
        <row r="276">
          <cell r="A276">
            <v>452</v>
          </cell>
          <cell r="B276" t="str">
            <v>EE452</v>
          </cell>
          <cell r="C276" t="str">
            <v>Clements Community Primary Sch</v>
          </cell>
          <cell r="E276">
            <v>971995</v>
          </cell>
          <cell r="F276">
            <v>89169.520000000019</v>
          </cell>
          <cell r="G276">
            <v>1061165</v>
          </cell>
          <cell r="H276">
            <v>1061165</v>
          </cell>
          <cell r="I276">
            <v>0</v>
          </cell>
          <cell r="J276">
            <v>0</v>
          </cell>
          <cell r="K276">
            <v>971995</v>
          </cell>
          <cell r="L276">
            <v>89169.520000000019</v>
          </cell>
          <cell r="M276">
            <v>1061165</v>
          </cell>
          <cell r="N276">
            <v>1061164.52</v>
          </cell>
          <cell r="O276">
            <v>951960.77</v>
          </cell>
          <cell r="Q276">
            <v>109204.22999999998</v>
          </cell>
          <cell r="S276">
            <v>109204.22999999998</v>
          </cell>
          <cell r="V276">
            <v>2751</v>
          </cell>
          <cell r="W276">
            <v>-1147.75</v>
          </cell>
          <cell r="X276">
            <v>3898.75</v>
          </cell>
          <cell r="Y276">
            <v>0</v>
          </cell>
          <cell r="Z276">
            <v>3898.75</v>
          </cell>
          <cell r="AA276">
            <v>0</v>
          </cell>
          <cell r="AC276">
            <v>971995</v>
          </cell>
          <cell r="AD276">
            <v>89169.520000000019</v>
          </cell>
          <cell r="AE276">
            <v>1061164.52</v>
          </cell>
          <cell r="AF276">
            <v>951960.77</v>
          </cell>
          <cell r="AG276">
            <v>109203.75</v>
          </cell>
          <cell r="AH276">
            <v>20034.229999999981</v>
          </cell>
          <cell r="AI276">
            <v>-0.47999999998137355</v>
          </cell>
        </row>
        <row r="277">
          <cell r="A277">
            <v>453</v>
          </cell>
          <cell r="B277" t="str">
            <v>EE453</v>
          </cell>
          <cell r="C277" t="str">
            <v>Westfield Community Primary Sc</v>
          </cell>
          <cell r="D277" t="str">
            <v>AC</v>
          </cell>
          <cell r="E277">
            <v>0</v>
          </cell>
          <cell r="F277">
            <v>4.1922021409845911E-11</v>
          </cell>
          <cell r="G277">
            <v>0</v>
          </cell>
          <cell r="H277">
            <v>0</v>
          </cell>
          <cell r="I277">
            <v>0</v>
          </cell>
          <cell r="J277">
            <v>0</v>
          </cell>
          <cell r="K277">
            <v>0</v>
          </cell>
          <cell r="L277">
            <v>4.1922021409845911E-11</v>
          </cell>
          <cell r="M277">
            <v>0</v>
          </cell>
          <cell r="N277">
            <v>4.1922021409845911E-11</v>
          </cell>
          <cell r="O277">
            <v>0</v>
          </cell>
          <cell r="Q277">
            <v>0</v>
          </cell>
          <cell r="S277">
            <v>0</v>
          </cell>
          <cell r="V277">
            <v>0</v>
          </cell>
          <cell r="W277">
            <v>0</v>
          </cell>
          <cell r="X277">
            <v>0</v>
          </cell>
          <cell r="Y277">
            <v>0</v>
          </cell>
          <cell r="Z277">
            <v>0</v>
          </cell>
          <cell r="AA277">
            <v>0</v>
          </cell>
          <cell r="AC277">
            <v>0</v>
          </cell>
          <cell r="AD277">
            <v>4.1922021409845911E-11</v>
          </cell>
          <cell r="AE277">
            <v>4.1922021409845911E-11</v>
          </cell>
          <cell r="AF277">
            <v>0</v>
          </cell>
          <cell r="AG277">
            <v>4.1922021409845911E-11</v>
          </cell>
          <cell r="AH277">
            <v>0</v>
          </cell>
          <cell r="AI277">
            <v>4.1922021409845911E-11</v>
          </cell>
          <cell r="AJ277" t="str">
            <v>AC</v>
          </cell>
        </row>
        <row r="278">
          <cell r="A278">
            <v>454</v>
          </cell>
          <cell r="B278" t="str">
            <v>EE454</v>
          </cell>
          <cell r="C278" t="str">
            <v>Place Farm Community Primary S</v>
          </cell>
          <cell r="D278" t="str">
            <v>AC</v>
          </cell>
          <cell r="E278">
            <v>0</v>
          </cell>
          <cell r="F278">
            <v>0</v>
          </cell>
          <cell r="G278">
            <v>0</v>
          </cell>
          <cell r="H278">
            <v>0</v>
          </cell>
          <cell r="I278">
            <v>0</v>
          </cell>
          <cell r="J278">
            <v>0</v>
          </cell>
          <cell r="K278">
            <v>0</v>
          </cell>
          <cell r="L278">
            <v>0</v>
          </cell>
          <cell r="M278">
            <v>0</v>
          </cell>
          <cell r="N278">
            <v>0</v>
          </cell>
          <cell r="O278">
            <v>0</v>
          </cell>
          <cell r="Q278">
            <v>0</v>
          </cell>
          <cell r="S278">
            <v>0</v>
          </cell>
          <cell r="V278">
            <v>0</v>
          </cell>
          <cell r="W278">
            <v>0</v>
          </cell>
          <cell r="X278">
            <v>0</v>
          </cell>
          <cell r="Y278">
            <v>0</v>
          </cell>
          <cell r="Z278">
            <v>0</v>
          </cell>
          <cell r="AA278">
            <v>0</v>
          </cell>
          <cell r="AC278">
            <v>0</v>
          </cell>
          <cell r="AD278">
            <v>0</v>
          </cell>
          <cell r="AE278">
            <v>0</v>
          </cell>
          <cell r="AF278">
            <v>0</v>
          </cell>
          <cell r="AG278">
            <v>0</v>
          </cell>
          <cell r="AH278">
            <v>0</v>
          </cell>
          <cell r="AI278">
            <v>0</v>
          </cell>
          <cell r="AJ278" t="str">
            <v>AC</v>
          </cell>
        </row>
        <row r="279">
          <cell r="A279">
            <v>455</v>
          </cell>
          <cell r="B279" t="str">
            <v>EE455</v>
          </cell>
          <cell r="C279" t="str">
            <v>St Felix R C Primary School</v>
          </cell>
          <cell r="E279">
            <v>1042858</v>
          </cell>
          <cell r="F279">
            <v>100450.57999999996</v>
          </cell>
          <cell r="G279">
            <v>1143309</v>
          </cell>
          <cell r="H279">
            <v>1143309</v>
          </cell>
          <cell r="I279">
            <v>0</v>
          </cell>
          <cell r="J279">
            <v>0</v>
          </cell>
          <cell r="K279">
            <v>1042858</v>
          </cell>
          <cell r="L279">
            <v>100450.57999999996</v>
          </cell>
          <cell r="M279">
            <v>1143309</v>
          </cell>
          <cell r="N279">
            <v>1143308.58</v>
          </cell>
          <cell r="O279">
            <v>1042329.79</v>
          </cell>
          <cell r="Q279">
            <v>100979.20999999996</v>
          </cell>
          <cell r="S279">
            <v>100979.20999999996</v>
          </cell>
          <cell r="V279">
            <v>0</v>
          </cell>
          <cell r="W279">
            <v>0</v>
          </cell>
          <cell r="X279">
            <v>0</v>
          </cell>
          <cell r="Y279">
            <v>0</v>
          </cell>
          <cell r="Z279">
            <v>0</v>
          </cell>
          <cell r="AA279">
            <v>0</v>
          </cell>
          <cell r="AC279">
            <v>1042858</v>
          </cell>
          <cell r="AD279">
            <v>100450.57999999996</v>
          </cell>
          <cell r="AE279">
            <v>1143308.58</v>
          </cell>
          <cell r="AF279">
            <v>1042329.79</v>
          </cell>
          <cell r="AG279">
            <v>100978.79000000004</v>
          </cell>
          <cell r="AH279">
            <v>528.21000000007916</v>
          </cell>
          <cell r="AI279">
            <v>-0.41999999992549419</v>
          </cell>
        </row>
        <row r="280">
          <cell r="A280">
            <v>457</v>
          </cell>
          <cell r="B280" t="str">
            <v>EE457</v>
          </cell>
          <cell r="C280" t="str">
            <v>Honington C of E VCP School</v>
          </cell>
          <cell r="E280">
            <v>613082</v>
          </cell>
          <cell r="F280">
            <v>5540.0300000000279</v>
          </cell>
          <cell r="G280">
            <v>618622</v>
          </cell>
          <cell r="H280">
            <v>618622</v>
          </cell>
          <cell r="I280">
            <v>0</v>
          </cell>
          <cell r="J280">
            <v>0</v>
          </cell>
          <cell r="K280">
            <v>613082</v>
          </cell>
          <cell r="L280">
            <v>5540.0300000000279</v>
          </cell>
          <cell r="M280">
            <v>618622</v>
          </cell>
          <cell r="N280">
            <v>618622.03</v>
          </cell>
          <cell r="O280">
            <v>601532.65</v>
          </cell>
          <cell r="Q280">
            <v>17089.349999999977</v>
          </cell>
          <cell r="S280">
            <v>17089.349999999977</v>
          </cell>
          <cell r="V280">
            <v>863</v>
          </cell>
          <cell r="W280">
            <v>-1495.58</v>
          </cell>
          <cell r="X280">
            <v>2358.58</v>
          </cell>
          <cell r="Y280">
            <v>0</v>
          </cell>
          <cell r="Z280">
            <v>2358.58</v>
          </cell>
          <cell r="AA280">
            <v>0</v>
          </cell>
          <cell r="AC280">
            <v>613082</v>
          </cell>
          <cell r="AD280">
            <v>5540.0300000000279</v>
          </cell>
          <cell r="AE280">
            <v>618622.03</v>
          </cell>
          <cell r="AF280">
            <v>601532.65</v>
          </cell>
          <cell r="AG280">
            <v>17089.380000000005</v>
          </cell>
          <cell r="AH280">
            <v>11549.349999999977</v>
          </cell>
          <cell r="AI280">
            <v>3.0000000027939677E-2</v>
          </cell>
        </row>
        <row r="281">
          <cell r="A281">
            <v>458</v>
          </cell>
          <cell r="B281" t="str">
            <v>EE458</v>
          </cell>
          <cell r="C281" t="str">
            <v>Hopton C of E VCP School</v>
          </cell>
          <cell r="E281">
            <v>368370</v>
          </cell>
          <cell r="F281">
            <v>26206.919999999984</v>
          </cell>
          <cell r="G281">
            <v>394577</v>
          </cell>
          <cell r="H281">
            <v>394577</v>
          </cell>
          <cell r="I281">
            <v>0</v>
          </cell>
          <cell r="J281">
            <v>0</v>
          </cell>
          <cell r="K281">
            <v>368370</v>
          </cell>
          <cell r="L281">
            <v>26206.919999999984</v>
          </cell>
          <cell r="M281">
            <v>394577</v>
          </cell>
          <cell r="N281">
            <v>394576.92</v>
          </cell>
          <cell r="O281">
            <v>348317.23</v>
          </cell>
          <cell r="Q281">
            <v>46259.770000000019</v>
          </cell>
          <cell r="S281">
            <v>46259.770000000019</v>
          </cell>
          <cell r="V281">
            <v>28356</v>
          </cell>
          <cell r="W281">
            <v>11791.82</v>
          </cell>
          <cell r="X281">
            <v>16564.18</v>
          </cell>
          <cell r="Y281">
            <v>0</v>
          </cell>
          <cell r="Z281">
            <v>16564.18</v>
          </cell>
          <cell r="AA281">
            <v>0</v>
          </cell>
          <cell r="AC281">
            <v>368370</v>
          </cell>
          <cell r="AD281">
            <v>26206.919999999984</v>
          </cell>
          <cell r="AE281">
            <v>394576.92</v>
          </cell>
          <cell r="AF281">
            <v>348317.23</v>
          </cell>
          <cell r="AG281">
            <v>46259.69</v>
          </cell>
          <cell r="AH281">
            <v>20052.770000000019</v>
          </cell>
          <cell r="AI281">
            <v>-8.0000000016298145E-2</v>
          </cell>
        </row>
        <row r="282">
          <cell r="A282">
            <v>460</v>
          </cell>
          <cell r="B282" t="str">
            <v>EE460</v>
          </cell>
          <cell r="C282" t="str">
            <v>Hundon Community Primary Schoo</v>
          </cell>
          <cell r="E282">
            <v>356516</v>
          </cell>
          <cell r="F282">
            <v>43521.340000000026</v>
          </cell>
          <cell r="G282">
            <v>400037</v>
          </cell>
          <cell r="H282">
            <v>400037</v>
          </cell>
          <cell r="I282">
            <v>0</v>
          </cell>
          <cell r="J282">
            <v>0</v>
          </cell>
          <cell r="K282">
            <v>356516</v>
          </cell>
          <cell r="L282">
            <v>43521.340000000026</v>
          </cell>
          <cell r="M282">
            <v>400037</v>
          </cell>
          <cell r="N282">
            <v>400037.34</v>
          </cell>
          <cell r="O282">
            <v>351583.05</v>
          </cell>
          <cell r="Q282">
            <v>48453.950000000012</v>
          </cell>
          <cell r="S282">
            <v>48453.950000000012</v>
          </cell>
          <cell r="V282">
            <v>2821</v>
          </cell>
          <cell r="W282">
            <v>392.62</v>
          </cell>
          <cell r="X282">
            <v>2428.38</v>
          </cell>
          <cell r="Y282">
            <v>0</v>
          </cell>
          <cell r="Z282">
            <v>2428.38</v>
          </cell>
          <cell r="AA282">
            <v>0</v>
          </cell>
          <cell r="AC282">
            <v>356516</v>
          </cell>
          <cell r="AD282">
            <v>43521.340000000026</v>
          </cell>
          <cell r="AE282">
            <v>400037.34</v>
          </cell>
          <cell r="AF282">
            <v>351583.05</v>
          </cell>
          <cell r="AG282">
            <v>48454.290000000037</v>
          </cell>
          <cell r="AH282">
            <v>4932.9500000000116</v>
          </cell>
          <cell r="AI282">
            <v>0.34000000002561137</v>
          </cell>
        </row>
        <row r="283">
          <cell r="A283">
            <v>461</v>
          </cell>
          <cell r="B283" t="str">
            <v>EE461</v>
          </cell>
          <cell r="C283" t="str">
            <v>Ickworth Park Primary School</v>
          </cell>
          <cell r="E283">
            <v>616260</v>
          </cell>
          <cell r="F283">
            <v>85892.839999999967</v>
          </cell>
          <cell r="G283">
            <v>702153</v>
          </cell>
          <cell r="H283">
            <v>702153</v>
          </cell>
          <cell r="I283">
            <v>0</v>
          </cell>
          <cell r="J283">
            <v>0</v>
          </cell>
          <cell r="K283">
            <v>616260</v>
          </cell>
          <cell r="L283">
            <v>85892.839999999967</v>
          </cell>
          <cell r="M283">
            <v>702153</v>
          </cell>
          <cell r="N283">
            <v>702152.84</v>
          </cell>
          <cell r="O283">
            <v>614451.31000000006</v>
          </cell>
          <cell r="Q283">
            <v>87701.689999999944</v>
          </cell>
          <cell r="S283">
            <v>87701.689999999944</v>
          </cell>
          <cell r="V283">
            <v>10544</v>
          </cell>
          <cell r="W283">
            <v>-541.64</v>
          </cell>
          <cell r="X283">
            <v>11085.64</v>
          </cell>
          <cell r="Y283">
            <v>0</v>
          </cell>
          <cell r="Z283">
            <v>11085.64</v>
          </cell>
          <cell r="AA283">
            <v>0</v>
          </cell>
          <cell r="AC283">
            <v>616260</v>
          </cell>
          <cell r="AD283">
            <v>85892.839999999967</v>
          </cell>
          <cell r="AE283">
            <v>702152.84</v>
          </cell>
          <cell r="AF283">
            <v>614451.31000000006</v>
          </cell>
          <cell r="AG283">
            <v>87701.529999999912</v>
          </cell>
          <cell r="AH283">
            <v>1808.6899999999441</v>
          </cell>
          <cell r="AI283">
            <v>-0.16000000003259629</v>
          </cell>
        </row>
        <row r="284">
          <cell r="A284">
            <v>464</v>
          </cell>
          <cell r="B284" t="str">
            <v>EE464</v>
          </cell>
          <cell r="C284" t="str">
            <v>Ixworth CEVC Primary School</v>
          </cell>
          <cell r="E284">
            <v>712733</v>
          </cell>
          <cell r="F284">
            <v>66974.689999999944</v>
          </cell>
          <cell r="G284">
            <v>779708</v>
          </cell>
          <cell r="H284">
            <v>779708</v>
          </cell>
          <cell r="I284">
            <v>0</v>
          </cell>
          <cell r="J284">
            <v>0</v>
          </cell>
          <cell r="K284">
            <v>712733</v>
          </cell>
          <cell r="L284">
            <v>66974.689999999944</v>
          </cell>
          <cell r="M284">
            <v>779708</v>
          </cell>
          <cell r="N284">
            <v>779707.69</v>
          </cell>
          <cell r="O284">
            <v>664610.11</v>
          </cell>
          <cell r="Q284">
            <v>115097.89000000001</v>
          </cell>
          <cell r="S284">
            <v>115097.89000000001</v>
          </cell>
          <cell r="V284">
            <v>4342</v>
          </cell>
          <cell r="W284">
            <v>-885.63</v>
          </cell>
          <cell r="X284">
            <v>5227.63</v>
          </cell>
          <cell r="Y284">
            <v>0</v>
          </cell>
          <cell r="Z284">
            <v>5227.63</v>
          </cell>
          <cell r="AA284">
            <v>0</v>
          </cell>
          <cell r="AC284">
            <v>712733</v>
          </cell>
          <cell r="AD284">
            <v>66974.689999999944</v>
          </cell>
          <cell r="AE284">
            <v>779707.69</v>
          </cell>
          <cell r="AF284">
            <v>664610.11</v>
          </cell>
          <cell r="AG284">
            <v>115097.57999999996</v>
          </cell>
          <cell r="AH284">
            <v>48122.890000000014</v>
          </cell>
          <cell r="AI284">
            <v>-0.31000000005587935</v>
          </cell>
        </row>
        <row r="285">
          <cell r="A285">
            <v>465</v>
          </cell>
          <cell r="B285" t="str">
            <v>EE465</v>
          </cell>
          <cell r="C285" t="str">
            <v>Kedington Primary School</v>
          </cell>
          <cell r="D285" t="str">
            <v>AC</v>
          </cell>
          <cell r="E285">
            <v>0</v>
          </cell>
          <cell r="F285">
            <v>1.1641798636219391E-12</v>
          </cell>
          <cell r="G285">
            <v>0</v>
          </cell>
          <cell r="H285">
            <v>0</v>
          </cell>
          <cell r="I285">
            <v>0</v>
          </cell>
          <cell r="J285">
            <v>0</v>
          </cell>
          <cell r="K285">
            <v>0</v>
          </cell>
          <cell r="L285">
            <v>1.1641798636219391E-12</v>
          </cell>
          <cell r="M285">
            <v>0</v>
          </cell>
          <cell r="N285">
            <v>1.1641798636219391E-12</v>
          </cell>
          <cell r="O285">
            <v>0</v>
          </cell>
          <cell r="Q285">
            <v>0</v>
          </cell>
          <cell r="S285">
            <v>0</v>
          </cell>
          <cell r="V285">
            <v>0</v>
          </cell>
          <cell r="W285">
            <v>0</v>
          </cell>
          <cell r="X285">
            <v>0</v>
          </cell>
          <cell r="Y285">
            <v>0</v>
          </cell>
          <cell r="Z285">
            <v>0</v>
          </cell>
          <cell r="AA285">
            <v>0</v>
          </cell>
          <cell r="AC285">
            <v>0</v>
          </cell>
          <cell r="AD285">
            <v>1.1641798636219391E-12</v>
          </cell>
          <cell r="AE285">
            <v>1.1641798636219391E-12</v>
          </cell>
          <cell r="AF285">
            <v>0</v>
          </cell>
          <cell r="AG285">
            <v>1.1641798636219391E-12</v>
          </cell>
          <cell r="AH285">
            <v>0</v>
          </cell>
          <cell r="AI285">
            <v>1.1641798636219391E-12</v>
          </cell>
          <cell r="AJ285" t="str">
            <v>AC</v>
          </cell>
        </row>
        <row r="286">
          <cell r="A286">
            <v>466</v>
          </cell>
          <cell r="B286" t="str">
            <v>EE466</v>
          </cell>
          <cell r="C286" t="str">
            <v>Lakenheath Community Primary S</v>
          </cell>
          <cell r="E286">
            <v>911991</v>
          </cell>
          <cell r="F286">
            <v>82701</v>
          </cell>
          <cell r="G286">
            <v>994692</v>
          </cell>
          <cell r="H286">
            <v>994692</v>
          </cell>
          <cell r="I286">
            <v>0</v>
          </cell>
          <cell r="J286">
            <v>0</v>
          </cell>
          <cell r="K286">
            <v>911991</v>
          </cell>
          <cell r="L286">
            <v>82701</v>
          </cell>
          <cell r="M286">
            <v>994692</v>
          </cell>
          <cell r="N286">
            <v>994692</v>
          </cell>
          <cell r="O286">
            <v>933802.46</v>
          </cell>
          <cell r="Q286">
            <v>60889.540000000037</v>
          </cell>
          <cell r="S286">
            <v>60889.540000000037</v>
          </cell>
          <cell r="V286">
            <v>4745</v>
          </cell>
          <cell r="W286">
            <v>-2997</v>
          </cell>
          <cell r="X286">
            <v>7742</v>
          </cell>
          <cell r="Y286">
            <v>0</v>
          </cell>
          <cell r="Z286">
            <v>7742</v>
          </cell>
          <cell r="AA286">
            <v>0</v>
          </cell>
          <cell r="AC286">
            <v>911991</v>
          </cell>
          <cell r="AD286">
            <v>82701</v>
          </cell>
          <cell r="AE286">
            <v>994692</v>
          </cell>
          <cell r="AF286">
            <v>933802.46</v>
          </cell>
          <cell r="AG286">
            <v>60889.540000000037</v>
          </cell>
          <cell r="AH286">
            <v>-21811.459999999963</v>
          </cell>
          <cell r="AI286">
            <v>0</v>
          </cell>
        </row>
        <row r="287">
          <cell r="A287">
            <v>467</v>
          </cell>
          <cell r="B287" t="str">
            <v>EE467</v>
          </cell>
          <cell r="C287" t="str">
            <v>Lavenham Community Primary Sch</v>
          </cell>
          <cell r="E287">
            <v>440679</v>
          </cell>
          <cell r="F287">
            <v>113714.33000000002</v>
          </cell>
          <cell r="G287">
            <v>554393</v>
          </cell>
          <cell r="H287">
            <v>554393</v>
          </cell>
          <cell r="I287">
            <v>0</v>
          </cell>
          <cell r="J287">
            <v>0</v>
          </cell>
          <cell r="K287">
            <v>440679</v>
          </cell>
          <cell r="L287">
            <v>113714.33000000002</v>
          </cell>
          <cell r="M287">
            <v>554393</v>
          </cell>
          <cell r="N287">
            <v>554393.33000000007</v>
          </cell>
          <cell r="O287">
            <v>390263.39</v>
          </cell>
          <cell r="Q287">
            <v>164129.60999999999</v>
          </cell>
          <cell r="S287">
            <v>164129.60999999999</v>
          </cell>
          <cell r="V287">
            <v>12126</v>
          </cell>
          <cell r="W287">
            <v>2734.83</v>
          </cell>
          <cell r="X287">
            <v>9391.17</v>
          </cell>
          <cell r="Y287">
            <v>0</v>
          </cell>
          <cell r="Z287">
            <v>9391.17</v>
          </cell>
          <cell r="AA287">
            <v>0</v>
          </cell>
          <cell r="AC287">
            <v>440679</v>
          </cell>
          <cell r="AD287">
            <v>113714.33000000002</v>
          </cell>
          <cell r="AE287">
            <v>554393.33000000007</v>
          </cell>
          <cell r="AF287">
            <v>390263.39</v>
          </cell>
          <cell r="AG287">
            <v>164129.94000000006</v>
          </cell>
          <cell r="AH287">
            <v>50415.610000000044</v>
          </cell>
          <cell r="AI287">
            <v>0.33000000007450581</v>
          </cell>
        </row>
        <row r="288">
          <cell r="A288">
            <v>468</v>
          </cell>
          <cell r="B288" t="str">
            <v>EE468</v>
          </cell>
          <cell r="C288" t="str">
            <v>All Saints C of E VCP School,</v>
          </cell>
          <cell r="E288">
            <v>434810</v>
          </cell>
          <cell r="F288">
            <v>48057.780000000028</v>
          </cell>
          <cell r="G288">
            <v>482868</v>
          </cell>
          <cell r="H288">
            <v>482868</v>
          </cell>
          <cell r="I288">
            <v>0</v>
          </cell>
          <cell r="J288">
            <v>0</v>
          </cell>
          <cell r="K288">
            <v>434810</v>
          </cell>
          <cell r="L288">
            <v>48057.780000000028</v>
          </cell>
          <cell r="M288">
            <v>482868</v>
          </cell>
          <cell r="N288">
            <v>482867.78</v>
          </cell>
          <cell r="O288">
            <v>424469.21</v>
          </cell>
          <cell r="Q288">
            <v>58398.789999999979</v>
          </cell>
          <cell r="S288">
            <v>58398.789999999979</v>
          </cell>
          <cell r="V288">
            <v>6476</v>
          </cell>
          <cell r="W288">
            <v>1874</v>
          </cell>
          <cell r="X288">
            <v>4602</v>
          </cell>
          <cell r="Y288">
            <v>0</v>
          </cell>
          <cell r="Z288">
            <v>4602</v>
          </cell>
          <cell r="AA288">
            <v>0</v>
          </cell>
          <cell r="AC288">
            <v>434810</v>
          </cell>
          <cell r="AD288">
            <v>48057.780000000028</v>
          </cell>
          <cell r="AE288">
            <v>482867.78</v>
          </cell>
          <cell r="AF288">
            <v>424469.21</v>
          </cell>
          <cell r="AG288">
            <v>58398.570000000007</v>
          </cell>
          <cell r="AH288">
            <v>10340.789999999979</v>
          </cell>
          <cell r="AI288">
            <v>-0.21999999997206032</v>
          </cell>
        </row>
        <row r="289">
          <cell r="A289">
            <v>469</v>
          </cell>
          <cell r="B289" t="str">
            <v>EE469</v>
          </cell>
          <cell r="C289" t="str">
            <v>Long melford C of E VC Primary</v>
          </cell>
          <cell r="E289">
            <v>777402</v>
          </cell>
          <cell r="F289">
            <v>56054.040000000037</v>
          </cell>
          <cell r="G289">
            <v>833456</v>
          </cell>
          <cell r="H289">
            <v>833456</v>
          </cell>
          <cell r="I289">
            <v>0</v>
          </cell>
          <cell r="J289">
            <v>0</v>
          </cell>
          <cell r="K289">
            <v>777402</v>
          </cell>
          <cell r="L289">
            <v>56054.040000000037</v>
          </cell>
          <cell r="M289">
            <v>833456</v>
          </cell>
          <cell r="N289">
            <v>833456.04</v>
          </cell>
          <cell r="O289">
            <v>765330.86</v>
          </cell>
          <cell r="Q289">
            <v>68125.140000000014</v>
          </cell>
          <cell r="S289">
            <v>68125.140000000014</v>
          </cell>
          <cell r="V289">
            <v>2652</v>
          </cell>
          <cell r="W289">
            <v>-17147.5</v>
          </cell>
          <cell r="X289">
            <v>19799.5</v>
          </cell>
          <cell r="Y289">
            <v>0</v>
          </cell>
          <cell r="Z289">
            <v>19799.5</v>
          </cell>
          <cell r="AA289">
            <v>0</v>
          </cell>
          <cell r="AC289">
            <v>777402</v>
          </cell>
          <cell r="AD289">
            <v>56054.040000000037</v>
          </cell>
          <cell r="AE289">
            <v>833456.04</v>
          </cell>
          <cell r="AF289">
            <v>765330.86</v>
          </cell>
          <cell r="AG289">
            <v>68125.180000000051</v>
          </cell>
          <cell r="AH289">
            <v>12071.140000000014</v>
          </cell>
          <cell r="AI289">
            <v>4.0000000037252903E-2</v>
          </cell>
        </row>
        <row r="290">
          <cell r="A290">
            <v>471</v>
          </cell>
          <cell r="B290" t="str">
            <v>EE471</v>
          </cell>
          <cell r="C290" t="str">
            <v>Mendlesham Community Primary S</v>
          </cell>
          <cell r="E290">
            <v>343075</v>
          </cell>
          <cell r="F290">
            <v>22050.75</v>
          </cell>
          <cell r="G290">
            <v>365126</v>
          </cell>
          <cell r="H290">
            <v>365126</v>
          </cell>
          <cell r="I290">
            <v>0</v>
          </cell>
          <cell r="J290">
            <v>0</v>
          </cell>
          <cell r="K290">
            <v>343075</v>
          </cell>
          <cell r="L290">
            <v>22050.75</v>
          </cell>
          <cell r="M290">
            <v>365126</v>
          </cell>
          <cell r="N290">
            <v>365125.75</v>
          </cell>
          <cell r="O290">
            <v>320468.2</v>
          </cell>
          <cell r="Q290">
            <v>44657.799999999988</v>
          </cell>
          <cell r="S290">
            <v>44657.799999999988</v>
          </cell>
          <cell r="V290">
            <v>19721</v>
          </cell>
          <cell r="W290">
            <v>5738.25</v>
          </cell>
          <cell r="X290">
            <v>13982.75</v>
          </cell>
          <cell r="Y290">
            <v>0</v>
          </cell>
          <cell r="Z290">
            <v>13982.75</v>
          </cell>
          <cell r="AA290">
            <v>0</v>
          </cell>
          <cell r="AC290">
            <v>343075</v>
          </cell>
          <cell r="AD290">
            <v>22050.75</v>
          </cell>
          <cell r="AE290">
            <v>365125.75</v>
          </cell>
          <cell r="AF290">
            <v>320468.2</v>
          </cell>
          <cell r="AG290">
            <v>44657.549999999988</v>
          </cell>
          <cell r="AH290">
            <v>22606.799999999988</v>
          </cell>
          <cell r="AI290">
            <v>-0.25</v>
          </cell>
        </row>
        <row r="291">
          <cell r="A291">
            <v>472</v>
          </cell>
          <cell r="B291" t="str">
            <v>EE472</v>
          </cell>
          <cell r="C291" t="str">
            <v>St MaryÂ’s C of E VAP School</v>
          </cell>
          <cell r="E291">
            <v>0</v>
          </cell>
          <cell r="F291">
            <v>0</v>
          </cell>
          <cell r="G291">
            <v>0</v>
          </cell>
          <cell r="H291">
            <v>0</v>
          </cell>
          <cell r="I291">
            <v>0</v>
          </cell>
          <cell r="J291">
            <v>0</v>
          </cell>
          <cell r="K291">
            <v>0</v>
          </cell>
          <cell r="L291">
            <v>0</v>
          </cell>
          <cell r="M291">
            <v>0</v>
          </cell>
          <cell r="N291">
            <v>0</v>
          </cell>
          <cell r="O291">
            <v>0</v>
          </cell>
          <cell r="Q291">
            <v>0</v>
          </cell>
          <cell r="S291">
            <v>0</v>
          </cell>
          <cell r="V291">
            <v>0</v>
          </cell>
          <cell r="W291">
            <v>0</v>
          </cell>
          <cell r="X291">
            <v>0</v>
          </cell>
          <cell r="Y291">
            <v>0</v>
          </cell>
          <cell r="Z291">
            <v>0</v>
          </cell>
          <cell r="AA291">
            <v>0</v>
          </cell>
          <cell r="AC291">
            <v>0</v>
          </cell>
          <cell r="AD291">
            <v>0</v>
          </cell>
          <cell r="AE291">
            <v>0</v>
          </cell>
          <cell r="AF291">
            <v>0</v>
          </cell>
          <cell r="AG291">
            <v>0</v>
          </cell>
          <cell r="AH291">
            <v>0</v>
          </cell>
          <cell r="AI291">
            <v>0</v>
          </cell>
        </row>
        <row r="292">
          <cell r="A292">
            <v>473</v>
          </cell>
          <cell r="B292" t="str">
            <v>EE473</v>
          </cell>
          <cell r="C292" t="str">
            <v>Beck Row Primary School</v>
          </cell>
          <cell r="E292">
            <v>735071</v>
          </cell>
          <cell r="F292">
            <v>99323.890000000014</v>
          </cell>
          <cell r="G292">
            <v>834395</v>
          </cell>
          <cell r="H292">
            <v>834395</v>
          </cell>
          <cell r="I292">
            <v>0</v>
          </cell>
          <cell r="J292">
            <v>0</v>
          </cell>
          <cell r="K292">
            <v>735071</v>
          </cell>
          <cell r="L292">
            <v>99323.890000000014</v>
          </cell>
          <cell r="M292">
            <v>834395</v>
          </cell>
          <cell r="N292">
            <v>834394.89</v>
          </cell>
          <cell r="O292">
            <v>655124.74</v>
          </cell>
          <cell r="Q292">
            <v>179270.26</v>
          </cell>
          <cell r="S292">
            <v>179270.26</v>
          </cell>
          <cell r="V292">
            <v>9932</v>
          </cell>
          <cell r="W292">
            <v>-382.75</v>
          </cell>
          <cell r="X292">
            <v>10314.75</v>
          </cell>
          <cell r="Y292">
            <v>0</v>
          </cell>
          <cell r="Z292">
            <v>10314.75</v>
          </cell>
          <cell r="AA292">
            <v>0</v>
          </cell>
          <cell r="AC292">
            <v>735071</v>
          </cell>
          <cell r="AD292">
            <v>99323.890000000014</v>
          </cell>
          <cell r="AE292">
            <v>834394.89</v>
          </cell>
          <cell r="AF292">
            <v>655124.74</v>
          </cell>
          <cell r="AG292">
            <v>179270.15000000002</v>
          </cell>
          <cell r="AH292">
            <v>79946.260000000009</v>
          </cell>
          <cell r="AI292">
            <v>-0.10999999998603016</v>
          </cell>
        </row>
        <row r="293">
          <cell r="A293">
            <v>474</v>
          </cell>
          <cell r="B293" t="str">
            <v>EE474</v>
          </cell>
          <cell r="C293" t="str">
            <v>Great Heath Primary School</v>
          </cell>
          <cell r="E293">
            <v>1257435</v>
          </cell>
          <cell r="F293">
            <v>249232.59000000008</v>
          </cell>
          <cell r="G293">
            <v>1506668</v>
          </cell>
          <cell r="H293">
            <v>1506668</v>
          </cell>
          <cell r="I293">
            <v>0</v>
          </cell>
          <cell r="J293">
            <v>0</v>
          </cell>
          <cell r="K293">
            <v>1257435</v>
          </cell>
          <cell r="L293">
            <v>249232.59000000008</v>
          </cell>
          <cell r="M293">
            <v>1506668</v>
          </cell>
          <cell r="N293">
            <v>1506667.59</v>
          </cell>
          <cell r="O293">
            <v>1271789.29</v>
          </cell>
          <cell r="Q293">
            <v>234878.70999999996</v>
          </cell>
          <cell r="S293">
            <v>234878.70999999996</v>
          </cell>
          <cell r="V293">
            <v>28395</v>
          </cell>
          <cell r="W293">
            <v>-7380.63</v>
          </cell>
          <cell r="X293">
            <v>35775.629999999997</v>
          </cell>
          <cell r="Y293">
            <v>0</v>
          </cell>
          <cell r="Z293">
            <v>35775.629999999997</v>
          </cell>
          <cell r="AA293">
            <v>0</v>
          </cell>
          <cell r="AC293">
            <v>1257435</v>
          </cell>
          <cell r="AD293">
            <v>249232.59000000008</v>
          </cell>
          <cell r="AE293">
            <v>1506667.59</v>
          </cell>
          <cell r="AF293">
            <v>1271789.29</v>
          </cell>
          <cell r="AG293">
            <v>234878.30000000005</v>
          </cell>
          <cell r="AH293">
            <v>-14354.290000000037</v>
          </cell>
          <cell r="AI293">
            <v>-0.40999999991618097</v>
          </cell>
        </row>
        <row r="294">
          <cell r="A294">
            <v>475</v>
          </cell>
          <cell r="B294" t="str">
            <v>EE475</v>
          </cell>
          <cell r="C294" t="str">
            <v>EFMS School Recharge Control Account</v>
          </cell>
          <cell r="E294">
            <v>0</v>
          </cell>
          <cell r="F294">
            <v>-4633.82</v>
          </cell>
          <cell r="G294">
            <v>-4634</v>
          </cell>
          <cell r="H294">
            <v>0</v>
          </cell>
          <cell r="I294">
            <v>-4634</v>
          </cell>
          <cell r="J294">
            <v>0</v>
          </cell>
          <cell r="K294">
            <v>0</v>
          </cell>
          <cell r="L294">
            <v>-4633.82</v>
          </cell>
          <cell r="M294">
            <v>-4634</v>
          </cell>
          <cell r="N294">
            <v>-4633.82</v>
          </cell>
          <cell r="O294">
            <v>3463.87</v>
          </cell>
          <cell r="Q294">
            <v>-8097.87</v>
          </cell>
          <cell r="S294">
            <v>-8097.87</v>
          </cell>
          <cell r="U294">
            <v>-8097.87</v>
          </cell>
          <cell r="V294">
            <v>0</v>
          </cell>
          <cell r="W294">
            <v>0</v>
          </cell>
          <cell r="X294">
            <v>0</v>
          </cell>
          <cell r="Y294">
            <v>0</v>
          </cell>
          <cell r="Z294">
            <v>0</v>
          </cell>
          <cell r="AA294">
            <v>0</v>
          </cell>
          <cell r="AC294">
            <v>0</v>
          </cell>
          <cell r="AD294">
            <v>-4633.82</v>
          </cell>
          <cell r="AE294">
            <v>-4633.82</v>
          </cell>
          <cell r="AF294">
            <v>3463.87</v>
          </cell>
          <cell r="AG294">
            <v>-8097.69</v>
          </cell>
          <cell r="AH294">
            <v>-3463.87</v>
          </cell>
          <cell r="AI294">
            <v>0.18000000000029104</v>
          </cell>
        </row>
        <row r="295">
          <cell r="A295">
            <v>476</v>
          </cell>
          <cell r="B295" t="str">
            <v>EE476</v>
          </cell>
          <cell r="C295" t="str">
            <v>West Row Community Primary Sch</v>
          </cell>
          <cell r="E295">
            <v>608357</v>
          </cell>
          <cell r="F295">
            <v>80038.189999999944</v>
          </cell>
          <cell r="G295">
            <v>688395</v>
          </cell>
          <cell r="H295">
            <v>688395</v>
          </cell>
          <cell r="I295">
            <v>0</v>
          </cell>
          <cell r="J295">
            <v>0</v>
          </cell>
          <cell r="K295">
            <v>608357</v>
          </cell>
          <cell r="L295">
            <v>80038.189999999944</v>
          </cell>
          <cell r="M295">
            <v>688395</v>
          </cell>
          <cell r="N295">
            <v>688395.19</v>
          </cell>
          <cell r="O295">
            <v>630088.73</v>
          </cell>
          <cell r="Q295">
            <v>58306.270000000019</v>
          </cell>
          <cell r="S295">
            <v>58306.270000000019</v>
          </cell>
          <cell r="V295">
            <v>1459</v>
          </cell>
          <cell r="W295">
            <v>-472.25</v>
          </cell>
          <cell r="X295">
            <v>1931.25</v>
          </cell>
          <cell r="Y295">
            <v>0</v>
          </cell>
          <cell r="Z295">
            <v>1931.25</v>
          </cell>
          <cell r="AA295">
            <v>0</v>
          </cell>
          <cell r="AC295">
            <v>608357</v>
          </cell>
          <cell r="AD295">
            <v>80038.189999999944</v>
          </cell>
          <cell r="AE295">
            <v>688395.19</v>
          </cell>
          <cell r="AF295">
            <v>630088.73</v>
          </cell>
          <cell r="AG295">
            <v>58306.459999999963</v>
          </cell>
          <cell r="AH295">
            <v>-21731.729999999981</v>
          </cell>
          <cell r="AI295">
            <v>0.18999999994412065</v>
          </cell>
        </row>
        <row r="296">
          <cell r="A296">
            <v>477</v>
          </cell>
          <cell r="B296" t="str">
            <v>EE477</v>
          </cell>
          <cell r="C296" t="str">
            <v>Monks Eleigh C of E VCP School</v>
          </cell>
          <cell r="E296">
            <v>177998</v>
          </cell>
          <cell r="F296">
            <v>22311.76999999999</v>
          </cell>
          <cell r="G296">
            <v>200310</v>
          </cell>
          <cell r="H296">
            <v>232674</v>
          </cell>
          <cell r="I296">
            <v>-32364</v>
          </cell>
          <cell r="J296" t="str">
            <v>Closed</v>
          </cell>
          <cell r="K296">
            <v>177998</v>
          </cell>
          <cell r="L296">
            <v>22311.76999999999</v>
          </cell>
          <cell r="M296">
            <v>200310</v>
          </cell>
          <cell r="N296">
            <v>200309.77</v>
          </cell>
          <cell r="O296">
            <v>200308.74</v>
          </cell>
          <cell r="Q296">
            <v>1.2600000000093132</v>
          </cell>
          <cell r="S296">
            <v>1.2600000000093132</v>
          </cell>
          <cell r="T296" t="str">
            <v>JNL</v>
          </cell>
          <cell r="U296">
            <v>1.2600000000093132</v>
          </cell>
          <cell r="V296">
            <v>4429</v>
          </cell>
          <cell r="W296">
            <v>4429</v>
          </cell>
          <cell r="X296">
            <v>0</v>
          </cell>
          <cell r="Y296">
            <v>0</v>
          </cell>
          <cell r="Z296">
            <v>0</v>
          </cell>
          <cell r="AA296">
            <v>0</v>
          </cell>
          <cell r="AC296">
            <v>177998</v>
          </cell>
          <cell r="AD296">
            <v>22311.76999999999</v>
          </cell>
          <cell r="AE296">
            <v>200309.77</v>
          </cell>
          <cell r="AF296">
            <v>200308.74</v>
          </cell>
          <cell r="AG296">
            <v>1.0299999999988358</v>
          </cell>
          <cell r="AH296">
            <v>-22310.739999999991</v>
          </cell>
          <cell r="AI296">
            <v>-0.23000000001047738</v>
          </cell>
        </row>
        <row r="297">
          <cell r="A297">
            <v>478</v>
          </cell>
          <cell r="B297" t="str">
            <v>EE478</v>
          </cell>
          <cell r="C297" t="str">
            <v>Moulton C of E VCP School</v>
          </cell>
          <cell r="E297">
            <v>660724</v>
          </cell>
          <cell r="F297">
            <v>1117.75</v>
          </cell>
          <cell r="G297">
            <v>661842</v>
          </cell>
          <cell r="H297">
            <v>661842</v>
          </cell>
          <cell r="I297">
            <v>0</v>
          </cell>
          <cell r="J297">
            <v>0</v>
          </cell>
          <cell r="K297">
            <v>660724</v>
          </cell>
          <cell r="L297">
            <v>1117.75</v>
          </cell>
          <cell r="M297">
            <v>661842</v>
          </cell>
          <cell r="N297">
            <v>661841.75</v>
          </cell>
          <cell r="O297">
            <v>644362.09</v>
          </cell>
          <cell r="Q297">
            <v>17479.910000000033</v>
          </cell>
          <cell r="S297">
            <v>17479.910000000033</v>
          </cell>
          <cell r="V297">
            <v>1</v>
          </cell>
          <cell r="W297">
            <v>-574</v>
          </cell>
          <cell r="X297">
            <v>575</v>
          </cell>
          <cell r="Y297">
            <v>0</v>
          </cell>
          <cell r="Z297">
            <v>575</v>
          </cell>
          <cell r="AA297">
            <v>0</v>
          </cell>
          <cell r="AC297">
            <v>660724</v>
          </cell>
          <cell r="AD297">
            <v>1117.75</v>
          </cell>
          <cell r="AE297">
            <v>661841.75</v>
          </cell>
          <cell r="AF297">
            <v>644362.09</v>
          </cell>
          <cell r="AG297">
            <v>17479.660000000033</v>
          </cell>
          <cell r="AH297">
            <v>16361.910000000033</v>
          </cell>
          <cell r="AI297">
            <v>-0.25</v>
          </cell>
        </row>
        <row r="298">
          <cell r="A298">
            <v>479</v>
          </cell>
          <cell r="B298" t="str">
            <v>EE479</v>
          </cell>
          <cell r="C298" t="str">
            <v>Nayland Primary School</v>
          </cell>
          <cell r="E298">
            <v>714122</v>
          </cell>
          <cell r="F298">
            <v>70388.520000000019</v>
          </cell>
          <cell r="G298">
            <v>784511</v>
          </cell>
          <cell r="H298">
            <v>784511</v>
          </cell>
          <cell r="I298">
            <v>0</v>
          </cell>
          <cell r="J298">
            <v>0</v>
          </cell>
          <cell r="K298">
            <v>714122</v>
          </cell>
          <cell r="L298">
            <v>70388.520000000019</v>
          </cell>
          <cell r="M298">
            <v>784511</v>
          </cell>
          <cell r="N298">
            <v>784510.52</v>
          </cell>
          <cell r="O298">
            <v>707650.72</v>
          </cell>
          <cell r="Q298">
            <v>76860.280000000028</v>
          </cell>
          <cell r="S298">
            <v>76860.280000000028</v>
          </cell>
          <cell r="V298">
            <v>6611</v>
          </cell>
          <cell r="W298">
            <v>4566.37</v>
          </cell>
          <cell r="X298">
            <v>2044.63</v>
          </cell>
          <cell r="Y298">
            <v>0</v>
          </cell>
          <cell r="Z298">
            <v>2044.63</v>
          </cell>
          <cell r="AA298">
            <v>0</v>
          </cell>
          <cell r="AC298">
            <v>714122</v>
          </cell>
          <cell r="AD298">
            <v>70388.520000000019</v>
          </cell>
          <cell r="AE298">
            <v>784510.52</v>
          </cell>
          <cell r="AF298">
            <v>707650.72</v>
          </cell>
          <cell r="AG298">
            <v>76859.800000000047</v>
          </cell>
          <cell r="AH298">
            <v>6471.2800000000279</v>
          </cell>
          <cell r="AI298">
            <v>-0.47999999998137355</v>
          </cell>
        </row>
        <row r="299">
          <cell r="A299">
            <v>480</v>
          </cell>
          <cell r="B299" t="str">
            <v>EE480</v>
          </cell>
          <cell r="C299" t="str">
            <v>Bosmere Community Primary Scho</v>
          </cell>
          <cell r="E299">
            <v>922257</v>
          </cell>
          <cell r="F299">
            <v>104880.09999999998</v>
          </cell>
          <cell r="G299">
            <v>1027137</v>
          </cell>
          <cell r="H299">
            <v>1027137</v>
          </cell>
          <cell r="I299">
            <v>0</v>
          </cell>
          <cell r="J299">
            <v>0</v>
          </cell>
          <cell r="K299">
            <v>922257</v>
          </cell>
          <cell r="L299">
            <v>104880.09999999998</v>
          </cell>
          <cell r="M299">
            <v>1027137</v>
          </cell>
          <cell r="N299">
            <v>1027137.1</v>
          </cell>
          <cell r="O299">
            <v>834595.44</v>
          </cell>
          <cell r="Q299">
            <v>192541.56000000006</v>
          </cell>
          <cell r="S299">
            <v>192541.56000000006</v>
          </cell>
          <cell r="V299">
            <v>46933</v>
          </cell>
          <cell r="W299">
            <v>27315.89</v>
          </cell>
          <cell r="X299">
            <v>19617.11</v>
          </cell>
          <cell r="Y299">
            <v>0</v>
          </cell>
          <cell r="Z299">
            <v>19617.11</v>
          </cell>
          <cell r="AA299">
            <v>0</v>
          </cell>
          <cell r="AC299">
            <v>922257</v>
          </cell>
          <cell r="AD299">
            <v>104880.09999999998</v>
          </cell>
          <cell r="AE299">
            <v>1027137.1</v>
          </cell>
          <cell r="AF299">
            <v>834595.44</v>
          </cell>
          <cell r="AG299">
            <v>192541.66000000003</v>
          </cell>
          <cell r="AH299">
            <v>87661.560000000056</v>
          </cell>
          <cell r="AI299">
            <v>9.9999999976716936E-2</v>
          </cell>
        </row>
        <row r="300">
          <cell r="A300">
            <v>481</v>
          </cell>
          <cell r="B300" t="str">
            <v>EE481</v>
          </cell>
          <cell r="C300" t="str">
            <v>All Saints C of E VAP School, Newmarket</v>
          </cell>
          <cell r="E300">
            <v>696194</v>
          </cell>
          <cell r="F300">
            <v>127203.93999999994</v>
          </cell>
          <cell r="G300">
            <v>823398</v>
          </cell>
          <cell r="H300">
            <v>823398</v>
          </cell>
          <cell r="I300">
            <v>0</v>
          </cell>
          <cell r="J300">
            <v>0</v>
          </cell>
          <cell r="K300">
            <v>696194</v>
          </cell>
          <cell r="L300">
            <v>127203.93999999994</v>
          </cell>
          <cell r="M300">
            <v>823398</v>
          </cell>
          <cell r="N300">
            <v>823397.94</v>
          </cell>
          <cell r="O300">
            <v>735609.08</v>
          </cell>
          <cell r="Q300">
            <v>87788.920000000042</v>
          </cell>
          <cell r="S300">
            <v>87788.920000000042</v>
          </cell>
          <cell r="V300">
            <v>0</v>
          </cell>
          <cell r="W300">
            <v>0</v>
          </cell>
          <cell r="X300">
            <v>0</v>
          </cell>
          <cell r="Y300">
            <v>0</v>
          </cell>
          <cell r="Z300">
            <v>0</v>
          </cell>
          <cell r="AA300">
            <v>0</v>
          </cell>
          <cell r="AC300">
            <v>696194</v>
          </cell>
          <cell r="AD300">
            <v>127203.93999999994</v>
          </cell>
          <cell r="AE300">
            <v>823397.94</v>
          </cell>
          <cell r="AF300">
            <v>735609.08</v>
          </cell>
          <cell r="AG300">
            <v>87788.859999999986</v>
          </cell>
          <cell r="AH300">
            <v>-39415.079999999958</v>
          </cell>
          <cell r="AI300">
            <v>-6.0000000055879354E-2</v>
          </cell>
        </row>
        <row r="301">
          <cell r="A301">
            <v>482</v>
          </cell>
          <cell r="B301" t="str">
            <v>EE482</v>
          </cell>
          <cell r="C301" t="str">
            <v>Exning Primary School</v>
          </cell>
          <cell r="E301">
            <v>628517</v>
          </cell>
          <cell r="F301">
            <v>99128.530000000028</v>
          </cell>
          <cell r="G301">
            <v>727646</v>
          </cell>
          <cell r="H301">
            <v>727646</v>
          </cell>
          <cell r="I301">
            <v>0</v>
          </cell>
          <cell r="J301">
            <v>0</v>
          </cell>
          <cell r="K301">
            <v>628517</v>
          </cell>
          <cell r="L301">
            <v>99128.530000000028</v>
          </cell>
          <cell r="M301">
            <v>727646</v>
          </cell>
          <cell r="N301">
            <v>727645.53</v>
          </cell>
          <cell r="O301">
            <v>636520.07999999996</v>
          </cell>
          <cell r="Q301">
            <v>91125.920000000042</v>
          </cell>
          <cell r="S301">
            <v>91125.920000000042</v>
          </cell>
          <cell r="V301">
            <v>20443</v>
          </cell>
          <cell r="W301">
            <v>-5856.25</v>
          </cell>
          <cell r="X301">
            <v>26299.25</v>
          </cell>
          <cell r="Y301">
            <v>0</v>
          </cell>
          <cell r="Z301">
            <v>26299.25</v>
          </cell>
          <cell r="AA301">
            <v>0</v>
          </cell>
          <cell r="AC301">
            <v>628517</v>
          </cell>
          <cell r="AD301">
            <v>99128.530000000028</v>
          </cell>
          <cell r="AE301">
            <v>727645.53</v>
          </cell>
          <cell r="AF301">
            <v>636520.07999999996</v>
          </cell>
          <cell r="AG301">
            <v>91125.45000000007</v>
          </cell>
          <cell r="AH301">
            <v>-8003.0799999999581</v>
          </cell>
          <cell r="AI301">
            <v>-0.46999999997206032</v>
          </cell>
        </row>
        <row r="302">
          <cell r="A302">
            <v>483</v>
          </cell>
          <cell r="B302" t="str">
            <v>EE483</v>
          </cell>
          <cell r="C302" t="str">
            <v>Houldsworth Valley Primary Sch</v>
          </cell>
          <cell r="E302">
            <v>809192</v>
          </cell>
          <cell r="F302">
            <v>89791.890000000014</v>
          </cell>
          <cell r="G302">
            <v>898984</v>
          </cell>
          <cell r="H302">
            <v>898984</v>
          </cell>
          <cell r="I302">
            <v>0</v>
          </cell>
          <cell r="J302">
            <v>0</v>
          </cell>
          <cell r="K302">
            <v>809192</v>
          </cell>
          <cell r="L302">
            <v>89791.890000000014</v>
          </cell>
          <cell r="M302">
            <v>898984</v>
          </cell>
          <cell r="N302">
            <v>898983.89</v>
          </cell>
          <cell r="O302">
            <v>854614.34</v>
          </cell>
          <cell r="Q302">
            <v>44369.660000000033</v>
          </cell>
          <cell r="S302">
            <v>44369.660000000033</v>
          </cell>
          <cell r="V302">
            <v>845</v>
          </cell>
          <cell r="W302">
            <v>844.86</v>
          </cell>
          <cell r="X302">
            <v>0.13999999999998636</v>
          </cell>
          <cell r="Y302">
            <v>0</v>
          </cell>
          <cell r="Z302">
            <v>0.13999999999998636</v>
          </cell>
          <cell r="AA302">
            <v>0</v>
          </cell>
          <cell r="AC302">
            <v>809192</v>
          </cell>
          <cell r="AD302">
            <v>89791.890000000014</v>
          </cell>
          <cell r="AE302">
            <v>898983.89</v>
          </cell>
          <cell r="AF302">
            <v>854614.34</v>
          </cell>
          <cell r="AG302">
            <v>44369.550000000047</v>
          </cell>
          <cell r="AH302">
            <v>-45422.339999999967</v>
          </cell>
          <cell r="AI302">
            <v>-0.10999999998603016</v>
          </cell>
        </row>
        <row r="303">
          <cell r="A303">
            <v>484</v>
          </cell>
          <cell r="B303" t="str">
            <v>EE484</v>
          </cell>
          <cell r="C303" t="str">
            <v>Laureate Community Primary Sch</v>
          </cell>
          <cell r="E303">
            <v>922591</v>
          </cell>
          <cell r="F303">
            <v>268229.77</v>
          </cell>
          <cell r="G303">
            <v>1190821</v>
          </cell>
          <cell r="H303">
            <v>1190821</v>
          </cell>
          <cell r="I303">
            <v>0</v>
          </cell>
          <cell r="J303">
            <v>0</v>
          </cell>
          <cell r="K303">
            <v>922591</v>
          </cell>
          <cell r="L303">
            <v>268229.77</v>
          </cell>
          <cell r="M303">
            <v>1190821</v>
          </cell>
          <cell r="N303">
            <v>1190820.77</v>
          </cell>
          <cell r="O303">
            <v>895639.04000000004</v>
          </cell>
          <cell r="Q303">
            <v>295181.95999999996</v>
          </cell>
          <cell r="S303">
            <v>295181.95999999996</v>
          </cell>
          <cell r="V303">
            <v>33070</v>
          </cell>
          <cell r="W303">
            <v>32283.119999999999</v>
          </cell>
          <cell r="X303">
            <v>786.88000000000102</v>
          </cell>
          <cell r="Y303">
            <v>0</v>
          </cell>
          <cell r="Z303">
            <v>786.88000000000102</v>
          </cell>
          <cell r="AA303">
            <v>0</v>
          </cell>
          <cell r="AC303">
            <v>922591</v>
          </cell>
          <cell r="AD303">
            <v>268229.77</v>
          </cell>
          <cell r="AE303">
            <v>1190820.77</v>
          </cell>
          <cell r="AF303">
            <v>895639.04000000004</v>
          </cell>
          <cell r="AG303">
            <v>295181.73</v>
          </cell>
          <cell r="AH303">
            <v>26951.959999999963</v>
          </cell>
          <cell r="AI303">
            <v>-0.22999999998137355</v>
          </cell>
        </row>
        <row r="304">
          <cell r="A304">
            <v>486</v>
          </cell>
          <cell r="B304" t="str">
            <v>EE486</v>
          </cell>
          <cell r="C304" t="str">
            <v>Paddocks Primary School</v>
          </cell>
          <cell r="E304">
            <v>693385</v>
          </cell>
          <cell r="F304">
            <v>153231.64000000001</v>
          </cell>
          <cell r="G304">
            <v>846617</v>
          </cell>
          <cell r="H304">
            <v>846639</v>
          </cell>
          <cell r="I304">
            <v>-22</v>
          </cell>
          <cell r="J304">
            <v>0</v>
          </cell>
          <cell r="K304">
            <v>693385</v>
          </cell>
          <cell r="L304">
            <v>153231.64000000001</v>
          </cell>
          <cell r="M304">
            <v>846617</v>
          </cell>
          <cell r="N304">
            <v>846616.64</v>
          </cell>
          <cell r="O304">
            <v>644278.46</v>
          </cell>
          <cell r="Q304">
            <v>202338.54000000004</v>
          </cell>
          <cell r="S304">
            <v>202338.54000000004</v>
          </cell>
          <cell r="V304">
            <v>24018</v>
          </cell>
          <cell r="W304">
            <v>6482.25</v>
          </cell>
          <cell r="X304">
            <v>17535.75</v>
          </cell>
          <cell r="Y304">
            <v>0</v>
          </cell>
          <cell r="Z304">
            <v>17535.75</v>
          </cell>
          <cell r="AA304">
            <v>0</v>
          </cell>
          <cell r="AC304">
            <v>693385</v>
          </cell>
          <cell r="AD304">
            <v>153231.64000000001</v>
          </cell>
          <cell r="AE304">
            <v>846616.64</v>
          </cell>
          <cell r="AF304">
            <v>644278.46</v>
          </cell>
          <cell r="AG304">
            <v>202338.18000000005</v>
          </cell>
          <cell r="AH304">
            <v>49106.540000000037</v>
          </cell>
          <cell r="AI304">
            <v>-0.35999999998603016</v>
          </cell>
        </row>
        <row r="305">
          <cell r="A305">
            <v>487</v>
          </cell>
          <cell r="B305" t="str">
            <v>EE487</v>
          </cell>
          <cell r="C305" t="str">
            <v>St Louis Roman Catholic Primar</v>
          </cell>
          <cell r="D305" t="str">
            <v>AC</v>
          </cell>
          <cell r="E305">
            <v>0</v>
          </cell>
          <cell r="F305">
            <v>5.8207882958072332E-12</v>
          </cell>
          <cell r="G305">
            <v>0</v>
          </cell>
          <cell r="H305">
            <v>0</v>
          </cell>
          <cell r="I305">
            <v>0</v>
          </cell>
          <cell r="J305">
            <v>0</v>
          </cell>
          <cell r="K305">
            <v>0</v>
          </cell>
          <cell r="L305">
            <v>5.8207882958072332E-12</v>
          </cell>
          <cell r="M305">
            <v>0</v>
          </cell>
          <cell r="N305">
            <v>5.8207882958072332E-12</v>
          </cell>
          <cell r="O305">
            <v>0</v>
          </cell>
          <cell r="Q305">
            <v>0</v>
          </cell>
          <cell r="S305">
            <v>0</v>
          </cell>
          <cell r="V305">
            <v>0</v>
          </cell>
          <cell r="W305">
            <v>0</v>
          </cell>
          <cell r="X305">
            <v>0</v>
          </cell>
          <cell r="Y305">
            <v>0</v>
          </cell>
          <cell r="Z305">
            <v>0</v>
          </cell>
          <cell r="AA305">
            <v>0</v>
          </cell>
          <cell r="AC305">
            <v>0</v>
          </cell>
          <cell r="AD305">
            <v>5.8207882958072332E-12</v>
          </cell>
          <cell r="AE305">
            <v>5.8207882958072332E-12</v>
          </cell>
          <cell r="AF305">
            <v>0</v>
          </cell>
          <cell r="AG305">
            <v>5.8207882958072332E-12</v>
          </cell>
          <cell r="AH305">
            <v>0</v>
          </cell>
          <cell r="AI305">
            <v>5.8207882958072332E-12</v>
          </cell>
          <cell r="AJ305" t="str">
            <v>AC</v>
          </cell>
        </row>
        <row r="306">
          <cell r="A306">
            <v>488</v>
          </cell>
          <cell r="B306" t="str">
            <v>EE488</v>
          </cell>
          <cell r="C306" t="str">
            <v>Norton C of E VCP School</v>
          </cell>
          <cell r="E306">
            <v>630591</v>
          </cell>
          <cell r="F306">
            <v>73873.94</v>
          </cell>
          <cell r="G306">
            <v>704465</v>
          </cell>
          <cell r="H306">
            <v>704465</v>
          </cell>
          <cell r="I306">
            <v>0</v>
          </cell>
          <cell r="J306">
            <v>0</v>
          </cell>
          <cell r="K306">
            <v>630591</v>
          </cell>
          <cell r="L306">
            <v>73873.94</v>
          </cell>
          <cell r="M306">
            <v>704465</v>
          </cell>
          <cell r="N306">
            <v>704464.94</v>
          </cell>
          <cell r="O306">
            <v>640004.65</v>
          </cell>
          <cell r="Q306">
            <v>64460.349999999977</v>
          </cell>
          <cell r="S306">
            <v>64460.349999999977</v>
          </cell>
          <cell r="V306">
            <v>8048</v>
          </cell>
          <cell r="W306">
            <v>-2838.73</v>
          </cell>
          <cell r="X306">
            <v>10886.73</v>
          </cell>
          <cell r="Y306">
            <v>0</v>
          </cell>
          <cell r="Z306">
            <v>10886.73</v>
          </cell>
          <cell r="AA306">
            <v>0</v>
          </cell>
          <cell r="AC306">
            <v>630591</v>
          </cell>
          <cell r="AD306">
            <v>73873.94</v>
          </cell>
          <cell r="AE306">
            <v>704464.94</v>
          </cell>
          <cell r="AF306">
            <v>640004.65</v>
          </cell>
          <cell r="AG306">
            <v>64460.289999999921</v>
          </cell>
          <cell r="AH306">
            <v>-9413.6500000000815</v>
          </cell>
          <cell r="AI306">
            <v>-6.0000000055879354E-2</v>
          </cell>
        </row>
        <row r="307">
          <cell r="A307">
            <v>489</v>
          </cell>
          <cell r="B307" t="str">
            <v>EE489</v>
          </cell>
          <cell r="C307" t="str">
            <v>Old Newton C of E VCP School</v>
          </cell>
          <cell r="E307">
            <v>270093</v>
          </cell>
          <cell r="F307">
            <v>39344.23000000001</v>
          </cell>
          <cell r="G307">
            <v>309437</v>
          </cell>
          <cell r="H307">
            <v>309415</v>
          </cell>
          <cell r="I307">
            <v>22</v>
          </cell>
          <cell r="J307">
            <v>0</v>
          </cell>
          <cell r="K307">
            <v>270093</v>
          </cell>
          <cell r="L307">
            <v>39344.23000000001</v>
          </cell>
          <cell r="M307">
            <v>309437</v>
          </cell>
          <cell r="N307">
            <v>309437.23</v>
          </cell>
          <cell r="O307">
            <v>236921.65</v>
          </cell>
          <cell r="Q307">
            <v>72515.350000000006</v>
          </cell>
          <cell r="S307">
            <v>72515.350000000006</v>
          </cell>
          <cell r="V307">
            <v>17260</v>
          </cell>
          <cell r="W307">
            <v>-1683.8</v>
          </cell>
          <cell r="X307">
            <v>18943.8</v>
          </cell>
          <cell r="Y307">
            <v>0</v>
          </cell>
          <cell r="Z307">
            <v>18943.8</v>
          </cell>
          <cell r="AA307">
            <v>0</v>
          </cell>
          <cell r="AC307">
            <v>270093</v>
          </cell>
          <cell r="AD307">
            <v>39344.23000000001</v>
          </cell>
          <cell r="AE307">
            <v>309437.23</v>
          </cell>
          <cell r="AF307">
            <v>236921.65</v>
          </cell>
          <cell r="AG307">
            <v>72515.579999999987</v>
          </cell>
          <cell r="AH307">
            <v>33171.349999999977</v>
          </cell>
          <cell r="AI307">
            <v>0.22999999998137355</v>
          </cell>
        </row>
        <row r="308">
          <cell r="A308">
            <v>492</v>
          </cell>
          <cell r="B308" t="str">
            <v>EE492</v>
          </cell>
          <cell r="C308" t="str">
            <v>Rattlesden C of E CVP School</v>
          </cell>
          <cell r="E308">
            <v>442792</v>
          </cell>
          <cell r="F308">
            <v>68358.599999999977</v>
          </cell>
          <cell r="G308">
            <v>511151</v>
          </cell>
          <cell r="H308">
            <v>511151</v>
          </cell>
          <cell r="I308">
            <v>0</v>
          </cell>
          <cell r="J308">
            <v>0</v>
          </cell>
          <cell r="K308">
            <v>442792</v>
          </cell>
          <cell r="L308">
            <v>68358.599999999977</v>
          </cell>
          <cell r="M308">
            <v>511151</v>
          </cell>
          <cell r="N308">
            <v>511150.6</v>
          </cell>
          <cell r="O308">
            <v>452908.43</v>
          </cell>
          <cell r="Q308">
            <v>58242.570000000007</v>
          </cell>
          <cell r="S308">
            <v>58242.570000000007</v>
          </cell>
          <cell r="V308">
            <v>29976</v>
          </cell>
          <cell r="W308">
            <v>8252.4699999999993</v>
          </cell>
          <cell r="X308">
            <v>21723.53</v>
          </cell>
          <cell r="Y308">
            <v>0</v>
          </cell>
          <cell r="Z308">
            <v>21723.53</v>
          </cell>
          <cell r="AA308">
            <v>0</v>
          </cell>
          <cell r="AC308">
            <v>442792</v>
          </cell>
          <cell r="AD308">
            <v>68358.599999999977</v>
          </cell>
          <cell r="AE308">
            <v>511150.6</v>
          </cell>
          <cell r="AF308">
            <v>452908.43</v>
          </cell>
          <cell r="AG308">
            <v>58242.169999999984</v>
          </cell>
          <cell r="AH308">
            <v>-10116.429999999993</v>
          </cell>
          <cell r="AI308">
            <v>-0.40000000002328306</v>
          </cell>
        </row>
        <row r="309">
          <cell r="A309">
            <v>494</v>
          </cell>
          <cell r="B309" t="str">
            <v>EE494</v>
          </cell>
          <cell r="C309" t="str">
            <v>Ringshall School</v>
          </cell>
          <cell r="E309">
            <v>448583</v>
          </cell>
          <cell r="F309">
            <v>64489.340000000026</v>
          </cell>
          <cell r="G309">
            <v>513072</v>
          </cell>
          <cell r="H309">
            <v>513072</v>
          </cell>
          <cell r="I309">
            <v>0</v>
          </cell>
          <cell r="J309">
            <v>0</v>
          </cell>
          <cell r="K309">
            <v>448583</v>
          </cell>
          <cell r="L309">
            <v>64489.340000000026</v>
          </cell>
          <cell r="M309">
            <v>513072</v>
          </cell>
          <cell r="N309">
            <v>513072.34</v>
          </cell>
          <cell r="O309">
            <v>455263.66</v>
          </cell>
          <cell r="Q309">
            <v>57808.340000000026</v>
          </cell>
          <cell r="S309">
            <v>57808.340000000026</v>
          </cell>
          <cell r="V309">
            <v>1194</v>
          </cell>
          <cell r="W309">
            <v>908.86</v>
          </cell>
          <cell r="X309">
            <v>285.14</v>
          </cell>
          <cell r="Y309">
            <v>0</v>
          </cell>
          <cell r="Z309">
            <v>285.14</v>
          </cell>
          <cell r="AA309">
            <v>0</v>
          </cell>
          <cell r="AC309">
            <v>448583</v>
          </cell>
          <cell r="AD309">
            <v>64489.340000000026</v>
          </cell>
          <cell r="AE309">
            <v>513072.34</v>
          </cell>
          <cell r="AF309">
            <v>455263.66</v>
          </cell>
          <cell r="AG309">
            <v>57808.680000000051</v>
          </cell>
          <cell r="AH309">
            <v>-6680.6599999999744</v>
          </cell>
          <cell r="AI309">
            <v>0.34000000002561137</v>
          </cell>
        </row>
        <row r="310">
          <cell r="A310">
            <v>495</v>
          </cell>
          <cell r="B310" t="str">
            <v>EE495</v>
          </cell>
          <cell r="C310" t="str">
            <v>Risby C of E VCP School</v>
          </cell>
          <cell r="E310">
            <v>526041</v>
          </cell>
          <cell r="F310">
            <v>61866.430000000051</v>
          </cell>
          <cell r="G310">
            <v>587907</v>
          </cell>
          <cell r="H310">
            <v>587907</v>
          </cell>
          <cell r="I310">
            <v>0</v>
          </cell>
          <cell r="J310">
            <v>0</v>
          </cell>
          <cell r="K310">
            <v>526041</v>
          </cell>
          <cell r="L310">
            <v>61866.430000000051</v>
          </cell>
          <cell r="M310">
            <v>587907</v>
          </cell>
          <cell r="N310">
            <v>587907.43000000005</v>
          </cell>
          <cell r="O310">
            <v>545985.6</v>
          </cell>
          <cell r="Q310">
            <v>41921.400000000023</v>
          </cell>
          <cell r="S310">
            <v>41921.400000000023</v>
          </cell>
          <cell r="V310">
            <v>17788</v>
          </cell>
          <cell r="W310">
            <v>1541.14</v>
          </cell>
          <cell r="X310">
            <v>16246.86</v>
          </cell>
          <cell r="Y310">
            <v>0</v>
          </cell>
          <cell r="Z310">
            <v>16246.86</v>
          </cell>
          <cell r="AA310">
            <v>0</v>
          </cell>
          <cell r="AC310">
            <v>526041</v>
          </cell>
          <cell r="AD310">
            <v>61866.430000000051</v>
          </cell>
          <cell r="AE310">
            <v>587907.43000000005</v>
          </cell>
          <cell r="AF310">
            <v>545985.6</v>
          </cell>
          <cell r="AG310">
            <v>41921.830000000075</v>
          </cell>
          <cell r="AH310">
            <v>-19944.599999999977</v>
          </cell>
          <cell r="AI310">
            <v>0.43000000005122274</v>
          </cell>
        </row>
        <row r="311">
          <cell r="A311">
            <v>496</v>
          </cell>
          <cell r="B311" t="str">
            <v>EE496</v>
          </cell>
          <cell r="C311" t="str">
            <v>Rougham CEVC Primary School</v>
          </cell>
          <cell r="E311">
            <v>632831</v>
          </cell>
          <cell r="F311">
            <v>41327.989999999991</v>
          </cell>
          <cell r="G311">
            <v>674159</v>
          </cell>
          <cell r="H311">
            <v>674159</v>
          </cell>
          <cell r="I311">
            <v>0</v>
          </cell>
          <cell r="J311">
            <v>0</v>
          </cell>
          <cell r="K311">
            <v>632831</v>
          </cell>
          <cell r="L311">
            <v>41327.989999999991</v>
          </cell>
          <cell r="M311">
            <v>674159</v>
          </cell>
          <cell r="N311">
            <v>674158.99</v>
          </cell>
          <cell r="O311">
            <v>633330.05000000005</v>
          </cell>
          <cell r="Q311">
            <v>40828.949999999953</v>
          </cell>
          <cell r="S311">
            <v>40828.949999999953</v>
          </cell>
          <cell r="V311">
            <v>13713</v>
          </cell>
          <cell r="W311">
            <v>-575.25</v>
          </cell>
          <cell r="X311">
            <v>14288.25</v>
          </cell>
          <cell r="Y311">
            <v>0</v>
          </cell>
          <cell r="Z311">
            <v>14288.25</v>
          </cell>
          <cell r="AA311">
            <v>0</v>
          </cell>
          <cell r="AC311">
            <v>632831</v>
          </cell>
          <cell r="AD311">
            <v>41327.989999999991</v>
          </cell>
          <cell r="AE311">
            <v>674158.99</v>
          </cell>
          <cell r="AF311">
            <v>633330.05000000005</v>
          </cell>
          <cell r="AG311">
            <v>40828.939999999944</v>
          </cell>
          <cell r="AH311">
            <v>-499.05000000004657</v>
          </cell>
          <cell r="AI311">
            <v>-1.0000000009313226E-2</v>
          </cell>
        </row>
        <row r="312">
          <cell r="A312">
            <v>499</v>
          </cell>
          <cell r="B312" t="str">
            <v>EE499</v>
          </cell>
          <cell r="C312" t="str">
            <v>Stanton Community Primary Scho</v>
          </cell>
          <cell r="E312">
            <v>673030</v>
          </cell>
          <cell r="F312">
            <v>72208.770000000019</v>
          </cell>
          <cell r="G312">
            <v>745239</v>
          </cell>
          <cell r="H312">
            <v>745239</v>
          </cell>
          <cell r="I312">
            <v>0</v>
          </cell>
          <cell r="J312">
            <v>0</v>
          </cell>
          <cell r="K312">
            <v>673030</v>
          </cell>
          <cell r="L312">
            <v>72208.770000000019</v>
          </cell>
          <cell r="M312">
            <v>745239</v>
          </cell>
          <cell r="N312">
            <v>745238.77</v>
          </cell>
          <cell r="O312">
            <v>618433.43000000005</v>
          </cell>
          <cell r="Q312">
            <v>126805.56999999995</v>
          </cell>
          <cell r="S312">
            <v>126805.56999999995</v>
          </cell>
          <cell r="V312">
            <v>8373</v>
          </cell>
          <cell r="W312">
            <v>6201.12</v>
          </cell>
          <cell r="X312">
            <v>2171.88</v>
          </cell>
          <cell r="Y312">
            <v>0</v>
          </cell>
          <cell r="Z312">
            <v>2171.88</v>
          </cell>
          <cell r="AA312">
            <v>0</v>
          </cell>
          <cell r="AC312">
            <v>673030</v>
          </cell>
          <cell r="AD312">
            <v>72208.770000000019</v>
          </cell>
          <cell r="AE312">
            <v>745238.77</v>
          </cell>
          <cell r="AF312">
            <v>618433.43000000005</v>
          </cell>
          <cell r="AG312">
            <v>126805.33999999997</v>
          </cell>
          <cell r="AH312">
            <v>54596.569999999949</v>
          </cell>
          <cell r="AI312">
            <v>-0.22999999998137355</v>
          </cell>
        </row>
        <row r="313">
          <cell r="A313">
            <v>501</v>
          </cell>
          <cell r="B313" t="str">
            <v>EE501</v>
          </cell>
          <cell r="C313" t="str">
            <v>Stoke-By-Nayland C of E VCP Sc</v>
          </cell>
          <cell r="E313">
            <v>411409</v>
          </cell>
          <cell r="F313">
            <v>119280.03999999998</v>
          </cell>
          <cell r="G313">
            <v>530689</v>
          </cell>
          <cell r="H313">
            <v>530689</v>
          </cell>
          <cell r="I313">
            <v>0</v>
          </cell>
          <cell r="J313">
            <v>0</v>
          </cell>
          <cell r="K313">
            <v>411409</v>
          </cell>
          <cell r="L313">
            <v>119280.03999999998</v>
          </cell>
          <cell r="M313">
            <v>530689</v>
          </cell>
          <cell r="N313">
            <v>530689.04</v>
          </cell>
          <cell r="O313">
            <v>380730.32</v>
          </cell>
          <cell r="Q313">
            <v>149958.68</v>
          </cell>
          <cell r="S313">
            <v>149958.68</v>
          </cell>
          <cell r="V313">
            <v>26338</v>
          </cell>
          <cell r="W313">
            <v>-1882.91</v>
          </cell>
          <cell r="X313">
            <v>28220.91</v>
          </cell>
          <cell r="Y313">
            <v>0</v>
          </cell>
          <cell r="Z313">
            <v>28220.91</v>
          </cell>
          <cell r="AA313">
            <v>0</v>
          </cell>
          <cell r="AC313">
            <v>411409</v>
          </cell>
          <cell r="AD313">
            <v>119280.03999999998</v>
          </cell>
          <cell r="AE313">
            <v>530689.04</v>
          </cell>
          <cell r="AF313">
            <v>380730.32</v>
          </cell>
          <cell r="AG313">
            <v>149958.72000000003</v>
          </cell>
          <cell r="AH313">
            <v>30678.680000000051</v>
          </cell>
          <cell r="AI313">
            <v>4.0000000037252903E-2</v>
          </cell>
        </row>
        <row r="314">
          <cell r="A314">
            <v>502</v>
          </cell>
          <cell r="B314" t="str">
            <v>EE502</v>
          </cell>
          <cell r="C314" t="str">
            <v>Chilton Primary School</v>
          </cell>
          <cell r="E314">
            <v>732537</v>
          </cell>
          <cell r="F314">
            <v>87597.599999999977</v>
          </cell>
          <cell r="G314">
            <v>820135</v>
          </cell>
          <cell r="H314">
            <v>820135</v>
          </cell>
          <cell r="I314">
            <v>0</v>
          </cell>
          <cell r="J314">
            <v>0</v>
          </cell>
          <cell r="K314">
            <v>732537</v>
          </cell>
          <cell r="L314">
            <v>87597.599999999977</v>
          </cell>
          <cell r="M314">
            <v>820135</v>
          </cell>
          <cell r="N314">
            <v>820134.6</v>
          </cell>
          <cell r="O314">
            <v>739868.45</v>
          </cell>
          <cell r="Q314">
            <v>80266.550000000047</v>
          </cell>
          <cell r="S314">
            <v>80266.550000000047</v>
          </cell>
          <cell r="V314">
            <v>2132</v>
          </cell>
          <cell r="W314">
            <v>-4462.4799999999996</v>
          </cell>
          <cell r="X314">
            <v>6594.48</v>
          </cell>
          <cell r="Y314">
            <v>0</v>
          </cell>
          <cell r="Z314">
            <v>6594.48</v>
          </cell>
          <cell r="AA314">
            <v>0</v>
          </cell>
          <cell r="AC314">
            <v>732537</v>
          </cell>
          <cell r="AD314">
            <v>87597.599999999977</v>
          </cell>
          <cell r="AE314">
            <v>820134.6</v>
          </cell>
          <cell r="AF314">
            <v>739868.45</v>
          </cell>
          <cell r="AG314">
            <v>80266.150000000023</v>
          </cell>
          <cell r="AH314">
            <v>-7331.4499999999534</v>
          </cell>
          <cell r="AI314">
            <v>-0.40000000002328306</v>
          </cell>
        </row>
        <row r="315">
          <cell r="A315">
            <v>503</v>
          </cell>
          <cell r="B315" t="str">
            <v>EE503</v>
          </cell>
          <cell r="C315" t="str">
            <v>AbbotÂ’s Hall Community Primary</v>
          </cell>
          <cell r="E315">
            <v>931257</v>
          </cell>
          <cell r="F315">
            <v>56602.390000000014</v>
          </cell>
          <cell r="G315">
            <v>987859</v>
          </cell>
          <cell r="H315">
            <v>987859</v>
          </cell>
          <cell r="I315">
            <v>0</v>
          </cell>
          <cell r="J315">
            <v>0</v>
          </cell>
          <cell r="K315">
            <v>931257</v>
          </cell>
          <cell r="L315">
            <v>56602.390000000014</v>
          </cell>
          <cell r="M315">
            <v>987859</v>
          </cell>
          <cell r="N315">
            <v>987859.39</v>
          </cell>
          <cell r="O315">
            <v>846282.15</v>
          </cell>
          <cell r="Q315">
            <v>141576.84999999998</v>
          </cell>
          <cell r="S315">
            <v>141576.84999999998</v>
          </cell>
          <cell r="V315">
            <v>24787</v>
          </cell>
          <cell r="W315">
            <v>-499.75</v>
          </cell>
          <cell r="X315">
            <v>25286.75</v>
          </cell>
          <cell r="Y315">
            <v>0</v>
          </cell>
          <cell r="Z315">
            <v>25286.75</v>
          </cell>
          <cell r="AA315">
            <v>0</v>
          </cell>
          <cell r="AC315">
            <v>931257</v>
          </cell>
          <cell r="AD315">
            <v>56602.390000000014</v>
          </cell>
          <cell r="AE315">
            <v>987859.39</v>
          </cell>
          <cell r="AF315">
            <v>846282.15</v>
          </cell>
          <cell r="AG315">
            <v>141577.24</v>
          </cell>
          <cell r="AH315">
            <v>84974.849999999977</v>
          </cell>
          <cell r="AI315">
            <v>0.39000000001396984</v>
          </cell>
        </row>
        <row r="316">
          <cell r="A316">
            <v>504</v>
          </cell>
          <cell r="B316" t="str">
            <v>EE504</v>
          </cell>
          <cell r="C316" t="str">
            <v>Wood Ley Community Primary Sch</v>
          </cell>
          <cell r="E316">
            <v>790415</v>
          </cell>
          <cell r="F316">
            <v>72506.5</v>
          </cell>
          <cell r="G316">
            <v>862922</v>
          </cell>
          <cell r="H316">
            <v>862922</v>
          </cell>
          <cell r="I316">
            <v>0</v>
          </cell>
          <cell r="J316">
            <v>0</v>
          </cell>
          <cell r="K316">
            <v>790415</v>
          </cell>
          <cell r="L316">
            <v>72506.5</v>
          </cell>
          <cell r="M316">
            <v>862922</v>
          </cell>
          <cell r="N316">
            <v>862921.5</v>
          </cell>
          <cell r="O316">
            <v>810508.75</v>
          </cell>
          <cell r="Q316">
            <v>52413.25</v>
          </cell>
          <cell r="S316">
            <v>52413.25</v>
          </cell>
          <cell r="V316">
            <v>5323</v>
          </cell>
          <cell r="W316">
            <v>4397.2</v>
          </cell>
          <cell r="X316">
            <v>925.80000000000018</v>
          </cell>
          <cell r="Y316">
            <v>0</v>
          </cell>
          <cell r="Z316">
            <v>925.80000000000018</v>
          </cell>
          <cell r="AA316">
            <v>0</v>
          </cell>
          <cell r="AC316">
            <v>790415</v>
          </cell>
          <cell r="AD316">
            <v>72506.5</v>
          </cell>
          <cell r="AE316">
            <v>862921.5</v>
          </cell>
          <cell r="AF316">
            <v>810508.75</v>
          </cell>
          <cell r="AG316">
            <v>52412.75</v>
          </cell>
          <cell r="AH316">
            <v>-20093.75</v>
          </cell>
          <cell r="AI316">
            <v>-0.5</v>
          </cell>
        </row>
        <row r="317">
          <cell r="A317">
            <v>505</v>
          </cell>
          <cell r="B317" t="str">
            <v>EE505</v>
          </cell>
          <cell r="C317" t="str">
            <v>Cedars Park Primary School, Stowmarket</v>
          </cell>
          <cell r="E317">
            <v>1208004</v>
          </cell>
          <cell r="F317">
            <v>56520.660000000033</v>
          </cell>
          <cell r="G317">
            <v>1264525</v>
          </cell>
          <cell r="H317">
            <v>1264525</v>
          </cell>
          <cell r="I317">
            <v>0</v>
          </cell>
          <cell r="J317">
            <v>0</v>
          </cell>
          <cell r="K317">
            <v>1208004</v>
          </cell>
          <cell r="L317">
            <v>56520.660000000033</v>
          </cell>
          <cell r="M317">
            <v>1264525</v>
          </cell>
          <cell r="N317">
            <v>1264524.6600000001</v>
          </cell>
          <cell r="O317">
            <v>1164650.8</v>
          </cell>
          <cell r="Q317">
            <v>99874.199999999953</v>
          </cell>
          <cell r="S317">
            <v>99874.199999999953</v>
          </cell>
          <cell r="V317">
            <v>9602</v>
          </cell>
          <cell r="W317">
            <v>9222.25</v>
          </cell>
          <cell r="X317">
            <v>379.75</v>
          </cell>
          <cell r="Y317">
            <v>0</v>
          </cell>
          <cell r="Z317">
            <v>379.75</v>
          </cell>
          <cell r="AA317">
            <v>0</v>
          </cell>
          <cell r="AC317">
            <v>1208004</v>
          </cell>
          <cell r="AD317">
            <v>56520.660000000033</v>
          </cell>
          <cell r="AE317">
            <v>1264524.6600000001</v>
          </cell>
          <cell r="AF317">
            <v>1164650.8</v>
          </cell>
          <cell r="AG317">
            <v>99873.860000000102</v>
          </cell>
          <cell r="AH317">
            <v>43353.20000000007</v>
          </cell>
          <cell r="AI317">
            <v>-0.33999999985098839</v>
          </cell>
        </row>
        <row r="318">
          <cell r="A318">
            <v>506</v>
          </cell>
          <cell r="B318" t="str">
            <v>EE506</v>
          </cell>
          <cell r="C318" t="str">
            <v>Freeman Community Primary Scho</v>
          </cell>
          <cell r="E318">
            <v>533916</v>
          </cell>
          <cell r="F318">
            <v>113298.88</v>
          </cell>
          <cell r="G318">
            <v>647215</v>
          </cell>
          <cell r="H318">
            <v>647215</v>
          </cell>
          <cell r="I318">
            <v>0</v>
          </cell>
          <cell r="J318">
            <v>0</v>
          </cell>
          <cell r="K318">
            <v>533916</v>
          </cell>
          <cell r="L318">
            <v>113298.88</v>
          </cell>
          <cell r="M318">
            <v>647215</v>
          </cell>
          <cell r="N318">
            <v>647214.88</v>
          </cell>
          <cell r="O318">
            <v>551400.89</v>
          </cell>
          <cell r="Q318">
            <v>95814.109999999986</v>
          </cell>
          <cell r="S318">
            <v>95814.109999999986</v>
          </cell>
          <cell r="V318">
            <v>18309</v>
          </cell>
          <cell r="W318">
            <v>2210.6999999999998</v>
          </cell>
          <cell r="X318">
            <v>16098.3</v>
          </cell>
          <cell r="Y318">
            <v>0</v>
          </cell>
          <cell r="Z318">
            <v>16098.3</v>
          </cell>
          <cell r="AA318">
            <v>0</v>
          </cell>
          <cell r="AC318">
            <v>533916</v>
          </cell>
          <cell r="AD318">
            <v>113298.88</v>
          </cell>
          <cell r="AE318">
            <v>647214.88</v>
          </cell>
          <cell r="AF318">
            <v>551400.89</v>
          </cell>
          <cell r="AG318">
            <v>95813.989999999991</v>
          </cell>
          <cell r="AH318">
            <v>-17484.890000000014</v>
          </cell>
          <cell r="AI318">
            <v>-0.11999999999534339</v>
          </cell>
        </row>
        <row r="319">
          <cell r="A319">
            <v>507</v>
          </cell>
          <cell r="B319" t="str">
            <v>EE507</v>
          </cell>
          <cell r="C319" t="str">
            <v>St Gregory C of E VCP School</v>
          </cell>
          <cell r="E319">
            <v>1195861</v>
          </cell>
          <cell r="F319">
            <v>233670.5</v>
          </cell>
          <cell r="G319">
            <v>1429532</v>
          </cell>
          <cell r="H319">
            <v>1429532</v>
          </cell>
          <cell r="I319">
            <v>0</v>
          </cell>
          <cell r="J319">
            <v>0</v>
          </cell>
          <cell r="K319">
            <v>1195861</v>
          </cell>
          <cell r="L319">
            <v>233670.5</v>
          </cell>
          <cell r="M319">
            <v>1429532</v>
          </cell>
          <cell r="N319">
            <v>1429531.5</v>
          </cell>
          <cell r="O319">
            <v>1182169.71</v>
          </cell>
          <cell r="Q319">
            <v>247362.29000000004</v>
          </cell>
          <cell r="S319">
            <v>247362.29000000004</v>
          </cell>
          <cell r="V319">
            <v>14105</v>
          </cell>
          <cell r="W319">
            <v>-6465.07</v>
          </cell>
          <cell r="X319">
            <v>20570.07</v>
          </cell>
          <cell r="Y319">
            <v>0</v>
          </cell>
          <cell r="Z319">
            <v>20570.07</v>
          </cell>
          <cell r="AA319">
            <v>0</v>
          </cell>
          <cell r="AC319">
            <v>1195861</v>
          </cell>
          <cell r="AD319">
            <v>233670.5</v>
          </cell>
          <cell r="AE319">
            <v>1429531.5</v>
          </cell>
          <cell r="AF319">
            <v>1182169.71</v>
          </cell>
          <cell r="AG319">
            <v>247361.79000000004</v>
          </cell>
          <cell r="AH319">
            <v>13691.290000000037</v>
          </cell>
          <cell r="AI319">
            <v>-0.5</v>
          </cell>
        </row>
        <row r="320">
          <cell r="A320">
            <v>508</v>
          </cell>
          <cell r="B320" t="str">
            <v>EE508</v>
          </cell>
          <cell r="C320" t="str">
            <v>Trinity CEVAP School</v>
          </cell>
          <cell r="E320">
            <v>140073</v>
          </cell>
          <cell r="F320">
            <v>-2883.91</v>
          </cell>
          <cell r="G320">
            <v>137189</v>
          </cell>
          <cell r="H320">
            <v>0</v>
          </cell>
          <cell r="I320">
            <v>137189</v>
          </cell>
          <cell r="J320">
            <v>0</v>
          </cell>
          <cell r="K320">
            <v>140073</v>
          </cell>
          <cell r="L320">
            <v>-2883.91</v>
          </cell>
          <cell r="M320">
            <v>137189</v>
          </cell>
          <cell r="N320">
            <v>137189.09</v>
          </cell>
          <cell r="O320">
            <v>24678.79</v>
          </cell>
          <cell r="Q320">
            <v>112510.20999999999</v>
          </cell>
          <cell r="S320">
            <v>112510.20999999999</v>
          </cell>
          <cell r="V320">
            <v>0</v>
          </cell>
          <cell r="W320">
            <v>0</v>
          </cell>
          <cell r="X320">
            <v>0</v>
          </cell>
          <cell r="Y320">
            <v>0</v>
          </cell>
          <cell r="Z320">
            <v>0</v>
          </cell>
          <cell r="AA320">
            <v>0</v>
          </cell>
          <cell r="AC320">
            <v>140073</v>
          </cell>
          <cell r="AD320">
            <v>-2883.91</v>
          </cell>
          <cell r="AE320">
            <v>137189.09</v>
          </cell>
          <cell r="AF320">
            <v>24678.79</v>
          </cell>
          <cell r="AG320">
            <v>112510.29999999999</v>
          </cell>
          <cell r="AH320">
            <v>115394.20999999999</v>
          </cell>
          <cell r="AI320">
            <v>8.999999999650754E-2</v>
          </cell>
        </row>
        <row r="321">
          <cell r="A321">
            <v>509</v>
          </cell>
          <cell r="B321" t="str">
            <v>EE509</v>
          </cell>
          <cell r="C321" t="str">
            <v>St JosephÂ’s RCP School</v>
          </cell>
          <cell r="E321">
            <v>578955</v>
          </cell>
          <cell r="F321">
            <v>90381.359999999986</v>
          </cell>
          <cell r="G321">
            <v>669336</v>
          </cell>
          <cell r="H321">
            <v>669336</v>
          </cell>
          <cell r="I321">
            <v>0</v>
          </cell>
          <cell r="J321">
            <v>0</v>
          </cell>
          <cell r="K321">
            <v>578955</v>
          </cell>
          <cell r="L321">
            <v>90381.359999999986</v>
          </cell>
          <cell r="M321">
            <v>669336</v>
          </cell>
          <cell r="N321">
            <v>669336.36</v>
          </cell>
          <cell r="O321">
            <v>528323.63</v>
          </cell>
          <cell r="Q321">
            <v>141012.37</v>
          </cell>
          <cell r="S321">
            <v>141012.37</v>
          </cell>
          <cell r="V321">
            <v>0</v>
          </cell>
          <cell r="W321">
            <v>0</v>
          </cell>
          <cell r="X321">
            <v>0</v>
          </cell>
          <cell r="Y321">
            <v>0</v>
          </cell>
          <cell r="Z321">
            <v>0</v>
          </cell>
          <cell r="AA321">
            <v>0</v>
          </cell>
          <cell r="AC321">
            <v>578955</v>
          </cell>
          <cell r="AD321">
            <v>90381.359999999986</v>
          </cell>
          <cell r="AE321">
            <v>669336.36</v>
          </cell>
          <cell r="AF321">
            <v>528323.63</v>
          </cell>
          <cell r="AG321">
            <v>141012.72999999998</v>
          </cell>
          <cell r="AH321">
            <v>50631.369999999995</v>
          </cell>
          <cell r="AI321">
            <v>0.35999999998603016</v>
          </cell>
        </row>
        <row r="322">
          <cell r="A322">
            <v>511</v>
          </cell>
          <cell r="B322" t="str">
            <v>EE511</v>
          </cell>
          <cell r="C322" t="str">
            <v>Tudor C of E VCP School, Sudbu</v>
          </cell>
          <cell r="E322">
            <v>978939</v>
          </cell>
          <cell r="F322">
            <v>29905.060000000056</v>
          </cell>
          <cell r="G322">
            <v>1008844</v>
          </cell>
          <cell r="H322">
            <v>1008844</v>
          </cell>
          <cell r="I322">
            <v>0</v>
          </cell>
          <cell r="J322">
            <v>0</v>
          </cell>
          <cell r="K322">
            <v>978939</v>
          </cell>
          <cell r="L322">
            <v>29905.060000000056</v>
          </cell>
          <cell r="M322">
            <v>1008844</v>
          </cell>
          <cell r="N322">
            <v>1008844.06</v>
          </cell>
          <cell r="O322">
            <v>951837.06</v>
          </cell>
          <cell r="Q322">
            <v>57006.939999999944</v>
          </cell>
          <cell r="S322">
            <v>57006.939999999944</v>
          </cell>
          <cell r="V322">
            <v>7785</v>
          </cell>
          <cell r="W322">
            <v>-6379.38</v>
          </cell>
          <cell r="X322">
            <v>14164.380000000001</v>
          </cell>
          <cell r="Y322">
            <v>0</v>
          </cell>
          <cell r="Z322">
            <v>14164.380000000001</v>
          </cell>
          <cell r="AA322">
            <v>0</v>
          </cell>
          <cell r="AC322">
            <v>978939</v>
          </cell>
          <cell r="AD322">
            <v>29905.060000000056</v>
          </cell>
          <cell r="AE322">
            <v>1008844.06</v>
          </cell>
          <cell r="AF322">
            <v>951837.06</v>
          </cell>
          <cell r="AG322">
            <v>57007</v>
          </cell>
          <cell r="AH322">
            <v>27101.939999999944</v>
          </cell>
          <cell r="AI322">
            <v>6.0000000055879354E-2</v>
          </cell>
        </row>
        <row r="323">
          <cell r="A323">
            <v>512</v>
          </cell>
          <cell r="B323" t="str">
            <v>EE512</v>
          </cell>
          <cell r="C323" t="str">
            <v>Woodhall Community Primary Sch</v>
          </cell>
          <cell r="E323">
            <v>1353622</v>
          </cell>
          <cell r="F323">
            <v>116704.90999999992</v>
          </cell>
          <cell r="G323">
            <v>1470327</v>
          </cell>
          <cell r="H323">
            <v>1470327</v>
          </cell>
          <cell r="I323">
            <v>0</v>
          </cell>
          <cell r="J323">
            <v>0</v>
          </cell>
          <cell r="K323">
            <v>1353622</v>
          </cell>
          <cell r="L323">
            <v>116704.90999999992</v>
          </cell>
          <cell r="M323">
            <v>1470327</v>
          </cell>
          <cell r="N323">
            <v>1470326.91</v>
          </cell>
          <cell r="O323">
            <v>1320069.81</v>
          </cell>
          <cell r="Q323">
            <v>150257.18999999994</v>
          </cell>
          <cell r="S323">
            <v>150257.18999999994</v>
          </cell>
          <cell r="V323">
            <v>1005</v>
          </cell>
          <cell r="W323">
            <v>-727</v>
          </cell>
          <cell r="X323">
            <v>1732</v>
          </cell>
          <cell r="Y323">
            <v>0</v>
          </cell>
          <cell r="Z323">
            <v>1732</v>
          </cell>
          <cell r="AA323">
            <v>0</v>
          </cell>
          <cell r="AC323">
            <v>1353622</v>
          </cell>
          <cell r="AD323">
            <v>116704.90999999992</v>
          </cell>
          <cell r="AE323">
            <v>1470326.91</v>
          </cell>
          <cell r="AF323">
            <v>1320069.81</v>
          </cell>
          <cell r="AG323">
            <v>150257.09999999986</v>
          </cell>
          <cell r="AH323">
            <v>33552.189999999944</v>
          </cell>
          <cell r="AI323">
            <v>-9.0000000083819032E-2</v>
          </cell>
        </row>
        <row r="324">
          <cell r="A324">
            <v>513</v>
          </cell>
          <cell r="B324" t="str">
            <v>EE513</v>
          </cell>
          <cell r="C324" t="str">
            <v>Thurlow C of E VCP School</v>
          </cell>
          <cell r="E324">
            <v>398953</v>
          </cell>
          <cell r="F324">
            <v>34885.94</v>
          </cell>
          <cell r="G324">
            <v>433839</v>
          </cell>
          <cell r="H324">
            <v>433839</v>
          </cell>
          <cell r="I324">
            <v>0</v>
          </cell>
          <cell r="J324">
            <v>0</v>
          </cell>
          <cell r="K324">
            <v>398953</v>
          </cell>
          <cell r="L324">
            <v>34885.94</v>
          </cell>
          <cell r="M324">
            <v>433839</v>
          </cell>
          <cell r="N324">
            <v>433838.94</v>
          </cell>
          <cell r="O324">
            <v>370608.59</v>
          </cell>
          <cell r="Q324">
            <v>63230.409999999974</v>
          </cell>
          <cell r="S324">
            <v>63230.409999999974</v>
          </cell>
          <cell r="V324">
            <v>276</v>
          </cell>
          <cell r="W324">
            <v>-5012.5</v>
          </cell>
          <cell r="X324">
            <v>5288.5</v>
          </cell>
          <cell r="Y324">
            <v>0</v>
          </cell>
          <cell r="Z324">
            <v>5288.5</v>
          </cell>
          <cell r="AA324">
            <v>0</v>
          </cell>
          <cell r="AC324">
            <v>398953</v>
          </cell>
          <cell r="AD324">
            <v>34885.94</v>
          </cell>
          <cell r="AE324">
            <v>433838.94</v>
          </cell>
          <cell r="AF324">
            <v>370608.59</v>
          </cell>
          <cell r="AG324">
            <v>63230.349999999977</v>
          </cell>
          <cell r="AH324">
            <v>28344.409999999974</v>
          </cell>
          <cell r="AI324">
            <v>-5.9999999997671694E-2</v>
          </cell>
        </row>
        <row r="325">
          <cell r="A325">
            <v>514</v>
          </cell>
          <cell r="B325" t="str">
            <v>EE514</v>
          </cell>
          <cell r="C325" t="str">
            <v>Thurston CEVC Primary School</v>
          </cell>
          <cell r="E325">
            <v>659516</v>
          </cell>
          <cell r="F325">
            <v>55113.959999999963</v>
          </cell>
          <cell r="G325">
            <v>714630</v>
          </cell>
          <cell r="H325">
            <v>714630</v>
          </cell>
          <cell r="I325">
            <v>0</v>
          </cell>
          <cell r="J325">
            <v>0</v>
          </cell>
          <cell r="K325">
            <v>659516</v>
          </cell>
          <cell r="L325">
            <v>55113.959999999963</v>
          </cell>
          <cell r="M325">
            <v>714630</v>
          </cell>
          <cell r="N325">
            <v>714629.96</v>
          </cell>
          <cell r="O325">
            <v>692933.67</v>
          </cell>
          <cell r="Q325">
            <v>21696.329999999958</v>
          </cell>
          <cell r="S325">
            <v>21696.329999999958</v>
          </cell>
          <cell r="V325">
            <v>918</v>
          </cell>
          <cell r="W325">
            <v>-3788.75</v>
          </cell>
          <cell r="X325">
            <v>4706.75</v>
          </cell>
          <cell r="Y325">
            <v>0</v>
          </cell>
          <cell r="Z325">
            <v>4706.75</v>
          </cell>
          <cell r="AA325">
            <v>0</v>
          </cell>
          <cell r="AC325">
            <v>659516</v>
          </cell>
          <cell r="AD325">
            <v>55113.959999999963</v>
          </cell>
          <cell r="AE325">
            <v>714629.96</v>
          </cell>
          <cell r="AF325">
            <v>692933.67</v>
          </cell>
          <cell r="AG325">
            <v>21696.289999999921</v>
          </cell>
          <cell r="AH325">
            <v>-33417.670000000042</v>
          </cell>
          <cell r="AI325">
            <v>-4.0000000037252903E-2</v>
          </cell>
        </row>
        <row r="326">
          <cell r="A326">
            <v>515</v>
          </cell>
          <cell r="B326" t="str">
            <v>EE515</v>
          </cell>
          <cell r="C326" t="str">
            <v>St ChristopherÂ¿s CEVCP School</v>
          </cell>
          <cell r="E326">
            <v>977904</v>
          </cell>
          <cell r="F326">
            <v>-75893.689999999944</v>
          </cell>
          <cell r="G326">
            <v>902010</v>
          </cell>
          <cell r="H326">
            <v>902010</v>
          </cell>
          <cell r="I326">
            <v>0</v>
          </cell>
          <cell r="J326">
            <v>0</v>
          </cell>
          <cell r="K326">
            <v>977904</v>
          </cell>
          <cell r="L326">
            <v>-75893.689999999944</v>
          </cell>
          <cell r="M326">
            <v>902010</v>
          </cell>
          <cell r="N326">
            <v>902010.31</v>
          </cell>
          <cell r="O326">
            <v>953332.62</v>
          </cell>
          <cell r="Q326">
            <v>-51322.619999999995</v>
          </cell>
          <cell r="S326">
            <v>-51322.619999999995</v>
          </cell>
          <cell r="V326">
            <v>2576</v>
          </cell>
          <cell r="W326">
            <v>1013.48</v>
          </cell>
          <cell r="X326">
            <v>1562.52</v>
          </cell>
          <cell r="Y326">
            <v>0</v>
          </cell>
          <cell r="Z326">
            <v>1562.52</v>
          </cell>
          <cell r="AA326">
            <v>0</v>
          </cell>
          <cell r="AC326">
            <v>977904</v>
          </cell>
          <cell r="AD326">
            <v>-75893.689999999944</v>
          </cell>
          <cell r="AE326">
            <v>902010.31</v>
          </cell>
          <cell r="AF326">
            <v>953332.62</v>
          </cell>
          <cell r="AG326">
            <v>-51322.309999999939</v>
          </cell>
          <cell r="AH326">
            <v>24571.380000000005</v>
          </cell>
          <cell r="AI326">
            <v>0.31000000005587935</v>
          </cell>
        </row>
        <row r="327">
          <cell r="A327">
            <v>517</v>
          </cell>
          <cell r="B327" t="str">
            <v>EE517</v>
          </cell>
          <cell r="C327" t="str">
            <v>Walsham-Le-Willows C of E VCP</v>
          </cell>
          <cell r="E327">
            <v>488541</v>
          </cell>
          <cell r="F327">
            <v>44858.719999999972</v>
          </cell>
          <cell r="G327">
            <v>533400</v>
          </cell>
          <cell r="H327">
            <v>533400</v>
          </cell>
          <cell r="I327">
            <v>0</v>
          </cell>
          <cell r="J327">
            <v>0</v>
          </cell>
          <cell r="K327">
            <v>488541</v>
          </cell>
          <cell r="L327">
            <v>44858.719999999972</v>
          </cell>
          <cell r="M327">
            <v>533400</v>
          </cell>
          <cell r="N327">
            <v>533399.72</v>
          </cell>
          <cell r="O327">
            <v>435980</v>
          </cell>
          <cell r="Q327">
            <v>97420</v>
          </cell>
          <cell r="S327">
            <v>97420</v>
          </cell>
          <cell r="V327">
            <v>24914</v>
          </cell>
          <cell r="W327">
            <v>-4956.25</v>
          </cell>
          <cell r="X327">
            <v>29870.25</v>
          </cell>
          <cell r="Y327">
            <v>0</v>
          </cell>
          <cell r="Z327">
            <v>29870.25</v>
          </cell>
          <cell r="AA327">
            <v>0</v>
          </cell>
          <cell r="AC327">
            <v>488541</v>
          </cell>
          <cell r="AD327">
            <v>44858.719999999972</v>
          </cell>
          <cell r="AE327">
            <v>533399.72</v>
          </cell>
          <cell r="AF327">
            <v>435980</v>
          </cell>
          <cell r="AG327">
            <v>97419.719999999972</v>
          </cell>
          <cell r="AH327">
            <v>52561</v>
          </cell>
          <cell r="AI327">
            <v>-0.28000000002793968</v>
          </cell>
        </row>
        <row r="328">
          <cell r="A328">
            <v>521</v>
          </cell>
          <cell r="B328" t="str">
            <v>EE521</v>
          </cell>
          <cell r="C328" t="str">
            <v>Wickhambrook Community Primary</v>
          </cell>
          <cell r="E328">
            <v>541251</v>
          </cell>
          <cell r="F328">
            <v>165522.56</v>
          </cell>
          <cell r="G328">
            <v>706774</v>
          </cell>
          <cell r="H328">
            <v>706774</v>
          </cell>
          <cell r="I328">
            <v>0</v>
          </cell>
          <cell r="J328">
            <v>0</v>
          </cell>
          <cell r="K328">
            <v>541251</v>
          </cell>
          <cell r="L328">
            <v>165522.56</v>
          </cell>
          <cell r="M328">
            <v>706774</v>
          </cell>
          <cell r="N328">
            <v>706773.56</v>
          </cell>
          <cell r="O328">
            <v>466002.93</v>
          </cell>
          <cell r="Q328">
            <v>240771.07</v>
          </cell>
          <cell r="S328">
            <v>240771.07</v>
          </cell>
          <cell r="V328">
            <v>23274</v>
          </cell>
          <cell r="W328">
            <v>-5451.25</v>
          </cell>
          <cell r="X328">
            <v>28725.25</v>
          </cell>
          <cell r="Y328">
            <v>0</v>
          </cell>
          <cell r="Z328">
            <v>28725.25</v>
          </cell>
          <cell r="AA328">
            <v>0</v>
          </cell>
          <cell r="AC328">
            <v>541251</v>
          </cell>
          <cell r="AD328">
            <v>165522.56</v>
          </cell>
          <cell r="AE328">
            <v>706773.56</v>
          </cell>
          <cell r="AF328">
            <v>466002.93</v>
          </cell>
          <cell r="AG328">
            <v>240770.63000000006</v>
          </cell>
          <cell r="AH328">
            <v>75248.070000000065</v>
          </cell>
          <cell r="AI328">
            <v>-0.43999999994412065</v>
          </cell>
        </row>
        <row r="329">
          <cell r="A329">
            <v>522</v>
          </cell>
          <cell r="B329" t="str">
            <v>EE522</v>
          </cell>
          <cell r="C329" t="str">
            <v>Woolpit Community Primary Scho</v>
          </cell>
          <cell r="E329">
            <v>572056</v>
          </cell>
          <cell r="F329">
            <v>72215.890000000014</v>
          </cell>
          <cell r="G329">
            <v>644272</v>
          </cell>
          <cell r="H329">
            <v>644272</v>
          </cell>
          <cell r="I329">
            <v>0</v>
          </cell>
          <cell r="J329">
            <v>0</v>
          </cell>
          <cell r="K329">
            <v>572056</v>
          </cell>
          <cell r="L329">
            <v>72215.890000000014</v>
          </cell>
          <cell r="M329">
            <v>644272</v>
          </cell>
          <cell r="N329">
            <v>644271.89</v>
          </cell>
          <cell r="O329">
            <v>557590.56000000006</v>
          </cell>
          <cell r="Q329">
            <v>86681.439999999944</v>
          </cell>
          <cell r="S329">
            <v>86681.439999999944</v>
          </cell>
          <cell r="V329">
            <v>10221</v>
          </cell>
          <cell r="W329">
            <v>5416.25</v>
          </cell>
          <cell r="X329">
            <v>4804.75</v>
          </cell>
          <cell r="Y329">
            <v>0</v>
          </cell>
          <cell r="Z329">
            <v>4804.75</v>
          </cell>
          <cell r="AA329">
            <v>0</v>
          </cell>
          <cell r="AC329">
            <v>572056</v>
          </cell>
          <cell r="AD329">
            <v>72215.890000000014</v>
          </cell>
          <cell r="AE329">
            <v>644271.89</v>
          </cell>
          <cell r="AF329">
            <v>557590.56000000006</v>
          </cell>
          <cell r="AG329">
            <v>86681.329999999958</v>
          </cell>
          <cell r="AH329">
            <v>14465.439999999944</v>
          </cell>
          <cell r="AI329">
            <v>-0.10999999998603016</v>
          </cell>
        </row>
        <row r="330">
          <cell r="A330">
            <v>525</v>
          </cell>
          <cell r="B330" t="str">
            <v>EE525</v>
          </cell>
          <cell r="C330" t="str">
            <v>Beyton Middle School</v>
          </cell>
          <cell r="D330" t="str">
            <v>CM</v>
          </cell>
          <cell r="E330">
            <v>800074</v>
          </cell>
          <cell r="F330">
            <v>375632.37999999989</v>
          </cell>
          <cell r="G330">
            <v>1175706</v>
          </cell>
          <cell r="H330">
            <v>1175706</v>
          </cell>
          <cell r="I330">
            <v>0</v>
          </cell>
          <cell r="J330">
            <v>0</v>
          </cell>
          <cell r="K330">
            <v>800074</v>
          </cell>
          <cell r="L330">
            <v>375632.37999999989</v>
          </cell>
          <cell r="M330">
            <v>1175706</v>
          </cell>
          <cell r="N330">
            <v>1175706.3799999999</v>
          </cell>
          <cell r="O330">
            <v>1175875.7</v>
          </cell>
          <cell r="Q330">
            <v>-169.69999999995343</v>
          </cell>
          <cell r="S330">
            <v>-169.69999999995343</v>
          </cell>
          <cell r="V330">
            <v>4840</v>
          </cell>
          <cell r="W330">
            <v>4670.0200000000004</v>
          </cell>
          <cell r="X330">
            <v>169.97999999999956</v>
          </cell>
          <cell r="Y330">
            <v>0</v>
          </cell>
          <cell r="Z330">
            <v>169.97999999999956</v>
          </cell>
          <cell r="AA330">
            <v>0</v>
          </cell>
          <cell r="AC330">
            <v>800074</v>
          </cell>
          <cell r="AD330">
            <v>375632.37999999989</v>
          </cell>
          <cell r="AE330">
            <v>1175706.3799999999</v>
          </cell>
          <cell r="AF330">
            <v>1175875.7</v>
          </cell>
          <cell r="AG330">
            <v>-169.32000000006519</v>
          </cell>
          <cell r="AH330">
            <v>-375801.69999999995</v>
          </cell>
          <cell r="AI330">
            <v>0.37999999988824129</v>
          </cell>
          <cell r="AJ330" t="str">
            <v>CM</v>
          </cell>
        </row>
        <row r="331">
          <cell r="A331">
            <v>526</v>
          </cell>
          <cell r="B331" t="str">
            <v>EE526</v>
          </cell>
          <cell r="C331" t="str">
            <v>Breckland Middle School</v>
          </cell>
          <cell r="D331" t="str">
            <v>CM</v>
          </cell>
          <cell r="E331">
            <v>0</v>
          </cell>
          <cell r="F331">
            <v>0</v>
          </cell>
          <cell r="G331">
            <v>0</v>
          </cell>
          <cell r="H331">
            <v>0</v>
          </cell>
          <cell r="I331">
            <v>0</v>
          </cell>
          <cell r="J331">
            <v>0</v>
          </cell>
          <cell r="K331">
            <v>0</v>
          </cell>
          <cell r="L331">
            <v>0</v>
          </cell>
          <cell r="M331">
            <v>0</v>
          </cell>
          <cell r="N331">
            <v>0</v>
          </cell>
          <cell r="O331">
            <v>0</v>
          </cell>
          <cell r="Q331">
            <v>0</v>
          </cell>
          <cell r="S331">
            <v>0</v>
          </cell>
          <cell r="V331">
            <v>0</v>
          </cell>
          <cell r="W331">
            <v>0</v>
          </cell>
          <cell r="X331">
            <v>0</v>
          </cell>
          <cell r="Y331">
            <v>0</v>
          </cell>
          <cell r="Z331">
            <v>0</v>
          </cell>
          <cell r="AA331">
            <v>0</v>
          </cell>
          <cell r="AC331">
            <v>0</v>
          </cell>
          <cell r="AD331">
            <v>0</v>
          </cell>
          <cell r="AE331">
            <v>0</v>
          </cell>
          <cell r="AF331">
            <v>0</v>
          </cell>
          <cell r="AG331">
            <v>0</v>
          </cell>
          <cell r="AH331">
            <v>0</v>
          </cell>
          <cell r="AI331">
            <v>0</v>
          </cell>
          <cell r="AJ331" t="str">
            <v>CM</v>
          </cell>
        </row>
        <row r="332">
          <cell r="A332">
            <v>527</v>
          </cell>
          <cell r="B332" t="str">
            <v>EE527</v>
          </cell>
          <cell r="C332" t="str">
            <v>Horringer Court Middle School</v>
          </cell>
          <cell r="D332" t="str">
            <v>AC</v>
          </cell>
          <cell r="E332">
            <v>0</v>
          </cell>
          <cell r="F332">
            <v>0</v>
          </cell>
          <cell r="G332">
            <v>0</v>
          </cell>
          <cell r="H332">
            <v>0</v>
          </cell>
          <cell r="I332">
            <v>0</v>
          </cell>
          <cell r="J332">
            <v>0</v>
          </cell>
          <cell r="K332">
            <v>0</v>
          </cell>
          <cell r="L332">
            <v>0</v>
          </cell>
          <cell r="M332">
            <v>0</v>
          </cell>
          <cell r="N332">
            <v>0</v>
          </cell>
          <cell r="O332">
            <v>0</v>
          </cell>
          <cell r="Q332">
            <v>0</v>
          </cell>
          <cell r="S332">
            <v>0</v>
          </cell>
          <cell r="V332">
            <v>0</v>
          </cell>
          <cell r="W332">
            <v>0</v>
          </cell>
          <cell r="X332">
            <v>0</v>
          </cell>
          <cell r="Y332">
            <v>0</v>
          </cell>
          <cell r="Z332">
            <v>0</v>
          </cell>
          <cell r="AA332">
            <v>0</v>
          </cell>
          <cell r="AC332">
            <v>0</v>
          </cell>
          <cell r="AD332">
            <v>0</v>
          </cell>
          <cell r="AE332">
            <v>0</v>
          </cell>
          <cell r="AF332">
            <v>0</v>
          </cell>
          <cell r="AG332">
            <v>0</v>
          </cell>
          <cell r="AH332">
            <v>0</v>
          </cell>
          <cell r="AI332">
            <v>0</v>
          </cell>
          <cell r="AJ332" t="str">
            <v>AC</v>
          </cell>
        </row>
        <row r="333">
          <cell r="A333">
            <v>528</v>
          </cell>
          <cell r="B333" t="str">
            <v>EE528</v>
          </cell>
          <cell r="C333" t="str">
            <v>Howard Middle School</v>
          </cell>
          <cell r="E333">
            <v>1337522</v>
          </cell>
          <cell r="F333">
            <v>144505.07000000007</v>
          </cell>
          <cell r="G333">
            <v>1482027</v>
          </cell>
          <cell r="H333">
            <v>1482027</v>
          </cell>
          <cell r="I333">
            <v>0</v>
          </cell>
          <cell r="J333">
            <v>0</v>
          </cell>
          <cell r="K333">
            <v>1337522</v>
          </cell>
          <cell r="L333">
            <v>144505.07000000007</v>
          </cell>
          <cell r="M333">
            <v>1482027</v>
          </cell>
          <cell r="N333">
            <v>1482027.07</v>
          </cell>
          <cell r="O333">
            <v>1367660.34</v>
          </cell>
          <cell r="Q333">
            <v>114366.65999999992</v>
          </cell>
          <cell r="S333">
            <v>114366.65999999992</v>
          </cell>
          <cell r="V333">
            <v>5064</v>
          </cell>
          <cell r="W333">
            <v>3679.5</v>
          </cell>
          <cell r="X333">
            <v>1384.5</v>
          </cell>
          <cell r="Y333">
            <v>0</v>
          </cell>
          <cell r="Z333">
            <v>1384.5</v>
          </cell>
          <cell r="AA333">
            <v>0</v>
          </cell>
          <cell r="AC333">
            <v>1337522</v>
          </cell>
          <cell r="AD333">
            <v>144505.07000000007</v>
          </cell>
          <cell r="AE333">
            <v>1482027.07</v>
          </cell>
          <cell r="AF333">
            <v>1367660.34</v>
          </cell>
          <cell r="AG333">
            <v>114366.72999999998</v>
          </cell>
          <cell r="AH333">
            <v>-30138.340000000084</v>
          </cell>
          <cell r="AI333">
            <v>7.000000006519258E-2</v>
          </cell>
        </row>
        <row r="334">
          <cell r="A334">
            <v>529</v>
          </cell>
          <cell r="B334" t="str">
            <v>EE529</v>
          </cell>
          <cell r="C334" t="str">
            <v>St James CEVA Middle School</v>
          </cell>
          <cell r="E334">
            <v>1730347</v>
          </cell>
          <cell r="F334">
            <v>163131.10000000009</v>
          </cell>
          <cell r="G334">
            <v>1893478</v>
          </cell>
          <cell r="H334">
            <v>1893478</v>
          </cell>
          <cell r="I334">
            <v>0</v>
          </cell>
          <cell r="J334">
            <v>0</v>
          </cell>
          <cell r="K334">
            <v>1730347</v>
          </cell>
          <cell r="L334">
            <v>163131.10000000009</v>
          </cell>
          <cell r="M334">
            <v>1893478</v>
          </cell>
          <cell r="N334">
            <v>1893478.1</v>
          </cell>
          <cell r="O334">
            <v>1702553.21</v>
          </cell>
          <cell r="Q334">
            <v>190924.79000000004</v>
          </cell>
          <cell r="S334">
            <v>190924.79000000004</v>
          </cell>
          <cell r="V334">
            <v>25433</v>
          </cell>
          <cell r="W334">
            <v>3382.32</v>
          </cell>
          <cell r="X334">
            <v>22050.68</v>
          </cell>
          <cell r="Y334">
            <v>0</v>
          </cell>
          <cell r="Z334">
            <v>22050.68</v>
          </cell>
          <cell r="AA334">
            <v>0</v>
          </cell>
          <cell r="AC334">
            <v>1730347</v>
          </cell>
          <cell r="AD334">
            <v>163131.10000000009</v>
          </cell>
          <cell r="AE334">
            <v>1893478.1</v>
          </cell>
          <cell r="AF334">
            <v>1702553.21</v>
          </cell>
          <cell r="AG334">
            <v>190924.89000000013</v>
          </cell>
          <cell r="AH334">
            <v>27793.790000000037</v>
          </cell>
          <cell r="AI334">
            <v>0.10000000009313226</v>
          </cell>
        </row>
        <row r="335">
          <cell r="A335">
            <v>530</v>
          </cell>
          <cell r="B335" t="str">
            <v>EE530</v>
          </cell>
          <cell r="C335" t="str">
            <v>St Louis Catholic Middle Schoo</v>
          </cell>
          <cell r="D335" t="str">
            <v>CM</v>
          </cell>
          <cell r="E335">
            <v>1673841</v>
          </cell>
          <cell r="F335">
            <v>155123.65999999992</v>
          </cell>
          <cell r="G335">
            <v>1828965</v>
          </cell>
          <cell r="H335">
            <v>1828965</v>
          </cell>
          <cell r="I335">
            <v>0</v>
          </cell>
          <cell r="J335">
            <v>0</v>
          </cell>
          <cell r="K335">
            <v>1673841</v>
          </cell>
          <cell r="L335">
            <v>155123.65999999992</v>
          </cell>
          <cell r="M335">
            <v>1828965</v>
          </cell>
          <cell r="N335">
            <v>1828964.66</v>
          </cell>
          <cell r="O335">
            <v>1745612.59</v>
          </cell>
          <cell r="Q335">
            <v>83352.409999999916</v>
          </cell>
          <cell r="S335">
            <v>83352.409999999916</v>
          </cell>
          <cell r="V335">
            <v>0</v>
          </cell>
          <cell r="W335">
            <v>0</v>
          </cell>
          <cell r="X335">
            <v>0</v>
          </cell>
          <cell r="Y335">
            <v>0</v>
          </cell>
          <cell r="Z335">
            <v>0</v>
          </cell>
          <cell r="AA335">
            <v>0</v>
          </cell>
          <cell r="AC335">
            <v>1673841</v>
          </cell>
          <cell r="AD335">
            <v>155123.65999999992</v>
          </cell>
          <cell r="AE335">
            <v>1828964.66</v>
          </cell>
          <cell r="AF335">
            <v>1745612.59</v>
          </cell>
          <cell r="AG335">
            <v>83352.069999999832</v>
          </cell>
          <cell r="AH335">
            <v>-71771.590000000084</v>
          </cell>
          <cell r="AI335">
            <v>-0.34000000008381903</v>
          </cell>
          <cell r="AJ335" t="str">
            <v>CM</v>
          </cell>
        </row>
        <row r="336">
          <cell r="A336">
            <v>531</v>
          </cell>
          <cell r="B336" t="str">
            <v>EE531</v>
          </cell>
          <cell r="C336" t="str">
            <v>Westley Middle School</v>
          </cell>
          <cell r="D336" t="str">
            <v>AC</v>
          </cell>
          <cell r="E336">
            <v>0</v>
          </cell>
          <cell r="F336">
            <v>0</v>
          </cell>
          <cell r="G336">
            <v>0</v>
          </cell>
          <cell r="H336">
            <v>0</v>
          </cell>
          <cell r="I336">
            <v>0</v>
          </cell>
          <cell r="J336">
            <v>0</v>
          </cell>
          <cell r="K336">
            <v>0</v>
          </cell>
          <cell r="L336">
            <v>0</v>
          </cell>
          <cell r="M336">
            <v>0</v>
          </cell>
          <cell r="N336">
            <v>0</v>
          </cell>
          <cell r="O336">
            <v>0</v>
          </cell>
          <cell r="Q336">
            <v>0</v>
          </cell>
          <cell r="S336">
            <v>0</v>
          </cell>
          <cell r="V336">
            <v>0</v>
          </cell>
          <cell r="W336">
            <v>0</v>
          </cell>
          <cell r="X336">
            <v>0</v>
          </cell>
          <cell r="Y336">
            <v>0</v>
          </cell>
          <cell r="Z336">
            <v>0</v>
          </cell>
          <cell r="AA336">
            <v>0</v>
          </cell>
          <cell r="AC336">
            <v>0</v>
          </cell>
          <cell r="AD336">
            <v>0</v>
          </cell>
          <cell r="AE336">
            <v>0</v>
          </cell>
          <cell r="AF336">
            <v>0</v>
          </cell>
          <cell r="AG336">
            <v>0</v>
          </cell>
          <cell r="AH336">
            <v>0</v>
          </cell>
          <cell r="AI336">
            <v>0</v>
          </cell>
          <cell r="AJ336" t="str">
            <v>AC</v>
          </cell>
        </row>
        <row r="337">
          <cell r="A337">
            <v>532</v>
          </cell>
          <cell r="B337" t="str">
            <v>EE532</v>
          </cell>
          <cell r="C337" t="str">
            <v>Hardwick Middle School</v>
          </cell>
          <cell r="E337">
            <v>1552244</v>
          </cell>
          <cell r="F337">
            <v>212561.72999999998</v>
          </cell>
          <cell r="G337">
            <v>1764806</v>
          </cell>
          <cell r="H337">
            <v>1764806</v>
          </cell>
          <cell r="I337">
            <v>0</v>
          </cell>
          <cell r="J337">
            <v>0</v>
          </cell>
          <cell r="K337">
            <v>1552244</v>
          </cell>
          <cell r="L337">
            <v>212561.72999999998</v>
          </cell>
          <cell r="M337">
            <v>1764806</v>
          </cell>
          <cell r="N337">
            <v>1764805.73</v>
          </cell>
          <cell r="O337">
            <v>1472880.02</v>
          </cell>
          <cell r="Q337">
            <v>291925.98</v>
          </cell>
          <cell r="S337">
            <v>291925.98</v>
          </cell>
          <cell r="V337">
            <v>8854</v>
          </cell>
          <cell r="W337">
            <v>-6194.66</v>
          </cell>
          <cell r="X337">
            <v>15048.66</v>
          </cell>
          <cell r="Y337">
            <v>0</v>
          </cell>
          <cell r="Z337">
            <v>15048.66</v>
          </cell>
          <cell r="AA337">
            <v>0</v>
          </cell>
          <cell r="AC337">
            <v>1552244</v>
          </cell>
          <cell r="AD337">
            <v>212561.72999999998</v>
          </cell>
          <cell r="AE337">
            <v>1764805.73</v>
          </cell>
          <cell r="AF337">
            <v>1472880.02</v>
          </cell>
          <cell r="AG337">
            <v>291925.70999999996</v>
          </cell>
          <cell r="AH337">
            <v>79363.979999999981</v>
          </cell>
          <cell r="AI337">
            <v>-0.27000000001862645</v>
          </cell>
        </row>
        <row r="338">
          <cell r="A338">
            <v>533</v>
          </cell>
          <cell r="B338" t="str">
            <v>EE533</v>
          </cell>
          <cell r="C338" t="str">
            <v>Clare Middle School</v>
          </cell>
          <cell r="D338" t="str">
            <v>CM</v>
          </cell>
          <cell r="E338">
            <v>0</v>
          </cell>
          <cell r="F338">
            <v>0</v>
          </cell>
          <cell r="G338">
            <v>0</v>
          </cell>
          <cell r="H338">
            <v>0</v>
          </cell>
          <cell r="I338">
            <v>0</v>
          </cell>
          <cell r="J338">
            <v>0</v>
          </cell>
          <cell r="K338">
            <v>0</v>
          </cell>
          <cell r="L338">
            <v>0</v>
          </cell>
          <cell r="M338">
            <v>0</v>
          </cell>
          <cell r="N338">
            <v>0</v>
          </cell>
          <cell r="O338">
            <v>0</v>
          </cell>
          <cell r="Q338">
            <v>0</v>
          </cell>
          <cell r="S338">
            <v>0</v>
          </cell>
          <cell r="V338">
            <v>0</v>
          </cell>
          <cell r="W338">
            <v>0</v>
          </cell>
          <cell r="X338">
            <v>0</v>
          </cell>
          <cell r="Y338">
            <v>0</v>
          </cell>
          <cell r="Z338">
            <v>0</v>
          </cell>
          <cell r="AA338">
            <v>0</v>
          </cell>
          <cell r="AC338">
            <v>0</v>
          </cell>
          <cell r="AD338">
            <v>0</v>
          </cell>
          <cell r="AE338">
            <v>0</v>
          </cell>
          <cell r="AF338">
            <v>0</v>
          </cell>
          <cell r="AG338">
            <v>0</v>
          </cell>
          <cell r="AH338">
            <v>0</v>
          </cell>
          <cell r="AI338">
            <v>0</v>
          </cell>
          <cell r="AJ338" t="str">
            <v>CM</v>
          </cell>
        </row>
        <row r="339">
          <cell r="A339">
            <v>534</v>
          </cell>
          <cell r="B339" t="str">
            <v>EE534</v>
          </cell>
          <cell r="C339" t="str">
            <v>Combs Middle School</v>
          </cell>
          <cell r="D339" t="str">
            <v>CM</v>
          </cell>
          <cell r="E339">
            <v>1495042</v>
          </cell>
          <cell r="F339">
            <v>119597.14999999991</v>
          </cell>
          <cell r="G339">
            <v>1614639</v>
          </cell>
          <cell r="H339">
            <v>1614639</v>
          </cell>
          <cell r="I339">
            <v>0</v>
          </cell>
          <cell r="J339">
            <v>0</v>
          </cell>
          <cell r="K339">
            <v>1495042</v>
          </cell>
          <cell r="L339">
            <v>119597.14999999991</v>
          </cell>
          <cell r="M339">
            <v>1614639</v>
          </cell>
          <cell r="N339">
            <v>1614639.15</v>
          </cell>
          <cell r="O339">
            <v>1443501.83</v>
          </cell>
          <cell r="Q339">
            <v>171137.16999999993</v>
          </cell>
          <cell r="S339">
            <v>171137.16999999993</v>
          </cell>
          <cell r="V339">
            <v>0</v>
          </cell>
          <cell r="W339">
            <v>-452.91</v>
          </cell>
          <cell r="X339">
            <v>452.91</v>
          </cell>
          <cell r="Y339">
            <v>0</v>
          </cell>
          <cell r="Z339">
            <v>452.91</v>
          </cell>
          <cell r="AA339">
            <v>0</v>
          </cell>
          <cell r="AC339">
            <v>1495042</v>
          </cell>
          <cell r="AD339">
            <v>119597.14999999991</v>
          </cell>
          <cell r="AE339">
            <v>1614639.15</v>
          </cell>
          <cell r="AF339">
            <v>1443501.83</v>
          </cell>
          <cell r="AG339">
            <v>171137.31999999983</v>
          </cell>
          <cell r="AH339">
            <v>51540.169999999925</v>
          </cell>
          <cell r="AI339">
            <v>0.14999999990686774</v>
          </cell>
          <cell r="AJ339" t="str">
            <v>CM</v>
          </cell>
        </row>
        <row r="340">
          <cell r="A340">
            <v>535</v>
          </cell>
          <cell r="B340" t="str">
            <v>EE535</v>
          </cell>
          <cell r="C340" t="str">
            <v>Great Cornard Middle School</v>
          </cell>
          <cell r="D340" t="str">
            <v>CM</v>
          </cell>
          <cell r="E340">
            <v>0</v>
          </cell>
          <cell r="F340">
            <v>-4.6566084321852941E-11</v>
          </cell>
          <cell r="G340">
            <v>0</v>
          </cell>
          <cell r="H340">
            <v>0</v>
          </cell>
          <cell r="I340">
            <v>0</v>
          </cell>
          <cell r="J340">
            <v>0</v>
          </cell>
          <cell r="K340">
            <v>0</v>
          </cell>
          <cell r="L340">
            <v>-4.6566084321852941E-11</v>
          </cell>
          <cell r="M340">
            <v>0</v>
          </cell>
          <cell r="N340">
            <v>-4.6566084321852941E-11</v>
          </cell>
          <cell r="O340">
            <v>0</v>
          </cell>
          <cell r="Q340">
            <v>0</v>
          </cell>
          <cell r="S340">
            <v>0</v>
          </cell>
          <cell r="V340">
            <v>0</v>
          </cell>
          <cell r="W340">
            <v>0</v>
          </cell>
          <cell r="X340">
            <v>0</v>
          </cell>
          <cell r="Y340">
            <v>0</v>
          </cell>
          <cell r="Z340">
            <v>0</v>
          </cell>
          <cell r="AA340">
            <v>0</v>
          </cell>
          <cell r="AC340">
            <v>0</v>
          </cell>
          <cell r="AD340">
            <v>-4.6566084321852941E-11</v>
          </cell>
          <cell r="AE340">
            <v>-4.6566084321852941E-11</v>
          </cell>
          <cell r="AF340">
            <v>0</v>
          </cell>
          <cell r="AG340">
            <v>-4.6566084321852941E-11</v>
          </cell>
          <cell r="AH340">
            <v>0</v>
          </cell>
          <cell r="AI340">
            <v>-4.6566084321852941E-11</v>
          </cell>
          <cell r="AJ340" t="str">
            <v>CM</v>
          </cell>
        </row>
        <row r="341">
          <cell r="A341">
            <v>536</v>
          </cell>
          <cell r="B341" t="str">
            <v>EE536</v>
          </cell>
          <cell r="C341" t="str">
            <v>Haverhill, Castle Hill Communi</v>
          </cell>
          <cell r="D341" t="str">
            <v>CM</v>
          </cell>
          <cell r="E341">
            <v>0</v>
          </cell>
          <cell r="F341">
            <v>0</v>
          </cell>
          <cell r="G341">
            <v>0</v>
          </cell>
          <cell r="H341">
            <v>0</v>
          </cell>
          <cell r="I341">
            <v>0</v>
          </cell>
          <cell r="J341">
            <v>0</v>
          </cell>
          <cell r="K341">
            <v>0</v>
          </cell>
          <cell r="L341">
            <v>0</v>
          </cell>
          <cell r="M341">
            <v>0</v>
          </cell>
          <cell r="N341">
            <v>0</v>
          </cell>
          <cell r="O341">
            <v>0</v>
          </cell>
          <cell r="Q341">
            <v>0</v>
          </cell>
          <cell r="S341">
            <v>0</v>
          </cell>
          <cell r="V341">
            <v>0</v>
          </cell>
          <cell r="W341">
            <v>0</v>
          </cell>
          <cell r="X341">
            <v>0</v>
          </cell>
          <cell r="Y341">
            <v>0</v>
          </cell>
          <cell r="Z341">
            <v>0</v>
          </cell>
          <cell r="AA341">
            <v>0</v>
          </cell>
          <cell r="AC341">
            <v>0</v>
          </cell>
          <cell r="AD341">
            <v>0</v>
          </cell>
          <cell r="AE341">
            <v>0</v>
          </cell>
          <cell r="AF341">
            <v>0</v>
          </cell>
          <cell r="AG341">
            <v>0</v>
          </cell>
          <cell r="AH341">
            <v>0</v>
          </cell>
          <cell r="AI341">
            <v>0</v>
          </cell>
          <cell r="AJ341" t="str">
            <v>CM</v>
          </cell>
        </row>
        <row r="342">
          <cell r="A342">
            <v>537</v>
          </cell>
          <cell r="B342" t="str">
            <v>EE537</v>
          </cell>
          <cell r="C342" t="str">
            <v>Chalkstone Middle School</v>
          </cell>
          <cell r="D342" t="str">
            <v>CM</v>
          </cell>
          <cell r="E342">
            <v>0</v>
          </cell>
          <cell r="F342">
            <v>0</v>
          </cell>
          <cell r="G342">
            <v>0</v>
          </cell>
          <cell r="H342">
            <v>0</v>
          </cell>
          <cell r="I342">
            <v>0</v>
          </cell>
          <cell r="J342">
            <v>0</v>
          </cell>
          <cell r="K342">
            <v>0</v>
          </cell>
          <cell r="L342">
            <v>0</v>
          </cell>
          <cell r="M342">
            <v>0</v>
          </cell>
          <cell r="N342">
            <v>0</v>
          </cell>
          <cell r="O342">
            <v>0</v>
          </cell>
          <cell r="Q342">
            <v>0</v>
          </cell>
          <cell r="S342">
            <v>0</v>
          </cell>
          <cell r="V342">
            <v>0</v>
          </cell>
          <cell r="W342">
            <v>0</v>
          </cell>
          <cell r="X342">
            <v>0</v>
          </cell>
          <cell r="Y342">
            <v>0</v>
          </cell>
          <cell r="Z342">
            <v>0</v>
          </cell>
          <cell r="AA342">
            <v>0</v>
          </cell>
          <cell r="AC342">
            <v>0</v>
          </cell>
          <cell r="AD342">
            <v>0</v>
          </cell>
          <cell r="AE342">
            <v>0</v>
          </cell>
          <cell r="AF342">
            <v>0</v>
          </cell>
          <cell r="AG342">
            <v>0</v>
          </cell>
          <cell r="AH342">
            <v>0</v>
          </cell>
          <cell r="AI342">
            <v>0</v>
          </cell>
          <cell r="AJ342" t="str">
            <v>CM</v>
          </cell>
        </row>
        <row r="343">
          <cell r="A343">
            <v>538</v>
          </cell>
          <cell r="B343" t="str">
            <v>EE538</v>
          </cell>
          <cell r="C343" t="str">
            <v>Parkway Middle School</v>
          </cell>
          <cell r="D343" t="str">
            <v>CM</v>
          </cell>
          <cell r="E343">
            <v>0</v>
          </cell>
          <cell r="F343">
            <v>0</v>
          </cell>
          <cell r="G343">
            <v>0</v>
          </cell>
          <cell r="H343">
            <v>0</v>
          </cell>
          <cell r="I343">
            <v>0</v>
          </cell>
          <cell r="J343">
            <v>0</v>
          </cell>
          <cell r="K343">
            <v>0</v>
          </cell>
          <cell r="L343">
            <v>0</v>
          </cell>
          <cell r="M343">
            <v>0</v>
          </cell>
          <cell r="N343">
            <v>0</v>
          </cell>
          <cell r="O343">
            <v>0</v>
          </cell>
          <cell r="Q343">
            <v>0</v>
          </cell>
          <cell r="S343">
            <v>0</v>
          </cell>
          <cell r="V343">
            <v>0</v>
          </cell>
          <cell r="W343">
            <v>0</v>
          </cell>
          <cell r="X343">
            <v>0</v>
          </cell>
          <cell r="Y343">
            <v>0</v>
          </cell>
          <cell r="Z343">
            <v>0</v>
          </cell>
          <cell r="AA343">
            <v>0</v>
          </cell>
          <cell r="AC343">
            <v>0</v>
          </cell>
          <cell r="AD343">
            <v>0</v>
          </cell>
          <cell r="AE343">
            <v>0</v>
          </cell>
          <cell r="AF343">
            <v>0</v>
          </cell>
          <cell r="AG343">
            <v>0</v>
          </cell>
          <cell r="AH343">
            <v>0</v>
          </cell>
          <cell r="AI343">
            <v>0</v>
          </cell>
          <cell r="AJ343" t="str">
            <v>CM</v>
          </cell>
        </row>
        <row r="344">
          <cell r="A344">
            <v>539</v>
          </cell>
          <cell r="B344" t="str">
            <v>EE539</v>
          </cell>
          <cell r="C344" t="str">
            <v>College Heath Middle School</v>
          </cell>
          <cell r="D344" t="str">
            <v>CM</v>
          </cell>
          <cell r="E344">
            <v>0</v>
          </cell>
          <cell r="F344">
            <v>0</v>
          </cell>
          <cell r="G344">
            <v>0</v>
          </cell>
          <cell r="H344">
            <v>0</v>
          </cell>
          <cell r="I344">
            <v>0</v>
          </cell>
          <cell r="J344">
            <v>0</v>
          </cell>
          <cell r="K344">
            <v>0</v>
          </cell>
          <cell r="L344">
            <v>0</v>
          </cell>
          <cell r="M344">
            <v>0</v>
          </cell>
          <cell r="N344">
            <v>0</v>
          </cell>
          <cell r="O344">
            <v>0</v>
          </cell>
          <cell r="Q344">
            <v>0</v>
          </cell>
          <cell r="S344">
            <v>0</v>
          </cell>
          <cell r="V344">
            <v>0</v>
          </cell>
          <cell r="W344">
            <v>0</v>
          </cell>
          <cell r="X344">
            <v>0</v>
          </cell>
          <cell r="Y344">
            <v>0</v>
          </cell>
          <cell r="Z344">
            <v>0</v>
          </cell>
          <cell r="AA344">
            <v>0</v>
          </cell>
          <cell r="AC344">
            <v>0</v>
          </cell>
          <cell r="AD344">
            <v>0</v>
          </cell>
          <cell r="AE344">
            <v>0</v>
          </cell>
          <cell r="AF344">
            <v>0</v>
          </cell>
          <cell r="AG344">
            <v>0</v>
          </cell>
          <cell r="AH344">
            <v>0</v>
          </cell>
          <cell r="AI344">
            <v>0</v>
          </cell>
          <cell r="AJ344" t="str">
            <v>CM</v>
          </cell>
        </row>
        <row r="345">
          <cell r="A345">
            <v>540</v>
          </cell>
          <cell r="B345" t="str">
            <v>EE540</v>
          </cell>
          <cell r="C345" t="str">
            <v>Ixworth Middle School</v>
          </cell>
          <cell r="D345" t="str">
            <v>CM</v>
          </cell>
          <cell r="E345">
            <v>602792</v>
          </cell>
          <cell r="F345">
            <v>259992.20999999996</v>
          </cell>
          <cell r="G345">
            <v>862784</v>
          </cell>
          <cell r="H345">
            <v>862784</v>
          </cell>
          <cell r="I345">
            <v>0</v>
          </cell>
          <cell r="J345">
            <v>0</v>
          </cell>
          <cell r="K345">
            <v>602792</v>
          </cell>
          <cell r="L345">
            <v>259992.20999999996</v>
          </cell>
          <cell r="M345">
            <v>862784</v>
          </cell>
          <cell r="N345">
            <v>862784.21</v>
          </cell>
          <cell r="O345">
            <v>871523.48</v>
          </cell>
          <cell r="Q345">
            <v>-8739.4799999999814</v>
          </cell>
          <cell r="S345">
            <v>-8739.4799999999814</v>
          </cell>
          <cell r="V345">
            <v>8739</v>
          </cell>
          <cell r="W345">
            <v>0</v>
          </cell>
          <cell r="X345">
            <v>8739</v>
          </cell>
          <cell r="Y345">
            <v>0</v>
          </cell>
          <cell r="Z345">
            <v>8739</v>
          </cell>
          <cell r="AA345">
            <v>0</v>
          </cell>
          <cell r="AC345">
            <v>602792</v>
          </cell>
          <cell r="AD345">
            <v>259992.20999999996</v>
          </cell>
          <cell r="AE345">
            <v>862784.21</v>
          </cell>
          <cell r="AF345">
            <v>871523.48</v>
          </cell>
          <cell r="AG345">
            <v>-8739.2700000000186</v>
          </cell>
          <cell r="AH345">
            <v>-268731.48</v>
          </cell>
          <cell r="AI345">
            <v>0.2099999999627471</v>
          </cell>
          <cell r="AJ345" t="str">
            <v>CM</v>
          </cell>
        </row>
        <row r="346">
          <cell r="A346">
            <v>541</v>
          </cell>
          <cell r="B346" t="str">
            <v>EE541</v>
          </cell>
          <cell r="C346" t="str">
            <v>Riverside Middle School</v>
          </cell>
          <cell r="D346" t="str">
            <v>CM</v>
          </cell>
          <cell r="E346">
            <v>0</v>
          </cell>
          <cell r="F346">
            <v>0</v>
          </cell>
          <cell r="G346">
            <v>0</v>
          </cell>
          <cell r="H346">
            <v>0</v>
          </cell>
          <cell r="I346">
            <v>0</v>
          </cell>
          <cell r="J346">
            <v>0</v>
          </cell>
          <cell r="K346">
            <v>0</v>
          </cell>
          <cell r="L346">
            <v>0</v>
          </cell>
          <cell r="M346">
            <v>0</v>
          </cell>
          <cell r="N346">
            <v>0</v>
          </cell>
          <cell r="O346">
            <v>0</v>
          </cell>
          <cell r="Q346">
            <v>0</v>
          </cell>
          <cell r="S346">
            <v>0</v>
          </cell>
          <cell r="V346">
            <v>0</v>
          </cell>
          <cell r="W346">
            <v>0</v>
          </cell>
          <cell r="X346">
            <v>0</v>
          </cell>
          <cell r="Y346">
            <v>0</v>
          </cell>
          <cell r="Z346">
            <v>0</v>
          </cell>
          <cell r="AA346">
            <v>0</v>
          </cell>
          <cell r="AC346">
            <v>0</v>
          </cell>
          <cell r="AD346">
            <v>0</v>
          </cell>
          <cell r="AE346">
            <v>0</v>
          </cell>
          <cell r="AF346">
            <v>0</v>
          </cell>
          <cell r="AG346">
            <v>0</v>
          </cell>
          <cell r="AH346">
            <v>0</v>
          </cell>
          <cell r="AI346">
            <v>0</v>
          </cell>
          <cell r="AJ346" t="str">
            <v>CM</v>
          </cell>
        </row>
        <row r="347">
          <cell r="A347">
            <v>542</v>
          </cell>
          <cell r="B347" t="str">
            <v>EE542</v>
          </cell>
          <cell r="C347" t="str">
            <v>Needham Market Middle School</v>
          </cell>
          <cell r="E347">
            <v>1080562</v>
          </cell>
          <cell r="F347">
            <v>220102.10000000009</v>
          </cell>
          <cell r="G347">
            <v>1300664</v>
          </cell>
          <cell r="H347">
            <v>1300664</v>
          </cell>
          <cell r="I347">
            <v>0</v>
          </cell>
          <cell r="J347">
            <v>0</v>
          </cell>
          <cell r="K347">
            <v>1080562</v>
          </cell>
          <cell r="L347">
            <v>220102.10000000009</v>
          </cell>
          <cell r="M347">
            <v>1300664</v>
          </cell>
          <cell r="N347">
            <v>1300664.1000000001</v>
          </cell>
          <cell r="O347">
            <v>1141829.27</v>
          </cell>
          <cell r="Q347">
            <v>158834.72999999998</v>
          </cell>
          <cell r="S347">
            <v>158834.72999999998</v>
          </cell>
          <cell r="V347">
            <v>1260</v>
          </cell>
          <cell r="W347">
            <v>474.79</v>
          </cell>
          <cell r="X347">
            <v>785.21</v>
          </cell>
          <cell r="Y347">
            <v>0</v>
          </cell>
          <cell r="Z347">
            <v>785.21</v>
          </cell>
          <cell r="AA347">
            <v>0</v>
          </cell>
          <cell r="AC347">
            <v>1080562</v>
          </cell>
          <cell r="AD347">
            <v>220102.10000000009</v>
          </cell>
          <cell r="AE347">
            <v>1300664.1000000001</v>
          </cell>
          <cell r="AF347">
            <v>1141829.27</v>
          </cell>
          <cell r="AG347">
            <v>158834.83000000007</v>
          </cell>
          <cell r="AH347">
            <v>-61267.270000000019</v>
          </cell>
          <cell r="AI347">
            <v>0.10000000009313226</v>
          </cell>
        </row>
        <row r="348">
          <cell r="A348">
            <v>543</v>
          </cell>
          <cell r="B348" t="str">
            <v>EE543</v>
          </cell>
          <cell r="C348" t="str">
            <v>Scaltback Middle School</v>
          </cell>
          <cell r="D348" t="str">
            <v>CM</v>
          </cell>
          <cell r="E348">
            <v>0</v>
          </cell>
          <cell r="F348">
            <v>0</v>
          </cell>
          <cell r="G348">
            <v>0</v>
          </cell>
          <cell r="H348">
            <v>0</v>
          </cell>
          <cell r="I348">
            <v>0</v>
          </cell>
          <cell r="J348">
            <v>0</v>
          </cell>
          <cell r="K348">
            <v>0</v>
          </cell>
          <cell r="L348">
            <v>0</v>
          </cell>
          <cell r="M348">
            <v>0</v>
          </cell>
          <cell r="N348">
            <v>0</v>
          </cell>
          <cell r="O348">
            <v>0</v>
          </cell>
          <cell r="Q348">
            <v>0</v>
          </cell>
          <cell r="S348">
            <v>0</v>
          </cell>
          <cell r="V348">
            <v>0</v>
          </cell>
          <cell r="W348">
            <v>0</v>
          </cell>
          <cell r="X348">
            <v>0</v>
          </cell>
          <cell r="Y348">
            <v>0</v>
          </cell>
          <cell r="Z348">
            <v>0</v>
          </cell>
          <cell r="AA348">
            <v>0</v>
          </cell>
          <cell r="AC348">
            <v>0</v>
          </cell>
          <cell r="AD348">
            <v>0</v>
          </cell>
          <cell r="AE348">
            <v>0</v>
          </cell>
          <cell r="AF348">
            <v>0</v>
          </cell>
          <cell r="AG348">
            <v>0</v>
          </cell>
          <cell r="AH348">
            <v>0</v>
          </cell>
          <cell r="AI348">
            <v>0</v>
          </cell>
          <cell r="AJ348" t="str">
            <v>CM</v>
          </cell>
        </row>
        <row r="349">
          <cell r="A349">
            <v>544</v>
          </cell>
          <cell r="B349" t="str">
            <v>EE544</v>
          </cell>
          <cell r="C349" t="str">
            <v>St Felix CEVC Middle School</v>
          </cell>
          <cell r="D349" t="str">
            <v>CM</v>
          </cell>
          <cell r="E349">
            <v>0</v>
          </cell>
          <cell r="F349">
            <v>0</v>
          </cell>
          <cell r="G349">
            <v>0</v>
          </cell>
          <cell r="H349">
            <v>0</v>
          </cell>
          <cell r="I349">
            <v>0</v>
          </cell>
          <cell r="J349">
            <v>0</v>
          </cell>
          <cell r="K349">
            <v>0</v>
          </cell>
          <cell r="L349">
            <v>0</v>
          </cell>
          <cell r="M349">
            <v>0</v>
          </cell>
          <cell r="N349">
            <v>0</v>
          </cell>
          <cell r="O349">
            <v>30</v>
          </cell>
          <cell r="Q349">
            <v>-30</v>
          </cell>
          <cell r="S349">
            <v>-30</v>
          </cell>
          <cell r="U349">
            <v>-30</v>
          </cell>
          <cell r="V349">
            <v>0</v>
          </cell>
          <cell r="W349">
            <v>0</v>
          </cell>
          <cell r="X349">
            <v>0</v>
          </cell>
          <cell r="Y349">
            <v>0</v>
          </cell>
          <cell r="Z349">
            <v>0</v>
          </cell>
          <cell r="AA349">
            <v>0</v>
          </cell>
          <cell r="AC349">
            <v>0</v>
          </cell>
          <cell r="AD349">
            <v>0</v>
          </cell>
          <cell r="AE349">
            <v>0</v>
          </cell>
          <cell r="AF349">
            <v>30</v>
          </cell>
          <cell r="AG349">
            <v>-30</v>
          </cell>
          <cell r="AH349">
            <v>-30</v>
          </cell>
          <cell r="AI349">
            <v>0</v>
          </cell>
          <cell r="AJ349" t="str">
            <v>CM</v>
          </cell>
        </row>
        <row r="350">
          <cell r="A350">
            <v>545</v>
          </cell>
          <cell r="B350" t="str">
            <v>EE545</v>
          </cell>
          <cell r="C350" t="str">
            <v>Stoke-By-Nayland Middle School</v>
          </cell>
          <cell r="D350" t="str">
            <v>CM</v>
          </cell>
          <cell r="E350">
            <v>0</v>
          </cell>
          <cell r="F350">
            <v>0</v>
          </cell>
          <cell r="G350">
            <v>0</v>
          </cell>
          <cell r="H350">
            <v>0</v>
          </cell>
          <cell r="I350">
            <v>0</v>
          </cell>
          <cell r="J350">
            <v>0</v>
          </cell>
          <cell r="K350">
            <v>0</v>
          </cell>
          <cell r="L350">
            <v>0</v>
          </cell>
          <cell r="M350">
            <v>0</v>
          </cell>
          <cell r="N350">
            <v>0</v>
          </cell>
          <cell r="O350">
            <v>0.13</v>
          </cell>
          <cell r="Q350">
            <v>-0.13</v>
          </cell>
          <cell r="S350">
            <v>-0.13</v>
          </cell>
          <cell r="U350">
            <v>-0.13</v>
          </cell>
          <cell r="V350">
            <v>0</v>
          </cell>
          <cell r="W350">
            <v>0</v>
          </cell>
          <cell r="X350">
            <v>0</v>
          </cell>
          <cell r="Y350">
            <v>0</v>
          </cell>
          <cell r="Z350">
            <v>0</v>
          </cell>
          <cell r="AA350">
            <v>0</v>
          </cell>
          <cell r="AC350">
            <v>0</v>
          </cell>
          <cell r="AD350">
            <v>0</v>
          </cell>
          <cell r="AE350">
            <v>0</v>
          </cell>
          <cell r="AF350">
            <v>0.13</v>
          </cell>
          <cell r="AG350">
            <v>-0.13</v>
          </cell>
          <cell r="AH350">
            <v>-0.13</v>
          </cell>
          <cell r="AI350">
            <v>0</v>
          </cell>
          <cell r="AJ350" t="str">
            <v>CM</v>
          </cell>
        </row>
        <row r="351">
          <cell r="A351">
            <v>546</v>
          </cell>
          <cell r="B351" t="str">
            <v>EE546</v>
          </cell>
          <cell r="C351" t="str">
            <v>Stowmarket Middle School</v>
          </cell>
          <cell r="E351">
            <v>1781987</v>
          </cell>
          <cell r="F351">
            <v>157360.01</v>
          </cell>
          <cell r="G351">
            <v>1939347</v>
          </cell>
          <cell r="H351">
            <v>1939347</v>
          </cell>
          <cell r="I351">
            <v>0</v>
          </cell>
          <cell r="J351">
            <v>0</v>
          </cell>
          <cell r="K351">
            <v>1781987</v>
          </cell>
          <cell r="L351">
            <v>157360.01</v>
          </cell>
          <cell r="M351">
            <v>1939347</v>
          </cell>
          <cell r="N351">
            <v>1939347.01</v>
          </cell>
          <cell r="O351">
            <v>1699919.34</v>
          </cell>
          <cell r="Q351">
            <v>239427.65999999992</v>
          </cell>
          <cell r="S351">
            <v>239427.65999999992</v>
          </cell>
          <cell r="V351">
            <v>13390</v>
          </cell>
          <cell r="W351">
            <v>7537.39</v>
          </cell>
          <cell r="X351">
            <v>5852.61</v>
          </cell>
          <cell r="Y351">
            <v>0</v>
          </cell>
          <cell r="Z351">
            <v>5852.61</v>
          </cell>
          <cell r="AA351">
            <v>0</v>
          </cell>
          <cell r="AC351">
            <v>1781987</v>
          </cell>
          <cell r="AD351">
            <v>157360.01</v>
          </cell>
          <cell r="AE351">
            <v>1939347.01</v>
          </cell>
          <cell r="AF351">
            <v>1699919.34</v>
          </cell>
          <cell r="AG351">
            <v>239427.66999999993</v>
          </cell>
          <cell r="AH351">
            <v>82067.659999999916</v>
          </cell>
          <cell r="AI351">
            <v>1.0000000009313226E-2</v>
          </cell>
        </row>
        <row r="352">
          <cell r="A352">
            <v>547</v>
          </cell>
          <cell r="B352" t="str">
            <v>EE547</v>
          </cell>
          <cell r="C352" t="str">
            <v>Blackbourne CEVC Middle School</v>
          </cell>
          <cell r="D352" t="str">
            <v>CM</v>
          </cell>
          <cell r="E352">
            <v>459965</v>
          </cell>
          <cell r="F352">
            <v>170213.07000000007</v>
          </cell>
          <cell r="G352">
            <v>630178</v>
          </cell>
          <cell r="H352">
            <v>630178</v>
          </cell>
          <cell r="I352">
            <v>0</v>
          </cell>
          <cell r="J352">
            <v>0</v>
          </cell>
          <cell r="K352">
            <v>459965</v>
          </cell>
          <cell r="L352">
            <v>170213.07000000007</v>
          </cell>
          <cell r="M352">
            <v>630178</v>
          </cell>
          <cell r="N352">
            <v>630178.07000000007</v>
          </cell>
          <cell r="O352">
            <v>635592.21</v>
          </cell>
          <cell r="Q352">
            <v>-5414.2099999999627</v>
          </cell>
          <cell r="S352">
            <v>-5414.2099999999627</v>
          </cell>
          <cell r="U352">
            <v>-5414.2099999999627</v>
          </cell>
          <cell r="V352">
            <v>-253</v>
          </cell>
          <cell r="W352">
            <v>1254.8499999999999</v>
          </cell>
          <cell r="X352">
            <v>-1507.85</v>
          </cell>
          <cell r="Y352">
            <v>0</v>
          </cell>
          <cell r="Z352">
            <v>-1507.85</v>
          </cell>
          <cell r="AA352">
            <v>0</v>
          </cell>
          <cell r="AC352">
            <v>459965</v>
          </cell>
          <cell r="AD352">
            <v>170213.07000000007</v>
          </cell>
          <cell r="AE352">
            <v>630178.07000000007</v>
          </cell>
          <cell r="AF352">
            <v>635592.21</v>
          </cell>
          <cell r="AG352">
            <v>-5414.1399999998976</v>
          </cell>
          <cell r="AH352">
            <v>-175627.20999999996</v>
          </cell>
          <cell r="AI352">
            <v>7.000000006519258E-2</v>
          </cell>
          <cell r="AJ352" t="str">
            <v>CM</v>
          </cell>
        </row>
        <row r="353">
          <cell r="A353">
            <v>548</v>
          </cell>
          <cell r="B353" t="str">
            <v>EE548</v>
          </cell>
          <cell r="C353" t="str">
            <v>All Saints CEVC Middle School,</v>
          </cell>
          <cell r="D353" t="str">
            <v>CM</v>
          </cell>
          <cell r="E353">
            <v>0</v>
          </cell>
          <cell r="F353">
            <v>0</v>
          </cell>
          <cell r="G353">
            <v>0</v>
          </cell>
          <cell r="H353">
            <v>0</v>
          </cell>
          <cell r="I353">
            <v>0</v>
          </cell>
          <cell r="J353">
            <v>0</v>
          </cell>
          <cell r="K353">
            <v>0</v>
          </cell>
          <cell r="L353">
            <v>0</v>
          </cell>
          <cell r="M353">
            <v>0</v>
          </cell>
          <cell r="N353">
            <v>0</v>
          </cell>
          <cell r="O353">
            <v>0</v>
          </cell>
          <cell r="Q353">
            <v>0</v>
          </cell>
          <cell r="S353">
            <v>0</v>
          </cell>
          <cell r="V353">
            <v>0</v>
          </cell>
          <cell r="W353">
            <v>0</v>
          </cell>
          <cell r="X353">
            <v>0</v>
          </cell>
          <cell r="Y353">
            <v>0</v>
          </cell>
          <cell r="Z353">
            <v>0</v>
          </cell>
          <cell r="AA353">
            <v>0</v>
          </cell>
          <cell r="AC353">
            <v>0</v>
          </cell>
          <cell r="AD353">
            <v>0</v>
          </cell>
          <cell r="AE353">
            <v>0</v>
          </cell>
          <cell r="AF353">
            <v>0</v>
          </cell>
          <cell r="AG353">
            <v>0</v>
          </cell>
          <cell r="AH353">
            <v>0</v>
          </cell>
          <cell r="AI353">
            <v>0</v>
          </cell>
          <cell r="AJ353" t="str">
            <v>CM</v>
          </cell>
        </row>
        <row r="354">
          <cell r="A354">
            <v>549</v>
          </cell>
          <cell r="B354" t="str">
            <v>EE549</v>
          </cell>
          <cell r="C354" t="str">
            <v>Uplands Community Middle Schoo</v>
          </cell>
          <cell r="D354" t="str">
            <v>CM</v>
          </cell>
          <cell r="E354">
            <v>0</v>
          </cell>
          <cell r="F354">
            <v>0</v>
          </cell>
          <cell r="G354">
            <v>0</v>
          </cell>
          <cell r="H354">
            <v>0</v>
          </cell>
          <cell r="I354">
            <v>0</v>
          </cell>
          <cell r="J354">
            <v>0</v>
          </cell>
          <cell r="K354">
            <v>0</v>
          </cell>
          <cell r="L354">
            <v>0</v>
          </cell>
          <cell r="M354">
            <v>0</v>
          </cell>
          <cell r="N354">
            <v>0</v>
          </cell>
          <cell r="O354">
            <v>0</v>
          </cell>
          <cell r="Q354">
            <v>0</v>
          </cell>
          <cell r="S354">
            <v>0</v>
          </cell>
          <cell r="V354">
            <v>0</v>
          </cell>
          <cell r="W354">
            <v>0</v>
          </cell>
          <cell r="X354">
            <v>0</v>
          </cell>
          <cell r="Y354">
            <v>0</v>
          </cell>
          <cell r="Z354">
            <v>0</v>
          </cell>
          <cell r="AA354">
            <v>0</v>
          </cell>
          <cell r="AC354">
            <v>0</v>
          </cell>
          <cell r="AD354">
            <v>0</v>
          </cell>
          <cell r="AE354">
            <v>0</v>
          </cell>
          <cell r="AF354">
            <v>0</v>
          </cell>
          <cell r="AG354">
            <v>0</v>
          </cell>
          <cell r="AH354">
            <v>0</v>
          </cell>
          <cell r="AI354">
            <v>0</v>
          </cell>
          <cell r="AJ354" t="str">
            <v>CM</v>
          </cell>
        </row>
        <row r="355">
          <cell r="A355">
            <v>550</v>
          </cell>
          <cell r="B355" t="str">
            <v>EE550</v>
          </cell>
          <cell r="C355" t="str">
            <v>Bacton Community Middle School</v>
          </cell>
          <cell r="E355">
            <v>1429304</v>
          </cell>
          <cell r="F355">
            <v>178742.80000000005</v>
          </cell>
          <cell r="G355">
            <v>1608047</v>
          </cell>
          <cell r="H355">
            <v>1608047</v>
          </cell>
          <cell r="I355">
            <v>0</v>
          </cell>
          <cell r="J355">
            <v>0</v>
          </cell>
          <cell r="K355">
            <v>1429304</v>
          </cell>
          <cell r="L355">
            <v>178742.80000000005</v>
          </cell>
          <cell r="M355">
            <v>1608047</v>
          </cell>
          <cell r="N355">
            <v>1608046.8</v>
          </cell>
          <cell r="O355">
            <v>1349056.43</v>
          </cell>
          <cell r="Q355">
            <v>258990.57000000007</v>
          </cell>
          <cell r="S355">
            <v>258990.57000000007</v>
          </cell>
          <cell r="V355">
            <v>5701</v>
          </cell>
          <cell r="W355">
            <v>2330.33</v>
          </cell>
          <cell r="X355">
            <v>3370.67</v>
          </cell>
          <cell r="Y355">
            <v>0</v>
          </cell>
          <cell r="Z355">
            <v>3370.67</v>
          </cell>
          <cell r="AA355">
            <v>0</v>
          </cell>
          <cell r="AC355">
            <v>1429304</v>
          </cell>
          <cell r="AD355">
            <v>178742.80000000005</v>
          </cell>
          <cell r="AE355">
            <v>1608046.8</v>
          </cell>
          <cell r="AF355">
            <v>1349056.43</v>
          </cell>
          <cell r="AG355">
            <v>258990.37000000011</v>
          </cell>
          <cell r="AH355">
            <v>80247.570000000065</v>
          </cell>
          <cell r="AI355">
            <v>-0.19999999995343387</v>
          </cell>
        </row>
        <row r="356">
          <cell r="A356">
            <v>551</v>
          </cell>
          <cell r="B356" t="str">
            <v>EE551</v>
          </cell>
          <cell r="C356" t="str">
            <v>County Upper School</v>
          </cell>
          <cell r="D356" t="str">
            <v>AC</v>
          </cell>
          <cell r="E356">
            <v>0</v>
          </cell>
          <cell r="F356">
            <v>0</v>
          </cell>
          <cell r="G356">
            <v>0</v>
          </cell>
          <cell r="H356">
            <v>0</v>
          </cell>
          <cell r="I356">
            <v>0</v>
          </cell>
          <cell r="J356">
            <v>0</v>
          </cell>
          <cell r="K356">
            <v>0</v>
          </cell>
          <cell r="L356">
            <v>0</v>
          </cell>
          <cell r="M356">
            <v>0</v>
          </cell>
          <cell r="N356">
            <v>0</v>
          </cell>
          <cell r="O356">
            <v>0</v>
          </cell>
          <cell r="Q356">
            <v>0</v>
          </cell>
          <cell r="S356">
            <v>0</v>
          </cell>
          <cell r="V356">
            <v>0</v>
          </cell>
          <cell r="W356">
            <v>0</v>
          </cell>
          <cell r="X356">
            <v>0</v>
          </cell>
          <cell r="Y356">
            <v>0</v>
          </cell>
          <cell r="Z356">
            <v>0</v>
          </cell>
          <cell r="AA356">
            <v>0</v>
          </cell>
          <cell r="AC356">
            <v>0</v>
          </cell>
          <cell r="AD356">
            <v>0</v>
          </cell>
          <cell r="AE356">
            <v>0</v>
          </cell>
          <cell r="AF356">
            <v>0</v>
          </cell>
          <cell r="AG356">
            <v>0</v>
          </cell>
          <cell r="AH356">
            <v>0</v>
          </cell>
          <cell r="AI356">
            <v>0</v>
          </cell>
          <cell r="AJ356" t="str">
            <v>AC</v>
          </cell>
        </row>
        <row r="357">
          <cell r="A357">
            <v>552</v>
          </cell>
          <cell r="B357" t="str">
            <v>EE552</v>
          </cell>
          <cell r="C357" t="str">
            <v>King Edward VIC of EVC Upper S</v>
          </cell>
          <cell r="E357">
            <v>6403761</v>
          </cell>
          <cell r="F357">
            <v>696256.75</v>
          </cell>
          <cell r="G357">
            <v>7100018</v>
          </cell>
          <cell r="H357">
            <v>7100018</v>
          </cell>
          <cell r="I357">
            <v>0</v>
          </cell>
          <cell r="J357">
            <v>0</v>
          </cell>
          <cell r="K357">
            <v>6403761</v>
          </cell>
          <cell r="L357">
            <v>696256.75</v>
          </cell>
          <cell r="M357">
            <v>7100018</v>
          </cell>
          <cell r="N357">
            <v>7100017.75</v>
          </cell>
          <cell r="O357">
            <v>6540262.3399999999</v>
          </cell>
          <cell r="Q357">
            <v>559755.66000000015</v>
          </cell>
          <cell r="S357">
            <v>559755.66000000015</v>
          </cell>
          <cell r="V357">
            <v>-21976</v>
          </cell>
          <cell r="W357">
            <v>-27760</v>
          </cell>
          <cell r="X357">
            <v>5784</v>
          </cell>
          <cell r="Y357">
            <v>0</v>
          </cell>
          <cell r="Z357">
            <v>5784</v>
          </cell>
          <cell r="AA357">
            <v>0</v>
          </cell>
          <cell r="AC357">
            <v>6403761</v>
          </cell>
          <cell r="AD357">
            <v>696256.75</v>
          </cell>
          <cell r="AE357">
            <v>7100017.75</v>
          </cell>
          <cell r="AF357">
            <v>6540262.3399999999</v>
          </cell>
          <cell r="AG357">
            <v>559755.41000000015</v>
          </cell>
          <cell r="AH357">
            <v>-136501.33999999985</v>
          </cell>
          <cell r="AI357">
            <v>-0.25</v>
          </cell>
        </row>
        <row r="358">
          <cell r="A358">
            <v>553</v>
          </cell>
          <cell r="B358" t="str">
            <v>EE553</v>
          </cell>
          <cell r="C358" t="str">
            <v>St BenedictÂ’s Catholic School</v>
          </cell>
          <cell r="E358">
            <v>3293240</v>
          </cell>
          <cell r="F358">
            <v>509003.9700000002</v>
          </cell>
          <cell r="G358">
            <v>3802244</v>
          </cell>
          <cell r="H358">
            <v>3802244</v>
          </cell>
          <cell r="I358">
            <v>0</v>
          </cell>
          <cell r="J358">
            <v>0</v>
          </cell>
          <cell r="K358">
            <v>3293240</v>
          </cell>
          <cell r="L358">
            <v>509003.9700000002</v>
          </cell>
          <cell r="M358">
            <v>3802244</v>
          </cell>
          <cell r="N358">
            <v>3802243.97</v>
          </cell>
          <cell r="O358">
            <v>3353372.9</v>
          </cell>
          <cell r="Q358">
            <v>448871.10000000009</v>
          </cell>
          <cell r="S358">
            <v>448871.10000000009</v>
          </cell>
          <cell r="V358">
            <v>0</v>
          </cell>
          <cell r="W358">
            <v>0</v>
          </cell>
          <cell r="X358">
            <v>0</v>
          </cell>
          <cell r="Y358">
            <v>0</v>
          </cell>
          <cell r="Z358">
            <v>0</v>
          </cell>
          <cell r="AA358">
            <v>0</v>
          </cell>
          <cell r="AC358">
            <v>3293240</v>
          </cell>
          <cell r="AD358">
            <v>509003.9700000002</v>
          </cell>
          <cell r="AE358">
            <v>3802243.97</v>
          </cell>
          <cell r="AF358">
            <v>3353372.9</v>
          </cell>
          <cell r="AG358">
            <v>448871.0700000003</v>
          </cell>
          <cell r="AH358">
            <v>-60132.899999999907</v>
          </cell>
          <cell r="AI358">
            <v>-2.9999999795109034E-2</v>
          </cell>
        </row>
        <row r="359">
          <cell r="A359">
            <v>554</v>
          </cell>
          <cell r="B359" t="str">
            <v>EE554</v>
          </cell>
          <cell r="C359" t="str">
            <v>Samuel Ward Upper School</v>
          </cell>
          <cell r="D359" t="str">
            <v>AC</v>
          </cell>
          <cell r="E359">
            <v>0</v>
          </cell>
          <cell r="F359">
            <v>0</v>
          </cell>
          <cell r="G359">
            <v>0</v>
          </cell>
          <cell r="H359">
            <v>0</v>
          </cell>
          <cell r="I359">
            <v>0</v>
          </cell>
          <cell r="J359">
            <v>0</v>
          </cell>
          <cell r="K359">
            <v>0</v>
          </cell>
          <cell r="L359">
            <v>0</v>
          </cell>
          <cell r="M359">
            <v>0</v>
          </cell>
          <cell r="N359">
            <v>0</v>
          </cell>
          <cell r="O359">
            <v>0</v>
          </cell>
          <cell r="Q359">
            <v>0</v>
          </cell>
          <cell r="S359">
            <v>0</v>
          </cell>
          <cell r="V359">
            <v>0</v>
          </cell>
          <cell r="W359">
            <v>0</v>
          </cell>
          <cell r="X359">
            <v>0</v>
          </cell>
          <cell r="Y359">
            <v>0</v>
          </cell>
          <cell r="Z359">
            <v>0</v>
          </cell>
          <cell r="AA359">
            <v>0</v>
          </cell>
          <cell r="AC359">
            <v>0</v>
          </cell>
          <cell r="AD359">
            <v>0</v>
          </cell>
          <cell r="AE359">
            <v>0</v>
          </cell>
          <cell r="AF359">
            <v>0</v>
          </cell>
          <cell r="AG359">
            <v>0</v>
          </cell>
          <cell r="AH359">
            <v>0</v>
          </cell>
          <cell r="AI359">
            <v>0</v>
          </cell>
          <cell r="AJ359" t="str">
            <v>AC</v>
          </cell>
        </row>
        <row r="360">
          <cell r="A360">
            <v>555</v>
          </cell>
          <cell r="B360" t="str">
            <v>EE555</v>
          </cell>
          <cell r="C360" t="str">
            <v>Thomas Gainsborough School</v>
          </cell>
          <cell r="D360" t="str">
            <v>AC</v>
          </cell>
          <cell r="E360">
            <v>4373510</v>
          </cell>
          <cell r="F360">
            <v>90529.080000000075</v>
          </cell>
          <cell r="G360">
            <v>4464039</v>
          </cell>
          <cell r="H360">
            <v>5911443</v>
          </cell>
          <cell r="I360">
            <v>-1447404</v>
          </cell>
          <cell r="J360" t="str">
            <v>In Year Con</v>
          </cell>
          <cell r="K360">
            <v>4373510</v>
          </cell>
          <cell r="L360">
            <v>90529.080000000075</v>
          </cell>
          <cell r="M360">
            <v>4464039</v>
          </cell>
          <cell r="N360">
            <v>4464039.08</v>
          </cell>
          <cell r="O360">
            <v>4468825.4799999995</v>
          </cell>
          <cell r="Q360">
            <v>-4786.4799999995157</v>
          </cell>
          <cell r="S360">
            <v>-4786.4799999995157</v>
          </cell>
          <cell r="V360">
            <v>-119023</v>
          </cell>
          <cell r="W360">
            <v>-758.88</v>
          </cell>
          <cell r="X360">
            <v>-118264.12</v>
          </cell>
          <cell r="Y360">
            <v>0</v>
          </cell>
          <cell r="Z360">
            <v>-118264.12</v>
          </cell>
          <cell r="AA360">
            <v>0</v>
          </cell>
          <cell r="AC360">
            <v>4373510</v>
          </cell>
          <cell r="AD360">
            <v>90529.080000000075</v>
          </cell>
          <cell r="AE360">
            <v>4464039.08</v>
          </cell>
          <cell r="AF360">
            <v>4468825.4799999995</v>
          </cell>
          <cell r="AG360">
            <v>-4786.3999999994412</v>
          </cell>
          <cell r="AH360">
            <v>-95315.479999999516</v>
          </cell>
          <cell r="AI360">
            <v>8.0000000074505806E-2</v>
          </cell>
          <cell r="AJ360" t="str">
            <v>AC</v>
          </cell>
        </row>
        <row r="361">
          <cell r="A361">
            <v>556</v>
          </cell>
          <cell r="B361" t="str">
            <v>EE556</v>
          </cell>
          <cell r="C361" t="str">
            <v>Castle Manor Business and Enterprise College</v>
          </cell>
          <cell r="D361" t="str">
            <v>AC</v>
          </cell>
          <cell r="E361">
            <v>0</v>
          </cell>
          <cell r="F361">
            <v>0</v>
          </cell>
          <cell r="G361">
            <v>0</v>
          </cell>
          <cell r="H361">
            <v>0</v>
          </cell>
          <cell r="I361">
            <v>0</v>
          </cell>
          <cell r="J361">
            <v>0</v>
          </cell>
          <cell r="K361">
            <v>0</v>
          </cell>
          <cell r="L361">
            <v>0</v>
          </cell>
          <cell r="M361">
            <v>0</v>
          </cell>
          <cell r="N361">
            <v>0</v>
          </cell>
          <cell r="O361">
            <v>0</v>
          </cell>
          <cell r="Q361">
            <v>0</v>
          </cell>
          <cell r="S361">
            <v>0</v>
          </cell>
          <cell r="V361">
            <v>0</v>
          </cell>
          <cell r="W361">
            <v>0</v>
          </cell>
          <cell r="X361">
            <v>0</v>
          </cell>
          <cell r="Y361">
            <v>0</v>
          </cell>
          <cell r="Z361">
            <v>0</v>
          </cell>
          <cell r="AA361">
            <v>0</v>
          </cell>
          <cell r="AC361">
            <v>0</v>
          </cell>
          <cell r="AD361">
            <v>0</v>
          </cell>
          <cell r="AE361">
            <v>0</v>
          </cell>
          <cell r="AF361">
            <v>0</v>
          </cell>
          <cell r="AG361">
            <v>0</v>
          </cell>
          <cell r="AH361">
            <v>0</v>
          </cell>
          <cell r="AI361">
            <v>0</v>
          </cell>
          <cell r="AJ361" t="str">
            <v>AC</v>
          </cell>
        </row>
        <row r="362">
          <cell r="A362">
            <v>557</v>
          </cell>
          <cell r="B362" t="str">
            <v>EE557</v>
          </cell>
          <cell r="C362" t="str">
            <v>Newmarket College</v>
          </cell>
          <cell r="D362" t="str">
            <v>AC</v>
          </cell>
          <cell r="E362">
            <v>933363</v>
          </cell>
          <cell r="F362">
            <v>467724.10999999987</v>
          </cell>
          <cell r="G362">
            <v>1401087</v>
          </cell>
          <cell r="H362">
            <v>4170099</v>
          </cell>
          <cell r="I362">
            <v>-2769012</v>
          </cell>
          <cell r="J362" t="str">
            <v>In Year Con</v>
          </cell>
          <cell r="K362">
            <v>933363</v>
          </cell>
          <cell r="L362">
            <v>467724.10999999987</v>
          </cell>
          <cell r="M362">
            <v>1401087</v>
          </cell>
          <cell r="N362">
            <v>1401087.1099999999</v>
          </cell>
          <cell r="O362">
            <v>1401089.49</v>
          </cell>
          <cell r="Q362">
            <v>-2.4899999999906868</v>
          </cell>
          <cell r="S362">
            <v>-2.4899999999906868</v>
          </cell>
          <cell r="T362" t="str">
            <v>JNL</v>
          </cell>
          <cell r="U362">
            <v>-2.4899999999906868</v>
          </cell>
          <cell r="V362">
            <v>0</v>
          </cell>
          <cell r="W362">
            <v>0</v>
          </cell>
          <cell r="X362">
            <v>0</v>
          </cell>
          <cell r="Y362">
            <v>0</v>
          </cell>
          <cell r="Z362">
            <v>0</v>
          </cell>
          <cell r="AA362">
            <v>0</v>
          </cell>
          <cell r="AC362">
            <v>933363</v>
          </cell>
          <cell r="AD362">
            <v>467724.10999999987</v>
          </cell>
          <cell r="AE362">
            <v>1401087.1099999999</v>
          </cell>
          <cell r="AF362">
            <v>1401089.49</v>
          </cell>
          <cell r="AG362">
            <v>-2.3800000001210719</v>
          </cell>
          <cell r="AH362">
            <v>-467726.49</v>
          </cell>
          <cell r="AI362">
            <v>0.10999999986961484</v>
          </cell>
          <cell r="AJ362" t="str">
            <v>AC</v>
          </cell>
        </row>
        <row r="363">
          <cell r="A363">
            <v>558</v>
          </cell>
          <cell r="B363" t="str">
            <v>EE558</v>
          </cell>
          <cell r="C363" t="str">
            <v>Stowmarket High School</v>
          </cell>
          <cell r="E363">
            <v>3932694</v>
          </cell>
          <cell r="F363">
            <v>355159.91999999993</v>
          </cell>
          <cell r="G363">
            <v>4287854</v>
          </cell>
          <cell r="H363">
            <v>4287854</v>
          </cell>
          <cell r="I363">
            <v>0</v>
          </cell>
          <cell r="J363">
            <v>0</v>
          </cell>
          <cell r="K363">
            <v>3932694</v>
          </cell>
          <cell r="L363">
            <v>355159.91999999993</v>
          </cell>
          <cell r="M363">
            <v>4287854</v>
          </cell>
          <cell r="N363">
            <v>4287853.92</v>
          </cell>
          <cell r="O363">
            <v>4082389.49</v>
          </cell>
          <cell r="Q363">
            <v>205464.50999999978</v>
          </cell>
          <cell r="S363">
            <v>205464.50999999978</v>
          </cell>
          <cell r="V363">
            <v>82616</v>
          </cell>
          <cell r="W363">
            <v>9354.49</v>
          </cell>
          <cell r="X363">
            <v>73261.509999999995</v>
          </cell>
          <cell r="Y363">
            <v>0</v>
          </cell>
          <cell r="Z363">
            <v>73261.509999999995</v>
          </cell>
          <cell r="AA363">
            <v>0</v>
          </cell>
          <cell r="AC363">
            <v>3932694</v>
          </cell>
          <cell r="AD363">
            <v>355159.91999999993</v>
          </cell>
          <cell r="AE363">
            <v>4287853.92</v>
          </cell>
          <cell r="AF363">
            <v>4082389.49</v>
          </cell>
          <cell r="AG363">
            <v>205464.4299999997</v>
          </cell>
          <cell r="AH363">
            <v>-149695.49000000022</v>
          </cell>
          <cell r="AI363">
            <v>-8.0000000074505806E-2</v>
          </cell>
        </row>
        <row r="364">
          <cell r="A364">
            <v>559</v>
          </cell>
          <cell r="B364" t="str">
            <v>EE559</v>
          </cell>
          <cell r="C364" t="str">
            <v>Sudbury Upper School &amp; Arts College</v>
          </cell>
          <cell r="D364" t="str">
            <v>AC</v>
          </cell>
          <cell r="E364">
            <v>0</v>
          </cell>
          <cell r="F364">
            <v>0</v>
          </cell>
          <cell r="G364">
            <v>0</v>
          </cell>
          <cell r="H364">
            <v>0</v>
          </cell>
          <cell r="I364">
            <v>0</v>
          </cell>
          <cell r="J364">
            <v>0</v>
          </cell>
          <cell r="K364">
            <v>0</v>
          </cell>
          <cell r="L364">
            <v>0</v>
          </cell>
          <cell r="M364">
            <v>0</v>
          </cell>
          <cell r="N364">
            <v>0</v>
          </cell>
          <cell r="O364">
            <v>0</v>
          </cell>
          <cell r="Q364">
            <v>0</v>
          </cell>
          <cell r="S364">
            <v>0</v>
          </cell>
          <cell r="V364">
            <v>0</v>
          </cell>
          <cell r="W364">
            <v>0</v>
          </cell>
          <cell r="X364">
            <v>0</v>
          </cell>
          <cell r="Y364">
            <v>0</v>
          </cell>
          <cell r="Z364">
            <v>0</v>
          </cell>
          <cell r="AA364">
            <v>0</v>
          </cell>
          <cell r="AC364">
            <v>0</v>
          </cell>
          <cell r="AD364">
            <v>0</v>
          </cell>
          <cell r="AE364">
            <v>0</v>
          </cell>
          <cell r="AF364">
            <v>0</v>
          </cell>
          <cell r="AG364">
            <v>0</v>
          </cell>
          <cell r="AH364">
            <v>0</v>
          </cell>
          <cell r="AI364">
            <v>0</v>
          </cell>
          <cell r="AJ364" t="str">
            <v>AC</v>
          </cell>
        </row>
        <row r="365">
          <cell r="A365">
            <v>560</v>
          </cell>
          <cell r="B365" t="str">
            <v>EE560</v>
          </cell>
          <cell r="C365" t="str">
            <v>Thurston Community College</v>
          </cell>
          <cell r="E365">
            <v>7582999</v>
          </cell>
          <cell r="F365">
            <v>944111.79999999981</v>
          </cell>
          <cell r="G365">
            <v>8527111</v>
          </cell>
          <cell r="H365">
            <v>8527111</v>
          </cell>
          <cell r="I365">
            <v>0</v>
          </cell>
          <cell r="J365">
            <v>0</v>
          </cell>
          <cell r="K365">
            <v>7582999</v>
          </cell>
          <cell r="L365">
            <v>944111.79999999981</v>
          </cell>
          <cell r="M365">
            <v>8527111</v>
          </cell>
          <cell r="N365">
            <v>8527110.8000000007</v>
          </cell>
          <cell r="O365">
            <v>7682264.5599999996</v>
          </cell>
          <cell r="Q365">
            <v>844846.44000000041</v>
          </cell>
          <cell r="S365">
            <v>844846.44000000041</v>
          </cell>
          <cell r="V365">
            <v>37721</v>
          </cell>
          <cell r="W365">
            <v>-2422.5</v>
          </cell>
          <cell r="X365">
            <v>40143.5</v>
          </cell>
          <cell r="Y365">
            <v>0</v>
          </cell>
          <cell r="Z365">
            <v>40143.5</v>
          </cell>
          <cell r="AA365">
            <v>0</v>
          </cell>
          <cell r="AC365">
            <v>7582999</v>
          </cell>
          <cell r="AD365">
            <v>944111.79999999981</v>
          </cell>
          <cell r="AE365">
            <v>8527110.8000000007</v>
          </cell>
          <cell r="AF365">
            <v>7682264.5599999996</v>
          </cell>
          <cell r="AG365">
            <v>844846.24000000115</v>
          </cell>
          <cell r="AH365">
            <v>-99265.559999998659</v>
          </cell>
          <cell r="AI365">
            <v>-0.19999999925494194</v>
          </cell>
        </row>
        <row r="366">
          <cell r="A366">
            <v>561</v>
          </cell>
          <cell r="B366" t="str">
            <v>EE561</v>
          </cell>
          <cell r="C366" t="str">
            <v>Mildenhall College of Technology</v>
          </cell>
          <cell r="D366" t="str">
            <v>AC</v>
          </cell>
          <cell r="E366">
            <v>0</v>
          </cell>
          <cell r="F366">
            <v>-6.5192573561745348E-11</v>
          </cell>
          <cell r="G366">
            <v>0</v>
          </cell>
          <cell r="H366">
            <v>0</v>
          </cell>
          <cell r="I366">
            <v>0</v>
          </cell>
          <cell r="J366">
            <v>0</v>
          </cell>
          <cell r="K366">
            <v>0</v>
          </cell>
          <cell r="L366">
            <v>-6.5192573561745348E-11</v>
          </cell>
          <cell r="M366">
            <v>0</v>
          </cell>
          <cell r="N366">
            <v>-6.5192573561745348E-11</v>
          </cell>
          <cell r="O366">
            <v>0</v>
          </cell>
          <cell r="Q366">
            <v>0</v>
          </cell>
          <cell r="S366">
            <v>0</v>
          </cell>
          <cell r="V366">
            <v>0</v>
          </cell>
          <cell r="W366">
            <v>0</v>
          </cell>
          <cell r="X366">
            <v>0</v>
          </cell>
          <cell r="Y366">
            <v>0</v>
          </cell>
          <cell r="Z366">
            <v>0</v>
          </cell>
          <cell r="AA366">
            <v>0</v>
          </cell>
          <cell r="AC366">
            <v>0</v>
          </cell>
          <cell r="AD366">
            <v>-6.5192573561745348E-11</v>
          </cell>
          <cell r="AE366">
            <v>-6.5192573561745348E-11</v>
          </cell>
          <cell r="AF366">
            <v>0</v>
          </cell>
          <cell r="AG366">
            <v>-6.5192573561745348E-11</v>
          </cell>
          <cell r="AH366">
            <v>0</v>
          </cell>
          <cell r="AI366">
            <v>-6.5192573561745348E-11</v>
          </cell>
          <cell r="AJ366" t="str">
            <v>AC</v>
          </cell>
        </row>
        <row r="367">
          <cell r="A367">
            <v>562</v>
          </cell>
          <cell r="B367" t="str">
            <v>EE562</v>
          </cell>
          <cell r="C367" t="str">
            <v>Stowupland High School</v>
          </cell>
          <cell r="E367">
            <v>3311625</v>
          </cell>
          <cell r="F367">
            <v>16247.200000000186</v>
          </cell>
          <cell r="G367">
            <v>3327872</v>
          </cell>
          <cell r="H367">
            <v>3327872</v>
          </cell>
          <cell r="I367">
            <v>0</v>
          </cell>
          <cell r="J367">
            <v>0</v>
          </cell>
          <cell r="K367">
            <v>3311625</v>
          </cell>
          <cell r="L367">
            <v>16247.200000000186</v>
          </cell>
          <cell r="M367">
            <v>3327872</v>
          </cell>
          <cell r="N367">
            <v>3327872.2</v>
          </cell>
          <cell r="O367">
            <v>3350776.06</v>
          </cell>
          <cell r="Q367">
            <v>-22904.060000000056</v>
          </cell>
          <cell r="S367">
            <v>-22904.060000000056</v>
          </cell>
          <cell r="V367">
            <v>15090</v>
          </cell>
          <cell r="W367">
            <v>14563.6</v>
          </cell>
          <cell r="X367">
            <v>526.39999999999964</v>
          </cell>
          <cell r="Y367">
            <v>0</v>
          </cell>
          <cell r="Z367">
            <v>526.39999999999964</v>
          </cell>
          <cell r="AA367">
            <v>0</v>
          </cell>
          <cell r="AC367">
            <v>3311625</v>
          </cell>
          <cell r="AD367">
            <v>16247.200000000186</v>
          </cell>
          <cell r="AE367">
            <v>3327872.2</v>
          </cell>
          <cell r="AF367">
            <v>3350776.06</v>
          </cell>
          <cell r="AG367">
            <v>-22903.85999999987</v>
          </cell>
          <cell r="AH367">
            <v>-39151.060000000056</v>
          </cell>
          <cell r="AI367">
            <v>0.20000000018626451</v>
          </cell>
        </row>
        <row r="368">
          <cell r="A368">
            <v>575</v>
          </cell>
          <cell r="B368" t="str">
            <v>EE575</v>
          </cell>
          <cell r="C368" t="str">
            <v>Priory School</v>
          </cell>
          <cell r="D368" t="str">
            <v>AC</v>
          </cell>
          <cell r="E368">
            <v>0</v>
          </cell>
          <cell r="F368">
            <v>0</v>
          </cell>
          <cell r="G368">
            <v>0</v>
          </cell>
          <cell r="H368">
            <v>0</v>
          </cell>
          <cell r="I368">
            <v>0</v>
          </cell>
          <cell r="J368">
            <v>0</v>
          </cell>
          <cell r="K368">
            <v>0</v>
          </cell>
          <cell r="L368">
            <v>0</v>
          </cell>
          <cell r="M368">
            <v>0</v>
          </cell>
          <cell r="N368">
            <v>0</v>
          </cell>
          <cell r="O368">
            <v>0</v>
          </cell>
          <cell r="Q368">
            <v>0</v>
          </cell>
          <cell r="S368">
            <v>0</v>
          </cell>
          <cell r="V368">
            <v>0</v>
          </cell>
          <cell r="W368">
            <v>0</v>
          </cell>
          <cell r="X368">
            <v>0</v>
          </cell>
          <cell r="Y368">
            <v>0</v>
          </cell>
          <cell r="Z368">
            <v>0</v>
          </cell>
          <cell r="AA368">
            <v>0</v>
          </cell>
          <cell r="AC368">
            <v>0</v>
          </cell>
          <cell r="AD368">
            <v>0</v>
          </cell>
          <cell r="AE368">
            <v>0</v>
          </cell>
          <cell r="AF368">
            <v>0</v>
          </cell>
          <cell r="AG368">
            <v>0</v>
          </cell>
          <cell r="AH368">
            <v>0</v>
          </cell>
          <cell r="AI368">
            <v>0</v>
          </cell>
          <cell r="AJ368" t="str">
            <v>AC</v>
          </cell>
        </row>
        <row r="369">
          <cell r="A369">
            <v>576</v>
          </cell>
          <cell r="B369" t="str">
            <v>EE576</v>
          </cell>
          <cell r="C369" t="str">
            <v>Riverwalk School</v>
          </cell>
          <cell r="E369">
            <v>1110000</v>
          </cell>
          <cell r="F369">
            <v>241842.74</v>
          </cell>
          <cell r="G369">
            <v>1351843</v>
          </cell>
          <cell r="H369">
            <v>1351843</v>
          </cell>
          <cell r="I369">
            <v>0</v>
          </cell>
          <cell r="J369">
            <v>0</v>
          </cell>
          <cell r="K369">
            <v>1110000</v>
          </cell>
          <cell r="L369">
            <v>241842.74</v>
          </cell>
          <cell r="M369">
            <v>1351843</v>
          </cell>
          <cell r="N369">
            <v>1351842.74</v>
          </cell>
          <cell r="O369">
            <v>1181340.43</v>
          </cell>
          <cell r="Q369">
            <v>170502.57000000007</v>
          </cell>
          <cell r="S369">
            <v>170502.57000000007</v>
          </cell>
          <cell r="V369">
            <v>44195</v>
          </cell>
          <cell r="W369">
            <v>827.84</v>
          </cell>
          <cell r="X369">
            <v>43367.16</v>
          </cell>
          <cell r="Y369">
            <v>0</v>
          </cell>
          <cell r="Z369">
            <v>43367.16</v>
          </cell>
          <cell r="AA369">
            <v>0</v>
          </cell>
          <cell r="AC369">
            <v>1110000</v>
          </cell>
          <cell r="AD369">
            <v>241842.74</v>
          </cell>
          <cell r="AE369">
            <v>1351842.74</v>
          </cell>
          <cell r="AF369">
            <v>1181340.43</v>
          </cell>
          <cell r="AG369">
            <v>170502.31000000006</v>
          </cell>
          <cell r="AH369">
            <v>-71340.429999999935</v>
          </cell>
          <cell r="AI369">
            <v>-0.26000000000931323</v>
          </cell>
        </row>
        <row r="370">
          <cell r="A370">
            <v>577</v>
          </cell>
          <cell r="B370" t="str">
            <v>EE577</v>
          </cell>
          <cell r="C370" t="str">
            <v>Hampden House Pru</v>
          </cell>
          <cell r="E370">
            <v>96000</v>
          </cell>
          <cell r="F370">
            <v>49574.03</v>
          </cell>
          <cell r="G370">
            <v>145574</v>
          </cell>
          <cell r="H370">
            <v>145574</v>
          </cell>
          <cell r="I370">
            <v>0</v>
          </cell>
          <cell r="J370">
            <v>0</v>
          </cell>
          <cell r="K370">
            <v>96000</v>
          </cell>
          <cell r="L370">
            <v>49574.03</v>
          </cell>
          <cell r="M370">
            <v>145574</v>
          </cell>
          <cell r="N370">
            <v>145574.03</v>
          </cell>
          <cell r="O370">
            <v>112434.88</v>
          </cell>
          <cell r="Q370">
            <v>33139.119999999995</v>
          </cell>
          <cell r="S370">
            <v>33139.119999999995</v>
          </cell>
          <cell r="V370">
            <v>9142</v>
          </cell>
          <cell r="W370">
            <v>7294.55</v>
          </cell>
          <cell r="X370">
            <v>1847.4499999999998</v>
          </cell>
          <cell r="Y370">
            <v>0</v>
          </cell>
          <cell r="Z370">
            <v>1847.4499999999998</v>
          </cell>
          <cell r="AA370">
            <v>0</v>
          </cell>
          <cell r="AC370">
            <v>96000</v>
          </cell>
          <cell r="AD370">
            <v>49574.03</v>
          </cell>
          <cell r="AE370">
            <v>145574.03</v>
          </cell>
          <cell r="AF370">
            <v>112434.88</v>
          </cell>
          <cell r="AG370">
            <v>33139.149999999994</v>
          </cell>
          <cell r="AH370">
            <v>-16434.880000000005</v>
          </cell>
          <cell r="AI370">
            <v>2.9999999998835847E-2</v>
          </cell>
        </row>
        <row r="371">
          <cell r="A371">
            <v>579</v>
          </cell>
          <cell r="B371" t="str">
            <v>EE579</v>
          </cell>
          <cell r="C371" t="str">
            <v>Hillside Special School</v>
          </cell>
          <cell r="E371">
            <v>620000</v>
          </cell>
          <cell r="F371">
            <v>124781.57999999996</v>
          </cell>
          <cell r="G371">
            <v>744782</v>
          </cell>
          <cell r="H371">
            <v>744782</v>
          </cell>
          <cell r="I371">
            <v>0</v>
          </cell>
          <cell r="J371">
            <v>0</v>
          </cell>
          <cell r="K371">
            <v>620000</v>
          </cell>
          <cell r="L371">
            <v>124781.57999999996</v>
          </cell>
          <cell r="M371">
            <v>744782</v>
          </cell>
          <cell r="N371">
            <v>744781.58</v>
          </cell>
          <cell r="O371">
            <v>664661.13</v>
          </cell>
          <cell r="Q371">
            <v>80120.87</v>
          </cell>
          <cell r="S371">
            <v>80120.87</v>
          </cell>
          <cell r="V371">
            <v>17772</v>
          </cell>
          <cell r="W371">
            <v>287.88</v>
          </cell>
          <cell r="X371">
            <v>17484.12</v>
          </cell>
          <cell r="Y371">
            <v>0</v>
          </cell>
          <cell r="Z371">
            <v>17484.12</v>
          </cell>
          <cell r="AA371">
            <v>0</v>
          </cell>
          <cell r="AC371">
            <v>620000</v>
          </cell>
          <cell r="AD371">
            <v>124781.57999999996</v>
          </cell>
          <cell r="AE371">
            <v>744781.58</v>
          </cell>
          <cell r="AF371">
            <v>664661.13</v>
          </cell>
          <cell r="AG371">
            <v>80120.449999999953</v>
          </cell>
          <cell r="AH371">
            <v>-44661.130000000005</v>
          </cell>
          <cell r="AI371">
            <v>-0.42000000004190952</v>
          </cell>
        </row>
        <row r="372">
          <cell r="A372">
            <v>580</v>
          </cell>
          <cell r="B372" t="str">
            <v>EE580</v>
          </cell>
          <cell r="C372" t="str">
            <v>Albany Centre PRU</v>
          </cell>
          <cell r="E372">
            <v>216000</v>
          </cell>
          <cell r="F372">
            <v>57002.510000000009</v>
          </cell>
          <cell r="G372">
            <v>273003</v>
          </cell>
          <cell r="H372">
            <v>273003</v>
          </cell>
          <cell r="I372">
            <v>0</v>
          </cell>
          <cell r="J372">
            <v>0</v>
          </cell>
          <cell r="K372">
            <v>216000</v>
          </cell>
          <cell r="L372">
            <v>57002.510000000009</v>
          </cell>
          <cell r="M372">
            <v>273003</v>
          </cell>
          <cell r="N372">
            <v>273002.51</v>
          </cell>
          <cell r="O372">
            <v>243926.85</v>
          </cell>
          <cell r="Q372">
            <v>29076.149999999994</v>
          </cell>
          <cell r="S372">
            <v>29076.149999999994</v>
          </cell>
          <cell r="V372">
            <v>7608</v>
          </cell>
          <cell r="W372">
            <v>5755.64</v>
          </cell>
          <cell r="X372">
            <v>1852.3599999999997</v>
          </cell>
          <cell r="Y372">
            <v>0</v>
          </cell>
          <cell r="Z372">
            <v>1852.3599999999997</v>
          </cell>
          <cell r="AA372">
            <v>0</v>
          </cell>
          <cell r="AC372">
            <v>216000</v>
          </cell>
          <cell r="AD372">
            <v>57002.510000000009</v>
          </cell>
          <cell r="AE372">
            <v>273002.51</v>
          </cell>
          <cell r="AF372">
            <v>243926.85</v>
          </cell>
          <cell r="AG372">
            <v>29075.660000000003</v>
          </cell>
          <cell r="AH372">
            <v>-27926.850000000006</v>
          </cell>
          <cell r="AI372">
            <v>-0.48999999999068677</v>
          </cell>
        </row>
        <row r="373">
          <cell r="A373">
            <v>584</v>
          </cell>
          <cell r="B373" t="str">
            <v>EE584</v>
          </cell>
          <cell r="C373" t="str">
            <v>Kingsfield PRU</v>
          </cell>
          <cell r="E373">
            <v>192000</v>
          </cell>
          <cell r="F373">
            <v>60711.08</v>
          </cell>
          <cell r="G373">
            <v>252711</v>
          </cell>
          <cell r="H373">
            <v>252711</v>
          </cell>
          <cell r="I373">
            <v>0</v>
          </cell>
          <cell r="J373">
            <v>0</v>
          </cell>
          <cell r="K373">
            <v>192000</v>
          </cell>
          <cell r="L373">
            <v>60711.08</v>
          </cell>
          <cell r="M373">
            <v>252711</v>
          </cell>
          <cell r="N373">
            <v>252711.08000000002</v>
          </cell>
          <cell r="O373">
            <v>109185.64</v>
          </cell>
          <cell r="Q373">
            <v>143525.35999999999</v>
          </cell>
          <cell r="S373">
            <v>143525.35999999999</v>
          </cell>
          <cell r="V373">
            <v>13953</v>
          </cell>
          <cell r="W373">
            <v>-4776.25</v>
          </cell>
          <cell r="X373">
            <v>18729.25</v>
          </cell>
          <cell r="Y373">
            <v>0</v>
          </cell>
          <cell r="Z373">
            <v>18729.25</v>
          </cell>
          <cell r="AA373">
            <v>0</v>
          </cell>
          <cell r="AC373">
            <v>192000</v>
          </cell>
          <cell r="AD373">
            <v>60711.08</v>
          </cell>
          <cell r="AE373">
            <v>252711.08000000002</v>
          </cell>
          <cell r="AF373">
            <v>109185.64</v>
          </cell>
          <cell r="AG373">
            <v>143525.44</v>
          </cell>
          <cell r="AH373">
            <v>82814.36</v>
          </cell>
          <cell r="AI373">
            <v>8.0000000016298145E-2</v>
          </cell>
        </row>
        <row r="374">
          <cell r="A374">
            <v>597</v>
          </cell>
          <cell r="B374" t="str">
            <v>EE597</v>
          </cell>
          <cell r="C374" t="str">
            <v>First Base (Brandon) PRU</v>
          </cell>
          <cell r="E374">
            <v>96000</v>
          </cell>
          <cell r="F374">
            <v>145036.1</v>
          </cell>
          <cell r="G374">
            <v>241036</v>
          </cell>
          <cell r="H374">
            <v>241036</v>
          </cell>
          <cell r="I374">
            <v>0</v>
          </cell>
          <cell r="J374">
            <v>0</v>
          </cell>
          <cell r="K374">
            <v>96000</v>
          </cell>
          <cell r="L374">
            <v>145036.1</v>
          </cell>
          <cell r="M374">
            <v>241036</v>
          </cell>
          <cell r="N374">
            <v>241036.1</v>
          </cell>
          <cell r="O374">
            <v>53196.59</v>
          </cell>
          <cell r="Q374">
            <v>187839.41</v>
          </cell>
          <cell r="S374">
            <v>187839.41</v>
          </cell>
          <cell r="V374">
            <v>18596</v>
          </cell>
          <cell r="W374">
            <v>-4000</v>
          </cell>
          <cell r="X374">
            <v>22596</v>
          </cell>
          <cell r="Y374">
            <v>0</v>
          </cell>
          <cell r="Z374">
            <v>22596</v>
          </cell>
          <cell r="AA374">
            <v>0</v>
          </cell>
          <cell r="AC374">
            <v>96000</v>
          </cell>
          <cell r="AD374">
            <v>145036.1</v>
          </cell>
          <cell r="AE374">
            <v>241036.1</v>
          </cell>
          <cell r="AF374">
            <v>53196.59</v>
          </cell>
          <cell r="AG374">
            <v>187839.51</v>
          </cell>
          <cell r="AH374">
            <v>42803.41</v>
          </cell>
          <cell r="AI374">
            <v>0.10000000000582077</v>
          </cell>
        </row>
        <row r="375">
          <cell r="A375">
            <v>598</v>
          </cell>
          <cell r="B375" t="str">
            <v>EE598</v>
          </cell>
          <cell r="C375" t="str">
            <v>Mill Meadow PRU</v>
          </cell>
          <cell r="E375">
            <v>96000</v>
          </cell>
          <cell r="F375">
            <v>41384.770000000004</v>
          </cell>
          <cell r="G375">
            <v>137385</v>
          </cell>
          <cell r="H375">
            <v>137385</v>
          </cell>
          <cell r="I375">
            <v>0</v>
          </cell>
          <cell r="J375">
            <v>0</v>
          </cell>
          <cell r="K375">
            <v>96000</v>
          </cell>
          <cell r="L375">
            <v>41384.770000000004</v>
          </cell>
          <cell r="M375">
            <v>137385</v>
          </cell>
          <cell r="N375">
            <v>137384.77000000002</v>
          </cell>
          <cell r="O375">
            <v>68824.38</v>
          </cell>
          <cell r="Q375">
            <v>68560.62</v>
          </cell>
          <cell r="S375">
            <v>68560.62</v>
          </cell>
          <cell r="V375">
            <v>4952</v>
          </cell>
          <cell r="W375">
            <v>-2340.9</v>
          </cell>
          <cell r="X375">
            <v>7292.9</v>
          </cell>
          <cell r="Y375">
            <v>0</v>
          </cell>
          <cell r="Z375">
            <v>7292.9</v>
          </cell>
          <cell r="AA375">
            <v>0</v>
          </cell>
          <cell r="AC375">
            <v>96000</v>
          </cell>
          <cell r="AD375">
            <v>41384.770000000004</v>
          </cell>
          <cell r="AE375">
            <v>137384.77000000002</v>
          </cell>
          <cell r="AF375">
            <v>68824.38</v>
          </cell>
          <cell r="AG375">
            <v>68560.390000000014</v>
          </cell>
          <cell r="AH375">
            <v>27175.62000000001</v>
          </cell>
          <cell r="AI375">
            <v>-0.22999999998137355</v>
          </cell>
        </row>
        <row r="376">
          <cell r="A376">
            <v>996</v>
          </cell>
          <cell r="B376" t="str">
            <v>EE996</v>
          </cell>
          <cell r="C376" t="str">
            <v>Schools NNDR bills</v>
          </cell>
          <cell r="E376">
            <v>0</v>
          </cell>
          <cell r="F376">
            <v>0</v>
          </cell>
          <cell r="G376">
            <v>0</v>
          </cell>
          <cell r="H376">
            <v>0</v>
          </cell>
          <cell r="I376">
            <v>0</v>
          </cell>
          <cell r="J376">
            <v>0</v>
          </cell>
          <cell r="K376">
            <v>0</v>
          </cell>
          <cell r="L376">
            <v>0</v>
          </cell>
          <cell r="M376">
            <v>0</v>
          </cell>
          <cell r="N376">
            <v>0</v>
          </cell>
          <cell r="O376">
            <v>-95.42</v>
          </cell>
          <cell r="Q376">
            <v>95.42</v>
          </cell>
          <cell r="R376">
            <v>0</v>
          </cell>
          <cell r="S376">
            <v>95.42</v>
          </cell>
          <cell r="V376">
            <v>0</v>
          </cell>
          <cell r="W376">
            <v>0</v>
          </cell>
          <cell r="X376">
            <v>0</v>
          </cell>
          <cell r="Y376">
            <v>0</v>
          </cell>
          <cell r="Z376">
            <v>0</v>
          </cell>
          <cell r="AA376">
            <v>0</v>
          </cell>
          <cell r="AC376">
            <v>0</v>
          </cell>
          <cell r="AD376">
            <v>0</v>
          </cell>
          <cell r="AE376">
            <v>0</v>
          </cell>
          <cell r="AF376">
            <v>-95.42</v>
          </cell>
          <cell r="AG376">
            <v>95.42</v>
          </cell>
          <cell r="AH376">
            <v>95.42</v>
          </cell>
          <cell r="AI376">
            <v>0</v>
          </cell>
        </row>
        <row r="377">
          <cell r="A377">
            <v>997</v>
          </cell>
          <cell r="B377" t="str">
            <v>EE997</v>
          </cell>
          <cell r="C377" t="str">
            <v>Academies</v>
          </cell>
          <cell r="E377">
            <v>0</v>
          </cell>
          <cell r="F377">
            <v>0</v>
          </cell>
          <cell r="G377">
            <v>0</v>
          </cell>
          <cell r="H377">
            <v>0</v>
          </cell>
          <cell r="I377">
            <v>0</v>
          </cell>
          <cell r="J377">
            <v>0</v>
          </cell>
          <cell r="K377">
            <v>0</v>
          </cell>
          <cell r="L377">
            <v>0</v>
          </cell>
          <cell r="M377">
            <v>0</v>
          </cell>
          <cell r="N377">
            <v>0</v>
          </cell>
          <cell r="O377">
            <v>0</v>
          </cell>
          <cell r="Q377">
            <v>0</v>
          </cell>
          <cell r="R377">
            <v>0</v>
          </cell>
          <cell r="S377">
            <v>0</v>
          </cell>
          <cell r="V377">
            <v>0</v>
          </cell>
          <cell r="W377">
            <v>0</v>
          </cell>
          <cell r="X377">
            <v>0</v>
          </cell>
          <cell r="Y377">
            <v>0</v>
          </cell>
          <cell r="Z377">
            <v>0</v>
          </cell>
          <cell r="AA377">
            <v>0</v>
          </cell>
          <cell r="AC377">
            <v>0</v>
          </cell>
          <cell r="AD377">
            <v>0</v>
          </cell>
          <cell r="AE377">
            <v>0</v>
          </cell>
          <cell r="AF377">
            <v>0</v>
          </cell>
          <cell r="AG377">
            <v>0</v>
          </cell>
          <cell r="AH377">
            <v>0</v>
          </cell>
          <cell r="AI377">
            <v>0</v>
          </cell>
        </row>
        <row r="378">
          <cell r="A378">
            <v>998</v>
          </cell>
          <cell r="B378" t="str">
            <v>EE998</v>
          </cell>
          <cell r="C378" t="str">
            <v>Schools Mutual Loans : Contra</v>
          </cell>
          <cell r="E378">
            <v>0</v>
          </cell>
          <cell r="F378">
            <v>0</v>
          </cell>
          <cell r="G378">
            <v>0</v>
          </cell>
          <cell r="H378">
            <v>0</v>
          </cell>
          <cell r="I378">
            <v>0</v>
          </cell>
          <cell r="J378">
            <v>0</v>
          </cell>
          <cell r="K378">
            <v>0</v>
          </cell>
          <cell r="L378">
            <v>0</v>
          </cell>
          <cell r="M378">
            <v>0</v>
          </cell>
          <cell r="N378">
            <v>0</v>
          </cell>
          <cell r="O378">
            <v>0</v>
          </cell>
          <cell r="Q378">
            <v>0</v>
          </cell>
          <cell r="R378">
            <v>0</v>
          </cell>
          <cell r="S378">
            <v>0</v>
          </cell>
          <cell r="V378">
            <v>0</v>
          </cell>
          <cell r="W378">
            <v>0</v>
          </cell>
          <cell r="X378">
            <v>0</v>
          </cell>
          <cell r="Y378">
            <v>0</v>
          </cell>
          <cell r="Z378">
            <v>0</v>
          </cell>
          <cell r="AA378">
            <v>0</v>
          </cell>
          <cell r="AC378">
            <v>0</v>
          </cell>
          <cell r="AD378">
            <v>0</v>
          </cell>
          <cell r="AE378">
            <v>0</v>
          </cell>
          <cell r="AF378">
            <v>0</v>
          </cell>
          <cell r="AG378">
            <v>0</v>
          </cell>
          <cell r="AH378">
            <v>0</v>
          </cell>
          <cell r="AI378">
            <v>0</v>
          </cell>
        </row>
        <row r="379">
          <cell r="A379">
            <v>999</v>
          </cell>
          <cell r="B379" t="str">
            <v>EE999</v>
          </cell>
          <cell r="C379" t="str">
            <v>School Bank Accounts : Overdra</v>
          </cell>
          <cell r="E379">
            <v>0</v>
          </cell>
          <cell r="F379">
            <v>0</v>
          </cell>
          <cell r="G379">
            <v>0</v>
          </cell>
          <cell r="H379">
            <v>0</v>
          </cell>
          <cell r="I379">
            <v>0</v>
          </cell>
          <cell r="J379">
            <v>0</v>
          </cell>
          <cell r="K379">
            <v>0</v>
          </cell>
          <cell r="L379">
            <v>0</v>
          </cell>
          <cell r="M379">
            <v>0</v>
          </cell>
          <cell r="N379">
            <v>0</v>
          </cell>
          <cell r="O379">
            <v>0</v>
          </cell>
          <cell r="Q379">
            <v>0</v>
          </cell>
          <cell r="R379">
            <v>0</v>
          </cell>
          <cell r="S379">
            <v>0</v>
          </cell>
          <cell r="U379">
            <v>0</v>
          </cell>
          <cell r="V379">
            <v>0</v>
          </cell>
          <cell r="W379">
            <v>0</v>
          </cell>
          <cell r="X379">
            <v>0</v>
          </cell>
          <cell r="Y379">
            <v>0</v>
          </cell>
          <cell r="Z379">
            <v>0</v>
          </cell>
          <cell r="AA379">
            <v>0</v>
          </cell>
          <cell r="AC379">
            <v>0</v>
          </cell>
          <cell r="AD379">
            <v>1010.17</v>
          </cell>
          <cell r="AE379">
            <v>1010.17</v>
          </cell>
          <cell r="AF379">
            <v>0</v>
          </cell>
          <cell r="AG379">
            <v>1010.17</v>
          </cell>
          <cell r="AH379">
            <v>0</v>
          </cell>
          <cell r="AI379">
            <v>0</v>
          </cell>
        </row>
        <row r="380">
          <cell r="A380">
            <v>0</v>
          </cell>
          <cell r="B380" t="str">
            <v>SCERR</v>
          </cell>
          <cell r="C380" t="str">
            <v>School Cost Centre In Error</v>
          </cell>
          <cell r="E380">
            <v>0</v>
          </cell>
          <cell r="F380">
            <v>0</v>
          </cell>
          <cell r="G380">
            <v>0</v>
          </cell>
          <cell r="H380">
            <v>0</v>
          </cell>
          <cell r="I380">
            <v>0</v>
          </cell>
          <cell r="J380">
            <v>0</v>
          </cell>
          <cell r="O380">
            <v>0</v>
          </cell>
          <cell r="Q380">
            <v>0</v>
          </cell>
          <cell r="S380">
            <v>0</v>
          </cell>
          <cell r="V380">
            <v>0</v>
          </cell>
          <cell r="W380">
            <v>0</v>
          </cell>
          <cell r="X380">
            <v>0</v>
          </cell>
          <cell r="Y380">
            <v>0</v>
          </cell>
          <cell r="Z380">
            <v>0</v>
          </cell>
          <cell r="AA380">
            <v>0</v>
          </cell>
          <cell r="AC380">
            <v>0</v>
          </cell>
          <cell r="AD380">
            <v>0</v>
          </cell>
          <cell r="AE380">
            <v>0</v>
          </cell>
          <cell r="AF380">
            <v>0</v>
          </cell>
          <cell r="AG380">
            <v>1171921.27</v>
          </cell>
          <cell r="AH380">
            <v>1171921.27</v>
          </cell>
          <cell r="AI380">
            <v>1171921.27</v>
          </cell>
        </row>
        <row r="382">
          <cell r="D382">
            <v>65</v>
          </cell>
          <cell r="E382">
            <v>261057092</v>
          </cell>
          <cell r="F382">
            <v>26928227.840000015</v>
          </cell>
          <cell r="G382">
            <v>287985323</v>
          </cell>
          <cell r="H382">
            <v>303987262.66999996</v>
          </cell>
          <cell r="I382">
            <v>-16001939.67</v>
          </cell>
          <cell r="K382">
            <v>261079050</v>
          </cell>
          <cell r="L382">
            <v>26927217.670000013</v>
          </cell>
          <cell r="M382">
            <v>289044053</v>
          </cell>
          <cell r="N382">
            <v>288006267.67000014</v>
          </cell>
          <cell r="O382">
            <v>263293056.94000015</v>
          </cell>
          <cell r="P382">
            <v>0</v>
          </cell>
          <cell r="Q382">
            <v>25750996.060000017</v>
          </cell>
          <cell r="R382">
            <v>21958</v>
          </cell>
          <cell r="S382">
            <v>25729038.060000017</v>
          </cell>
          <cell r="U382">
            <v>-14751.759999999824</v>
          </cell>
          <cell r="V382">
            <v>3478646</v>
          </cell>
          <cell r="W382">
            <v>710273.77999999945</v>
          </cell>
          <cell r="X382">
            <v>2768372.2199999979</v>
          </cell>
          <cell r="Y382">
            <v>0</v>
          </cell>
          <cell r="Z382">
            <v>2768372.2199999979</v>
          </cell>
          <cell r="AA382">
            <v>0</v>
          </cell>
          <cell r="AC382">
            <v>261057092</v>
          </cell>
          <cell r="AD382">
            <v>26739501.520000022</v>
          </cell>
          <cell r="AE382">
            <v>287796593.52000004</v>
          </cell>
          <cell r="AF382">
            <v>263293056.94000015</v>
          </cell>
          <cell r="AG382">
            <v>25675457.850000005</v>
          </cell>
          <cell r="AH382">
            <v>-1064043.6699999995</v>
          </cell>
          <cell r="AI382">
            <v>-1171924.5099999981</v>
          </cell>
          <cell r="AJ382">
            <v>107880.83999999869</v>
          </cell>
        </row>
        <row r="383">
          <cell r="M383">
            <v>287818551.52000004</v>
          </cell>
          <cell r="N383">
            <v>0</v>
          </cell>
          <cell r="AG383">
            <v>24800718.180000003</v>
          </cell>
        </row>
        <row r="384">
          <cell r="L384">
            <v>187716.14999999478</v>
          </cell>
          <cell r="M384">
            <v>1225501.4799999595</v>
          </cell>
          <cell r="N384">
            <v>0</v>
          </cell>
          <cell r="O384">
            <v>0</v>
          </cell>
        </row>
        <row r="385">
          <cell r="F385">
            <v>26928227.840000018</v>
          </cell>
          <cell r="AD385">
            <v>0</v>
          </cell>
        </row>
        <row r="386">
          <cell r="E386" t="str">
            <v>Fen Park</v>
          </cell>
          <cell r="F386">
            <v>-188726.32</v>
          </cell>
          <cell r="Q386" t="str">
            <v>14-15 Cfwd</v>
          </cell>
          <cell r="S386">
            <v>25729038.060000017</v>
          </cell>
        </row>
        <row r="387">
          <cell r="B387">
            <v>0</v>
          </cell>
          <cell r="C387">
            <v>0</v>
          </cell>
          <cell r="Q387" t="str">
            <v>Remove W/o</v>
          </cell>
        </row>
        <row r="388">
          <cell r="B388">
            <v>0</v>
          </cell>
          <cell r="C388">
            <v>0</v>
          </cell>
          <cell r="E388" t="str">
            <v>Actual Sch Cfwd</v>
          </cell>
          <cell r="F388">
            <v>26739501.520000018</v>
          </cell>
          <cell r="O388">
            <v>287668326.60000014</v>
          </cell>
          <cell r="Q388" t="str">
            <v>14-15 Bal to Cfwd</v>
          </cell>
          <cell r="S388">
            <v>25729038.060000017</v>
          </cell>
          <cell r="AE388" t="str">
            <v>Total ISB Budget Allocation DSG Note - Row F</v>
          </cell>
        </row>
        <row r="389">
          <cell r="M389">
            <v>1375726.3999998569</v>
          </cell>
          <cell r="N389">
            <v>0</v>
          </cell>
          <cell r="O389">
            <v>24375269.659999996</v>
          </cell>
        </row>
        <row r="390">
          <cell r="W390">
            <v>24800604</v>
          </cell>
          <cell r="AE390" t="str">
            <v>Bud + Cfwd</v>
          </cell>
          <cell r="AF390" t="str">
            <v>14-15 Budget</v>
          </cell>
          <cell r="AG390">
            <v>0</v>
          </cell>
          <cell r="AH390">
            <v>287796593.52000004</v>
          </cell>
        </row>
        <row r="391">
          <cell r="E391" t="str">
            <v>Lea Rec to Forum Paper</v>
          </cell>
          <cell r="Q391" t="str">
            <v>13-14 Cfwd</v>
          </cell>
          <cell r="S391">
            <v>26739501.520000018</v>
          </cell>
          <cell r="AE391" t="str">
            <v>Spend On EE</v>
          </cell>
          <cell r="AF391" t="str">
            <v>14-15 Spend</v>
          </cell>
          <cell r="AG391">
            <v>0</v>
          </cell>
          <cell r="AH391">
            <v>263293056.94000015</v>
          </cell>
        </row>
        <row r="392">
          <cell r="E392" t="str">
            <v>Last year C/fwd</v>
          </cell>
          <cell r="F392">
            <v>28103345.399999999</v>
          </cell>
          <cell r="Q392" t="str">
            <v>In Year Diff</v>
          </cell>
          <cell r="S392">
            <v>-1010463.4600000009</v>
          </cell>
          <cell r="AF392" t="str">
            <v>Underspend</v>
          </cell>
          <cell r="AG392">
            <v>0</v>
          </cell>
          <cell r="AH392">
            <v>24503536.579999894</v>
          </cell>
        </row>
        <row r="393">
          <cell r="E393" t="str">
            <v>Westborne</v>
          </cell>
          <cell r="F393">
            <v>-678248.83</v>
          </cell>
          <cell r="AF393" t="str">
            <v>Less: 13-14 c/fwd (inc. in total 14-15 budget)</v>
          </cell>
          <cell r="AG393">
            <v>0</v>
          </cell>
          <cell r="AH393">
            <v>26739501.520000022</v>
          </cell>
        </row>
        <row r="394">
          <cell r="E394" t="str">
            <v>Chantry</v>
          </cell>
          <cell r="F394">
            <v>-493672.44</v>
          </cell>
          <cell r="G394">
            <v>-1171921.27</v>
          </cell>
          <cell r="AG394">
            <v>0</v>
          </cell>
          <cell r="AH394">
            <v>0</v>
          </cell>
        </row>
        <row r="395">
          <cell r="E395" t="str">
            <v>EFMS diff</v>
          </cell>
          <cell r="F395">
            <v>-3195.87</v>
          </cell>
          <cell r="Q395" t="str">
            <v xml:space="preserve">Academy </v>
          </cell>
          <cell r="AG395">
            <v>0</v>
          </cell>
          <cell r="AH395">
            <v>-2235964.940000128</v>
          </cell>
          <cell r="AI395">
            <v>0</v>
          </cell>
        </row>
        <row r="396">
          <cell r="F396">
            <v>26928228.259999998</v>
          </cell>
          <cell r="P396">
            <v>42005</v>
          </cell>
          <cell r="Q396" t="str">
            <v>Pakefield</v>
          </cell>
          <cell r="S396">
            <v>152653.46999999997</v>
          </cell>
          <cell r="U396">
            <v>153599.71999999997</v>
          </cell>
          <cell r="Y396" t="str">
            <v>Pakefield</v>
          </cell>
          <cell r="Z396">
            <v>946.25</v>
          </cell>
          <cell r="AH396">
            <v>0</v>
          </cell>
        </row>
        <row r="397">
          <cell r="O397" t="str">
            <v>* Paid Out</v>
          </cell>
          <cell r="P397">
            <v>42005</v>
          </cell>
          <cell r="Q397" t="str">
            <v>Alde Valley</v>
          </cell>
          <cell r="S397">
            <v>0</v>
          </cell>
          <cell r="U397">
            <v>0</v>
          </cell>
          <cell r="Y397" t="str">
            <v>Alde Valley</v>
          </cell>
          <cell r="Z397">
            <v>0</v>
          </cell>
          <cell r="AF397" t="str">
            <v>Total Spend 14-15</v>
          </cell>
          <cell r="AG397">
            <v>0</v>
          </cell>
          <cell r="AH397">
            <v>263293056.94000015</v>
          </cell>
        </row>
        <row r="398">
          <cell r="F398">
            <v>0</v>
          </cell>
          <cell r="P398">
            <v>42005</v>
          </cell>
          <cell r="Q398" t="str">
            <v>Thomas Gains</v>
          </cell>
          <cell r="S398">
            <v>-4786.4799999995157</v>
          </cell>
          <cell r="U398">
            <v>-123050.59999999951</v>
          </cell>
          <cell r="Y398" t="str">
            <v>Thomas Gains</v>
          </cell>
          <cell r="Z398">
            <v>-118264.12</v>
          </cell>
          <cell r="AF398" t="str">
            <v>Over spend 14-15</v>
          </cell>
          <cell r="AG398">
            <v>0</v>
          </cell>
          <cell r="AH398">
            <v>-2235964.940000128</v>
          </cell>
          <cell r="AI398">
            <v>0</v>
          </cell>
        </row>
        <row r="399">
          <cell r="F399">
            <v>0</v>
          </cell>
          <cell r="O399" t="str">
            <v>* Paid Out</v>
          </cell>
          <cell r="P399">
            <v>42005</v>
          </cell>
          <cell r="Q399" t="str">
            <v>Coupals</v>
          </cell>
          <cell r="S399">
            <v>0</v>
          </cell>
          <cell r="U399">
            <v>0</v>
          </cell>
          <cell r="Y399" t="str">
            <v>Coupals</v>
          </cell>
          <cell r="Z399">
            <v>0</v>
          </cell>
          <cell r="AH399">
            <v>0</v>
          </cell>
        </row>
        <row r="400">
          <cell r="F400">
            <v>0</v>
          </cell>
          <cell r="P400">
            <v>42005</v>
          </cell>
          <cell r="Q400" t="str">
            <v>Glemsford</v>
          </cell>
          <cell r="S400">
            <v>71070.900000000023</v>
          </cell>
          <cell r="U400">
            <v>65107.030000000021</v>
          </cell>
          <cell r="Y400" t="str">
            <v>Glemsford</v>
          </cell>
          <cell r="Z400">
            <v>-5963.87</v>
          </cell>
          <cell r="AF400" t="str">
            <v>Total Budget Distribution</v>
          </cell>
          <cell r="AG400">
            <v>0</v>
          </cell>
          <cell r="AH400">
            <v>261057092.00000003</v>
          </cell>
          <cell r="AI400">
            <v>0</v>
          </cell>
          <cell r="AJ400">
            <v>0</v>
          </cell>
        </row>
        <row r="401">
          <cell r="P401">
            <v>42036</v>
          </cell>
          <cell r="Q401" t="str">
            <v>The Oaks</v>
          </cell>
          <cell r="S401">
            <v>59459.260000000009</v>
          </cell>
          <cell r="U401">
            <v>74605.890000000014</v>
          </cell>
          <cell r="Y401" t="str">
            <v>The Oaks</v>
          </cell>
          <cell r="Z401">
            <v>15146.629999999997</v>
          </cell>
          <cell r="AH401">
            <v>0</v>
          </cell>
        </row>
        <row r="402">
          <cell r="P402">
            <v>42036</v>
          </cell>
          <cell r="Q402" t="str">
            <v>St Helens</v>
          </cell>
          <cell r="S402">
            <v>114562.51000000001</v>
          </cell>
          <cell r="U402">
            <v>121067.23000000001</v>
          </cell>
          <cell r="Y402" t="str">
            <v>St Helens</v>
          </cell>
          <cell r="Z402">
            <v>6504.72</v>
          </cell>
          <cell r="AH402">
            <v>0</v>
          </cell>
        </row>
        <row r="403">
          <cell r="P403">
            <v>42036</v>
          </cell>
          <cell r="Q403" t="str">
            <v>Whitton</v>
          </cell>
          <cell r="S403">
            <v>298862.04000000004</v>
          </cell>
          <cell r="U403">
            <v>309084.81000000006</v>
          </cell>
          <cell r="Y403" t="str">
            <v>Whitton</v>
          </cell>
          <cell r="Z403">
            <v>10222.77</v>
          </cell>
          <cell r="AG403">
            <v>0</v>
          </cell>
          <cell r="AH403">
            <v>0</v>
          </cell>
        </row>
        <row r="404">
          <cell r="P404">
            <v>42036</v>
          </cell>
          <cell r="Q404" t="str">
            <v>Beacon Hill</v>
          </cell>
          <cell r="S404">
            <v>190647.16999999993</v>
          </cell>
          <cell r="U404">
            <v>204916.91999999993</v>
          </cell>
          <cell r="Y404" t="str">
            <v>Beacon Hill</v>
          </cell>
          <cell r="Z404">
            <v>14269.75</v>
          </cell>
        </row>
        <row r="405">
          <cell r="P405">
            <v>42064</v>
          </cell>
          <cell r="Q405" t="str">
            <v>Reydon</v>
          </cell>
          <cell r="S405">
            <v>-7729.1999999999534</v>
          </cell>
          <cell r="U405">
            <v>37.800000000046566</v>
          </cell>
          <cell r="Y405" t="str">
            <v>Reydon</v>
          </cell>
          <cell r="Z405">
            <v>7767</v>
          </cell>
          <cell r="AC405" t="str">
            <v>Potential Journals Year End</v>
          </cell>
          <cell r="AD405">
            <v>0</v>
          </cell>
          <cell r="AE405">
            <v>0</v>
          </cell>
          <cell r="AF405">
            <v>0</v>
          </cell>
          <cell r="AG405">
            <v>0</v>
          </cell>
          <cell r="AH405">
            <v>0</v>
          </cell>
          <cell r="AI405">
            <v>0</v>
          </cell>
          <cell r="AJ405">
            <v>0</v>
          </cell>
        </row>
        <row r="406">
          <cell r="S406">
            <v>874739.67000000051</v>
          </cell>
          <cell r="Z406">
            <v>-69370.869999999981</v>
          </cell>
          <cell r="AC406">
            <v>0</v>
          </cell>
          <cell r="AD406">
            <v>0</v>
          </cell>
          <cell r="AE406" t="str">
            <v>CR</v>
          </cell>
          <cell r="AF406" t="str">
            <v>GK003-71285-0-0-S</v>
          </cell>
          <cell r="AG406">
            <v>0</v>
          </cell>
          <cell r="AH406">
            <v>2235964.94</v>
          </cell>
          <cell r="AI406" t="str">
            <v>Reduces Spend On Oracle</v>
          </cell>
          <cell r="AJ406">
            <v>0</v>
          </cell>
        </row>
        <row r="407">
          <cell r="AC407">
            <v>0</v>
          </cell>
          <cell r="AD407">
            <v>0</v>
          </cell>
          <cell r="AE407" t="str">
            <v>DR</v>
          </cell>
          <cell r="AF407" t="str">
            <v>YZ001-BR301-0-0-S</v>
          </cell>
          <cell r="AG407">
            <v>0</v>
          </cell>
          <cell r="AH407">
            <v>2235964.94</v>
          </cell>
          <cell r="AI407" t="str">
            <v>Reduces Schs Reserves</v>
          </cell>
          <cell r="AJ407">
            <v>0</v>
          </cell>
        </row>
        <row r="408">
          <cell r="AC408">
            <v>0</v>
          </cell>
          <cell r="AD408">
            <v>0</v>
          </cell>
          <cell r="AE408">
            <v>0</v>
          </cell>
          <cell r="AF408">
            <v>0</v>
          </cell>
          <cell r="AG408">
            <v>0</v>
          </cell>
          <cell r="AH408">
            <v>0</v>
          </cell>
          <cell r="AI408">
            <v>0</v>
          </cell>
          <cell r="AJ408">
            <v>0</v>
          </cell>
        </row>
        <row r="409">
          <cell r="AC409">
            <v>0</v>
          </cell>
          <cell r="AD409" t="str">
            <v xml:space="preserve">split by individual schs   </v>
          </cell>
          <cell r="AE409" t="str">
            <v>DR</v>
          </cell>
          <cell r="AF409" t="str">
            <v>EE***-39220-0-0-S</v>
          </cell>
          <cell r="AG409">
            <v>0</v>
          </cell>
          <cell r="AH409">
            <v>874739.67000000051</v>
          </cell>
          <cell r="AI409" t="str">
            <v>Total Of Academy Balances Held In School Reserves</v>
          </cell>
          <cell r="AJ409">
            <v>0</v>
          </cell>
        </row>
        <row r="410">
          <cell r="AC410">
            <v>0</v>
          </cell>
          <cell r="AD410">
            <v>0</v>
          </cell>
          <cell r="AE410" t="str">
            <v>CR</v>
          </cell>
          <cell r="AF410" t="str">
            <v>YZ001-BE073-0-B****-S</v>
          </cell>
          <cell r="AG410">
            <v>0</v>
          </cell>
          <cell r="AH410">
            <v>874739.67000000051</v>
          </cell>
          <cell r="AI410" t="str">
            <v>Academy Balance Sheet Code - Held Here and paid out in new year</v>
          </cell>
          <cell r="AJ410">
            <v>0</v>
          </cell>
        </row>
        <row r="411">
          <cell r="AC411">
            <v>0</v>
          </cell>
          <cell r="AD411">
            <v>0</v>
          </cell>
          <cell r="AE411">
            <v>0</v>
          </cell>
          <cell r="AF411">
            <v>0</v>
          </cell>
          <cell r="AG411">
            <v>0</v>
          </cell>
          <cell r="AH411">
            <v>0</v>
          </cell>
          <cell r="AI411">
            <v>0</v>
          </cell>
          <cell r="AJ411">
            <v>0</v>
          </cell>
        </row>
        <row r="412">
          <cell r="AC412">
            <v>0</v>
          </cell>
          <cell r="AD412" t="str">
            <v>Funded By</v>
          </cell>
          <cell r="AE412" t="str">
            <v>CR</v>
          </cell>
          <cell r="AF412" t="str">
            <v>GK003-71285-0-0-S</v>
          </cell>
          <cell r="AG412">
            <v>0</v>
          </cell>
          <cell r="AH412">
            <v>874739.67000000051</v>
          </cell>
          <cell r="AI412" t="str">
            <v>Funds Academy Spend</v>
          </cell>
          <cell r="AJ412">
            <v>0</v>
          </cell>
        </row>
        <row r="413">
          <cell r="AC413">
            <v>0</v>
          </cell>
          <cell r="AD413">
            <v>0</v>
          </cell>
          <cell r="AE413" t="str">
            <v>DR</v>
          </cell>
          <cell r="AF413" t="str">
            <v>YZ001-BR301-0-0-S</v>
          </cell>
          <cell r="AG413">
            <v>0</v>
          </cell>
          <cell r="AH413">
            <v>874739.67000000051</v>
          </cell>
          <cell r="AI413" t="str">
            <v>Removes Academy Balances from Reserves</v>
          </cell>
          <cell r="AJ413">
            <v>0</v>
          </cell>
        </row>
        <row r="414">
          <cell r="AC414">
            <v>0</v>
          </cell>
          <cell r="AD414">
            <v>0</v>
          </cell>
          <cell r="AE414">
            <v>0</v>
          </cell>
          <cell r="AF414">
            <v>0</v>
          </cell>
          <cell r="AG414">
            <v>0</v>
          </cell>
          <cell r="AH414">
            <v>0</v>
          </cell>
          <cell r="AI414">
            <v>0</v>
          </cell>
          <cell r="AJ414">
            <v>0</v>
          </cell>
        </row>
        <row r="415">
          <cell r="AC415">
            <v>0</v>
          </cell>
          <cell r="AD415">
            <v>0</v>
          </cell>
          <cell r="AE415" t="str">
            <v xml:space="preserve">Therefore Change on Schs Revenue </v>
          </cell>
          <cell r="AF415">
            <v>0</v>
          </cell>
          <cell r="AG415">
            <v>2235964.94</v>
          </cell>
          <cell r="AH415">
            <v>0</v>
          </cell>
          <cell r="AI415">
            <v>0</v>
          </cell>
          <cell r="AJ415">
            <v>0</v>
          </cell>
        </row>
        <row r="416">
          <cell r="AC416">
            <v>0</v>
          </cell>
          <cell r="AD416">
            <v>0</v>
          </cell>
          <cell r="AE416" t="str">
            <v>Total Reserve Movement</v>
          </cell>
          <cell r="AF416">
            <v>0</v>
          </cell>
          <cell r="AG416">
            <v>3110704.6100000003</v>
          </cell>
          <cell r="AH416">
            <v>0</v>
          </cell>
          <cell r="AI416">
            <v>0</v>
          </cell>
          <cell r="AJ416">
            <v>0</v>
          </cell>
        </row>
        <row r="417">
          <cell r="AC417">
            <v>0</v>
          </cell>
          <cell r="AD417">
            <v>0</v>
          </cell>
          <cell r="AE417">
            <v>0</v>
          </cell>
          <cell r="AF417">
            <v>0</v>
          </cell>
          <cell r="AG417">
            <v>0</v>
          </cell>
          <cell r="AH417">
            <v>0</v>
          </cell>
          <cell r="AI417">
            <v>0</v>
          </cell>
          <cell r="AJ417">
            <v>0</v>
          </cell>
        </row>
        <row r="418">
          <cell r="AC418">
            <v>0</v>
          </cell>
          <cell r="AD418">
            <v>0</v>
          </cell>
          <cell r="AE418" t="str">
            <v>Revenue Change of £2,062,877 will mean that there is an underspend on EE/GK codes.  Assumed</v>
          </cell>
          <cell r="AF418">
            <v>0</v>
          </cell>
          <cell r="AG418">
            <v>0</v>
          </cell>
          <cell r="AH418">
            <v>0</v>
          </cell>
          <cell r="AI418">
            <v>0</v>
          </cell>
          <cell r="AJ418">
            <v>0</v>
          </cell>
        </row>
        <row r="419">
          <cell r="AC419">
            <v>0</v>
          </cell>
          <cell r="AD419">
            <v>0</v>
          </cell>
          <cell r="AE419" t="str">
            <v>most of this will relate to unspent Nursery funds?  Budget held on GK009 and not all funding has been allocated to schools/academies</v>
          </cell>
          <cell r="AF419">
            <v>0</v>
          </cell>
          <cell r="AG419">
            <v>0</v>
          </cell>
          <cell r="AH419">
            <v>0</v>
          </cell>
          <cell r="AI419">
            <v>0</v>
          </cell>
          <cell r="AJ419">
            <v>0</v>
          </cell>
        </row>
        <row r="420">
          <cell r="AC420">
            <v>0</v>
          </cell>
          <cell r="AD420">
            <v>0</v>
          </cell>
          <cell r="AE420" t="str">
            <v>as they were under capacity.</v>
          </cell>
          <cell r="AF420">
            <v>0</v>
          </cell>
          <cell r="AG420">
            <v>0</v>
          </cell>
          <cell r="AH420">
            <v>0</v>
          </cell>
          <cell r="AI420">
            <v>0</v>
          </cell>
          <cell r="AJ420">
            <v>0</v>
          </cell>
        </row>
        <row r="421">
          <cell r="AC421">
            <v>0</v>
          </cell>
          <cell r="AD421">
            <v>0</v>
          </cell>
          <cell r="AE421">
            <v>0</v>
          </cell>
          <cell r="AF421">
            <v>0</v>
          </cell>
          <cell r="AG421">
            <v>0</v>
          </cell>
          <cell r="AH421">
            <v>0</v>
          </cell>
          <cell r="AI421">
            <v>0</v>
          </cell>
          <cell r="AJ421">
            <v>0</v>
          </cell>
        </row>
      </sheetData>
      <sheetData sheetId="5"/>
      <sheetData sheetId="6"/>
      <sheetData sheetId="7"/>
      <sheetData sheetId="8">
        <row r="1">
          <cell r="B1">
            <v>2</v>
          </cell>
          <cell r="C1">
            <v>3</v>
          </cell>
          <cell r="D1">
            <v>4</v>
          </cell>
          <cell r="E1">
            <v>5</v>
          </cell>
          <cell r="F1">
            <v>6</v>
          </cell>
          <cell r="G1">
            <v>7</v>
          </cell>
        </row>
        <row r="3">
          <cell r="C3" t="str">
            <v>Sum of YTD Actual</v>
          </cell>
          <cell r="D3" t="str">
            <v>Subjective Parent + Description</v>
          </cell>
          <cell r="E3">
            <v>0</v>
          </cell>
          <cell r="F3">
            <v>0</v>
          </cell>
          <cell r="G3">
            <v>0</v>
          </cell>
          <cell r="H3">
            <v>0</v>
          </cell>
        </row>
        <row r="4">
          <cell r="C4" t="str">
            <v>CC&amp;Desc</v>
          </cell>
          <cell r="D4" t="str">
            <v>Revenue</v>
          </cell>
          <cell r="E4" t="str">
            <v>S1_CAP</v>
          </cell>
          <cell r="F4" t="str">
            <v>B1_AE-Current Assets</v>
          </cell>
          <cell r="G4" t="str">
            <v>B1_AF-Current Liabilities</v>
          </cell>
          <cell r="H4" t="str">
            <v>Grand Total</v>
          </cell>
        </row>
        <row r="5">
          <cell r="A5">
            <v>1</v>
          </cell>
          <cell r="B5" t="str">
            <v>EE001</v>
          </cell>
          <cell r="C5" t="str">
            <v>EE001 - Aldeburgh Primary School</v>
          </cell>
          <cell r="D5">
            <v>384879.87999999995</v>
          </cell>
          <cell r="E5">
            <v>-4788.75</v>
          </cell>
          <cell r="F5">
            <v>106045.42</v>
          </cell>
          <cell r="G5">
            <v>0</v>
          </cell>
          <cell r="H5">
            <v>486136.54999999993</v>
          </cell>
        </row>
        <row r="6">
          <cell r="A6">
            <v>5</v>
          </cell>
          <cell r="B6" t="str">
            <v>EE005</v>
          </cell>
          <cell r="C6" t="str">
            <v>EE005 - Barnby &amp; North Cove Community</v>
          </cell>
          <cell r="D6">
            <v>295257.49999999994</v>
          </cell>
          <cell r="E6">
            <v>-2753.5099999999998</v>
          </cell>
          <cell r="F6">
            <v>52387.700000000004</v>
          </cell>
          <cell r="G6">
            <v>0</v>
          </cell>
          <cell r="H6">
            <v>344891.68999999994</v>
          </cell>
        </row>
        <row r="7">
          <cell r="A7">
            <v>6</v>
          </cell>
          <cell r="B7" t="str">
            <v>EE006</v>
          </cell>
          <cell r="C7" t="str">
            <v>EE006 - The Albert Pye Community Prima</v>
          </cell>
          <cell r="D7">
            <v>1280545.5500000005</v>
          </cell>
          <cell r="E7">
            <v>-2438.5500000000002</v>
          </cell>
          <cell r="F7">
            <v>103949.07</v>
          </cell>
          <cell r="G7">
            <v>0</v>
          </cell>
          <cell r="H7">
            <v>1382056.0700000005</v>
          </cell>
        </row>
        <row r="8">
          <cell r="A8">
            <v>7</v>
          </cell>
          <cell r="B8" t="str">
            <v>EE007</v>
          </cell>
          <cell r="C8" t="str">
            <v>EE007 - Ravensmere Infant School</v>
          </cell>
          <cell r="D8">
            <v>353103.38</v>
          </cell>
          <cell r="E8">
            <v>2696.5</v>
          </cell>
          <cell r="F8">
            <v>55278.5</v>
          </cell>
          <cell r="G8">
            <v>0</v>
          </cell>
          <cell r="H8">
            <v>411078.38</v>
          </cell>
        </row>
        <row r="9">
          <cell r="A9">
            <v>8</v>
          </cell>
          <cell r="B9" t="str">
            <v>EE008</v>
          </cell>
          <cell r="C9" t="str">
            <v>EE008 - Crowfoot Community Primary Sch</v>
          </cell>
          <cell r="D9">
            <v>498834.03</v>
          </cell>
          <cell r="E9">
            <v>5543.75</v>
          </cell>
          <cell r="F9">
            <v>0</v>
          </cell>
          <cell r="G9">
            <v>0</v>
          </cell>
          <cell r="H9">
            <v>504377.78</v>
          </cell>
        </row>
        <row r="10">
          <cell r="A10">
            <v>9</v>
          </cell>
          <cell r="B10" t="str">
            <v>EE009</v>
          </cell>
          <cell r="C10" t="str">
            <v>EE009 - St Benets Catholic Primary School</v>
          </cell>
          <cell r="D10">
            <v>451014.89000000007</v>
          </cell>
          <cell r="E10">
            <v>0</v>
          </cell>
          <cell r="F10">
            <v>30771.360000000001</v>
          </cell>
          <cell r="G10">
            <v>0</v>
          </cell>
          <cell r="H10">
            <v>481786.25000000006</v>
          </cell>
        </row>
        <row r="11">
          <cell r="A11">
            <v>10</v>
          </cell>
          <cell r="B11" t="str">
            <v>EE010</v>
          </cell>
          <cell r="C11" t="str">
            <v>EE010 - Bedfield C of E VCP School</v>
          </cell>
          <cell r="D11">
            <v>287840.28000000009</v>
          </cell>
          <cell r="E11">
            <v>462.5</v>
          </cell>
          <cell r="F11">
            <v>96643.09</v>
          </cell>
          <cell r="G11">
            <v>0</v>
          </cell>
          <cell r="H11">
            <v>384945.87000000011</v>
          </cell>
        </row>
        <row r="12">
          <cell r="A12">
            <v>11</v>
          </cell>
          <cell r="B12" t="str">
            <v>EE011</v>
          </cell>
          <cell r="C12" t="str">
            <v>EE011 - Benhall, St Marys C of E VCP</v>
          </cell>
          <cell r="D12">
            <v>400731.78999999975</v>
          </cell>
          <cell r="E12">
            <v>-3431.94</v>
          </cell>
          <cell r="F12">
            <v>126499.15000000001</v>
          </cell>
          <cell r="G12">
            <v>0</v>
          </cell>
          <cell r="H12">
            <v>523798.99999999971</v>
          </cell>
        </row>
        <row r="13">
          <cell r="A13">
            <v>12</v>
          </cell>
          <cell r="B13" t="str">
            <v>EE012</v>
          </cell>
          <cell r="C13" t="str">
            <v>EE012 - Blundeston C of E VCP School</v>
          </cell>
          <cell r="D13">
            <v>659956.86999999988</v>
          </cell>
          <cell r="E13">
            <v>-821.55999999999949</v>
          </cell>
          <cell r="F13">
            <v>122097.41</v>
          </cell>
          <cell r="G13">
            <v>0</v>
          </cell>
          <cell r="H13">
            <v>781232.71999999986</v>
          </cell>
        </row>
        <row r="14">
          <cell r="A14">
            <v>13</v>
          </cell>
          <cell r="B14" t="str">
            <v>EE013</v>
          </cell>
          <cell r="C14" t="str">
            <v>EE013 - Bramfield C of E VCP School</v>
          </cell>
          <cell r="D14">
            <v>1067880.31</v>
          </cell>
          <cell r="E14">
            <v>16757</v>
          </cell>
          <cell r="F14">
            <v>275698.57</v>
          </cell>
          <cell r="G14">
            <v>0</v>
          </cell>
          <cell r="H14">
            <v>1360335.8800000001</v>
          </cell>
        </row>
        <row r="15">
          <cell r="A15">
            <v>14</v>
          </cell>
          <cell r="B15" t="str">
            <v>EE014</v>
          </cell>
          <cell r="C15" t="str">
            <v>EE014 - Brampton C of E VCP School</v>
          </cell>
          <cell r="D15">
            <v>343929.24</v>
          </cell>
          <cell r="E15">
            <v>-4855</v>
          </cell>
          <cell r="F15">
            <v>119561.76000000001</v>
          </cell>
          <cell r="G15">
            <v>0</v>
          </cell>
          <cell r="H15">
            <v>458636</v>
          </cell>
        </row>
        <row r="16">
          <cell r="A16">
            <v>15</v>
          </cell>
          <cell r="B16" t="str">
            <v>EE015</v>
          </cell>
          <cell r="C16" t="str">
            <v>EE015 - Bungay Primary School</v>
          </cell>
          <cell r="D16">
            <v>854013.90000000037</v>
          </cell>
          <cell r="E16">
            <v>-0.1500000000005457</v>
          </cell>
          <cell r="F16">
            <v>81988.639999999999</v>
          </cell>
          <cell r="G16">
            <v>0</v>
          </cell>
          <cell r="H16">
            <v>936002.39000000036</v>
          </cell>
        </row>
        <row r="17">
          <cell r="A17">
            <v>16</v>
          </cell>
          <cell r="B17" t="str">
            <v>EE016</v>
          </cell>
          <cell r="C17" t="str">
            <v>EE016 - St Edmunds Catholic Primary School</v>
          </cell>
          <cell r="D17">
            <v>433775.49</v>
          </cell>
          <cell r="E17">
            <v>0</v>
          </cell>
          <cell r="F17">
            <v>1423.71</v>
          </cell>
          <cell r="G17">
            <v>0</v>
          </cell>
          <cell r="H17">
            <v>435199.2</v>
          </cell>
        </row>
        <row r="18">
          <cell r="A18">
            <v>17</v>
          </cell>
          <cell r="B18" t="str">
            <v>EE017</v>
          </cell>
          <cell r="C18" t="str">
            <v>EE017 - St Botolphs CEVCP School</v>
          </cell>
          <cell r="D18">
            <v>637024.00999999966</v>
          </cell>
          <cell r="E18">
            <v>4002.51</v>
          </cell>
          <cell r="F18">
            <v>132855.5</v>
          </cell>
          <cell r="G18">
            <v>0</v>
          </cell>
          <cell r="H18">
            <v>773882.01999999967</v>
          </cell>
        </row>
        <row r="19">
          <cell r="A19">
            <v>19</v>
          </cell>
          <cell r="B19" t="str">
            <v>EE019</v>
          </cell>
          <cell r="C19" t="str">
            <v>EE019 - Carlton Colville Primary Schoo</v>
          </cell>
          <cell r="D19">
            <v>1489356.04</v>
          </cell>
          <cell r="E19">
            <v>-2023</v>
          </cell>
          <cell r="F19">
            <v>129335.35</v>
          </cell>
          <cell r="G19">
            <v>0</v>
          </cell>
          <cell r="H19">
            <v>1616668.3900000001</v>
          </cell>
        </row>
        <row r="20">
          <cell r="A20">
            <v>20</v>
          </cell>
          <cell r="B20" t="str">
            <v>EE020</v>
          </cell>
          <cell r="C20" t="str">
            <v>EE020 - Charsfield C of E VCP School</v>
          </cell>
          <cell r="D20">
            <v>232028.77000000005</v>
          </cell>
          <cell r="E20">
            <v>-1635.31</v>
          </cell>
          <cell r="F20">
            <v>33878.75</v>
          </cell>
          <cell r="G20">
            <v>0</v>
          </cell>
          <cell r="H20">
            <v>264272.21000000002</v>
          </cell>
        </row>
        <row r="21">
          <cell r="A21">
            <v>22</v>
          </cell>
          <cell r="B21" t="str">
            <v>EE022</v>
          </cell>
          <cell r="C21" t="str">
            <v>EE022 - Corton C of E VCP School</v>
          </cell>
          <cell r="D21">
            <v>443069.69999999995</v>
          </cell>
          <cell r="E21">
            <v>0</v>
          </cell>
          <cell r="F21">
            <v>72861.64</v>
          </cell>
          <cell r="G21">
            <v>0</v>
          </cell>
          <cell r="H21">
            <v>515931.33999999997</v>
          </cell>
        </row>
        <row r="22">
          <cell r="A22">
            <v>23</v>
          </cell>
          <cell r="B22" t="str">
            <v>EE023</v>
          </cell>
          <cell r="C22" t="str">
            <v>EE023 - Knodishall, Coldfair Green Com</v>
          </cell>
          <cell r="D22">
            <v>510869.59</v>
          </cell>
          <cell r="E22">
            <v>-630</v>
          </cell>
          <cell r="F22">
            <v>29830.9</v>
          </cell>
          <cell r="G22">
            <v>0</v>
          </cell>
          <cell r="H22">
            <v>540070.49</v>
          </cell>
        </row>
        <row r="23">
          <cell r="A23">
            <v>25</v>
          </cell>
          <cell r="B23" t="str">
            <v>EE025</v>
          </cell>
          <cell r="C23" t="str">
            <v>EE025 - Sir Robert Hitcham's C of E VAP School, Debenham</v>
          </cell>
          <cell r="D23">
            <v>694194.22</v>
          </cell>
          <cell r="E23">
            <v>0</v>
          </cell>
          <cell r="F23">
            <v>89560.09</v>
          </cell>
          <cell r="G23">
            <v>0</v>
          </cell>
          <cell r="H23">
            <v>783754.30999999994</v>
          </cell>
        </row>
        <row r="24">
          <cell r="A24">
            <v>26</v>
          </cell>
          <cell r="B24" t="str">
            <v>EE026</v>
          </cell>
          <cell r="C24" t="str">
            <v>EE026 - Dennington C of E VCP School</v>
          </cell>
          <cell r="D24">
            <v>193521.11000000004</v>
          </cell>
          <cell r="E24">
            <v>-4148</v>
          </cell>
          <cell r="F24">
            <v>62459.9</v>
          </cell>
          <cell r="G24">
            <v>0</v>
          </cell>
          <cell r="H24">
            <v>251833.01000000004</v>
          </cell>
        </row>
        <row r="25">
          <cell r="A25">
            <v>29</v>
          </cell>
          <cell r="B25" t="str">
            <v>EE029</v>
          </cell>
          <cell r="C25" t="str">
            <v>EE029 - Earl Soham Community Primary</v>
          </cell>
          <cell r="D25">
            <v>348501.67999999993</v>
          </cell>
          <cell r="E25">
            <v>-3142</v>
          </cell>
          <cell r="F25">
            <v>89945.81</v>
          </cell>
          <cell r="G25">
            <v>0</v>
          </cell>
          <cell r="H25">
            <v>435305.48999999993</v>
          </cell>
        </row>
        <row r="26">
          <cell r="A26">
            <v>31</v>
          </cell>
          <cell r="B26" t="str">
            <v>EE031</v>
          </cell>
          <cell r="C26" t="str">
            <v>EE031 - Eye, St Peter &amp; St Paul C of E</v>
          </cell>
          <cell r="D26">
            <v>702880.55000000028</v>
          </cell>
          <cell r="E26">
            <v>0</v>
          </cell>
          <cell r="F26">
            <v>22382.02</v>
          </cell>
          <cell r="G26">
            <v>0</v>
          </cell>
          <cell r="H26">
            <v>725262.5700000003</v>
          </cell>
        </row>
        <row r="27">
          <cell r="A27">
            <v>35</v>
          </cell>
          <cell r="B27" t="str">
            <v>EE035</v>
          </cell>
          <cell r="C27" t="str">
            <v>EE035 - Sir Robert Hitcham's C of E VAP School, Framlingham</v>
          </cell>
          <cell r="D27">
            <v>982084.12999999966</v>
          </cell>
          <cell r="E27">
            <v>0</v>
          </cell>
          <cell r="F27">
            <v>231663.03</v>
          </cell>
          <cell r="G27">
            <v>0</v>
          </cell>
          <cell r="H27">
            <v>1213747.1599999997</v>
          </cell>
        </row>
        <row r="28">
          <cell r="A28">
            <v>36</v>
          </cell>
          <cell r="B28" t="str">
            <v>EE036</v>
          </cell>
          <cell r="C28" t="str">
            <v>EE036 - Fressingfield C of E VCP Schoo</v>
          </cell>
          <cell r="D28">
            <v>448726.28000000009</v>
          </cell>
          <cell r="E28">
            <v>-2354.9700000000003</v>
          </cell>
          <cell r="F28">
            <v>112707.74</v>
          </cell>
          <cell r="G28">
            <v>0</v>
          </cell>
          <cell r="H28">
            <v>559079.05000000016</v>
          </cell>
        </row>
        <row r="29">
          <cell r="A29">
            <v>38</v>
          </cell>
          <cell r="B29" t="str">
            <v>EE038</v>
          </cell>
          <cell r="C29" t="str">
            <v>EE038 - Gislingham C of E VCP School</v>
          </cell>
          <cell r="D29">
            <v>648680.6399999999</v>
          </cell>
          <cell r="E29">
            <v>-7174.2599999999984</v>
          </cell>
          <cell r="F29">
            <v>335907.87</v>
          </cell>
          <cell r="G29">
            <v>0</v>
          </cell>
          <cell r="H29">
            <v>977414.24999999988</v>
          </cell>
        </row>
        <row r="30">
          <cell r="A30">
            <v>41</v>
          </cell>
          <cell r="B30" t="str">
            <v>EE041</v>
          </cell>
          <cell r="C30" t="str">
            <v>EE041 - Edgar Sewter Community Primary</v>
          </cell>
          <cell r="D30">
            <v>912845.46</v>
          </cell>
          <cell r="E30">
            <v>6520.6100000000006</v>
          </cell>
          <cell r="F30">
            <v>33605.17</v>
          </cell>
          <cell r="G30">
            <v>0</v>
          </cell>
          <cell r="H30">
            <v>952971.24</v>
          </cell>
        </row>
        <row r="31">
          <cell r="A31">
            <v>42</v>
          </cell>
          <cell r="B31" t="str">
            <v>EE042</v>
          </cell>
          <cell r="C31" t="str">
            <v>EE042 - Helmingham Community Primary S</v>
          </cell>
          <cell r="D31">
            <v>375234.57</v>
          </cell>
          <cell r="E31">
            <v>15047.570000000003</v>
          </cell>
          <cell r="F31">
            <v>88187.7</v>
          </cell>
          <cell r="G31">
            <v>0</v>
          </cell>
          <cell r="H31">
            <v>478469.84</v>
          </cell>
        </row>
        <row r="32">
          <cell r="A32">
            <v>44</v>
          </cell>
          <cell r="B32" t="str">
            <v>EE044</v>
          </cell>
          <cell r="C32" t="str">
            <v>EE044 - Holton St Peter Community Prim</v>
          </cell>
          <cell r="D32">
            <v>371017.24999999994</v>
          </cell>
          <cell r="E32">
            <v>-1598.75</v>
          </cell>
          <cell r="F32">
            <v>62800.340000000004</v>
          </cell>
          <cell r="G32">
            <v>0</v>
          </cell>
          <cell r="H32">
            <v>432218.83999999997</v>
          </cell>
        </row>
        <row r="33">
          <cell r="A33">
            <v>48</v>
          </cell>
          <cell r="B33" t="str">
            <v>EE048</v>
          </cell>
          <cell r="C33" t="str">
            <v>EE048 - Ilketshall St Lawrence School</v>
          </cell>
          <cell r="D33">
            <v>441270.88999999984</v>
          </cell>
          <cell r="E33">
            <v>-5125</v>
          </cell>
          <cell r="F33">
            <v>117028.55</v>
          </cell>
          <cell r="G33">
            <v>0</v>
          </cell>
          <cell r="H33">
            <v>553174.43999999983</v>
          </cell>
        </row>
        <row r="34">
          <cell r="A34">
            <v>50</v>
          </cell>
          <cell r="B34" t="str">
            <v>EE050</v>
          </cell>
          <cell r="C34" t="str">
            <v>EE050 - Kelsale C of E VCP School</v>
          </cell>
          <cell r="D34">
            <v>513785.7599999996</v>
          </cell>
          <cell r="E34">
            <v>8647.2799999999988</v>
          </cell>
          <cell r="F34">
            <v>154550.24</v>
          </cell>
          <cell r="G34">
            <v>0</v>
          </cell>
          <cell r="H34">
            <v>676983.27999999956</v>
          </cell>
        </row>
        <row r="35">
          <cell r="A35">
            <v>56</v>
          </cell>
          <cell r="B35" t="str">
            <v>EE056</v>
          </cell>
          <cell r="C35" t="str">
            <v>EE056 - All Saints C of E VAP School, Laxfield</v>
          </cell>
          <cell r="D35">
            <v>309830.70999999985</v>
          </cell>
          <cell r="E35">
            <v>0</v>
          </cell>
          <cell r="F35">
            <v>108153.58</v>
          </cell>
          <cell r="G35">
            <v>0</v>
          </cell>
          <cell r="H35">
            <v>417984.28999999986</v>
          </cell>
        </row>
        <row r="36">
          <cell r="A36">
            <v>59</v>
          </cell>
          <cell r="B36" t="str">
            <v>EE059</v>
          </cell>
          <cell r="C36" t="str">
            <v>EE059 - Dell Primary School</v>
          </cell>
          <cell r="D36">
            <v>1133442.5099999991</v>
          </cell>
          <cell r="E36">
            <v>-1935.75</v>
          </cell>
          <cell r="F36">
            <v>0</v>
          </cell>
          <cell r="G36">
            <v>0</v>
          </cell>
          <cell r="H36">
            <v>1131506.7599999991</v>
          </cell>
        </row>
        <row r="37">
          <cell r="A37">
            <v>60</v>
          </cell>
          <cell r="B37" t="str">
            <v>EE060</v>
          </cell>
          <cell r="C37" t="str">
            <v>EE060 - Elm Tree Community Primary Sch</v>
          </cell>
          <cell r="D37">
            <v>1245468.9300000002</v>
          </cell>
          <cell r="E37">
            <v>7808.25</v>
          </cell>
          <cell r="F37">
            <v>114375.81</v>
          </cell>
          <cell r="G37">
            <v>0</v>
          </cell>
          <cell r="H37">
            <v>1367652.9900000002</v>
          </cell>
        </row>
        <row r="38">
          <cell r="A38">
            <v>62</v>
          </cell>
          <cell r="B38" t="str">
            <v>EE062</v>
          </cell>
          <cell r="C38" t="str">
            <v>EE062 - Gunton Community Primary Schoo</v>
          </cell>
          <cell r="D38">
            <v>669836.88000000047</v>
          </cell>
          <cell r="E38">
            <v>-603.40000000000055</v>
          </cell>
          <cell r="F38">
            <v>0</v>
          </cell>
          <cell r="G38">
            <v>0</v>
          </cell>
          <cell r="H38">
            <v>669233.48000000045</v>
          </cell>
        </row>
        <row r="39">
          <cell r="A39">
            <v>63</v>
          </cell>
          <cell r="B39" t="str">
            <v>EE063</v>
          </cell>
          <cell r="C39" t="str">
            <v>EE063 - Meadow Community Primary Schoo</v>
          </cell>
          <cell r="D39">
            <v>429262.47000000003</v>
          </cell>
          <cell r="E39">
            <v>-7099.38</v>
          </cell>
          <cell r="F39">
            <v>0</v>
          </cell>
          <cell r="G39">
            <v>0</v>
          </cell>
          <cell r="H39">
            <v>422163.09</v>
          </cell>
        </row>
        <row r="40">
          <cell r="A40">
            <v>64</v>
          </cell>
          <cell r="B40" t="str">
            <v>EE064</v>
          </cell>
          <cell r="C40" t="str">
            <v>EE064 - Northfield St Nicholas Primary</v>
          </cell>
          <cell r="D40">
            <v>696535.02000000014</v>
          </cell>
          <cell r="E40">
            <v>-8682.25</v>
          </cell>
          <cell r="F40">
            <v>0</v>
          </cell>
          <cell r="G40">
            <v>0</v>
          </cell>
          <cell r="H40">
            <v>687852.77000000014</v>
          </cell>
        </row>
        <row r="41">
          <cell r="A41">
            <v>65</v>
          </cell>
          <cell r="B41" t="str">
            <v>EE065</v>
          </cell>
          <cell r="C41" t="str">
            <v>EE065 - Poplars Community Primary Scho</v>
          </cell>
          <cell r="D41">
            <v>2238026.2700000019</v>
          </cell>
          <cell r="E41">
            <v>-581.30000000000109</v>
          </cell>
          <cell r="F41">
            <v>88360.59</v>
          </cell>
          <cell r="G41">
            <v>0</v>
          </cell>
          <cell r="H41">
            <v>2325805.5600000019</v>
          </cell>
        </row>
        <row r="42">
          <cell r="A42">
            <v>67</v>
          </cell>
          <cell r="B42" t="str">
            <v>EE067</v>
          </cell>
          <cell r="C42" t="str">
            <v>EE067 - Pakefield Primary School</v>
          </cell>
          <cell r="D42">
            <v>846.82</v>
          </cell>
          <cell r="E42">
            <v>-946.25</v>
          </cell>
          <cell r="F42">
            <v>0</v>
          </cell>
          <cell r="G42">
            <v>0</v>
          </cell>
          <cell r="H42">
            <v>-99.42999999999995</v>
          </cell>
        </row>
        <row r="43">
          <cell r="A43">
            <v>68</v>
          </cell>
          <cell r="B43" t="str">
            <v>EE068</v>
          </cell>
          <cell r="C43" t="str">
            <v>EE068 - Roman Hill Primary School</v>
          </cell>
          <cell r="D43">
            <v>1935513.8499999987</v>
          </cell>
          <cell r="E43">
            <v>6890.75</v>
          </cell>
          <cell r="F43">
            <v>834176.92</v>
          </cell>
          <cell r="G43">
            <v>0</v>
          </cell>
          <cell r="H43">
            <v>2776581.5199999986</v>
          </cell>
        </row>
        <row r="44">
          <cell r="A44">
            <v>70</v>
          </cell>
          <cell r="B44" t="str">
            <v>EE070</v>
          </cell>
          <cell r="C44" t="str">
            <v>EE070 - St Margarets Community Primar</v>
          </cell>
          <cell r="D44">
            <v>516537.38</v>
          </cell>
          <cell r="E44">
            <v>-6394.25</v>
          </cell>
          <cell r="F44">
            <v>0</v>
          </cell>
          <cell r="G44">
            <v>0</v>
          </cell>
          <cell r="H44">
            <v>510143.13</v>
          </cell>
        </row>
        <row r="45">
          <cell r="A45">
            <v>72</v>
          </cell>
          <cell r="B45" t="str">
            <v>EE072</v>
          </cell>
          <cell r="C45" t="str">
            <v>EE072 - St Marys Roman Catholic Prima</v>
          </cell>
          <cell r="D45">
            <v>790106.14999999944</v>
          </cell>
          <cell r="E45">
            <v>0</v>
          </cell>
          <cell r="F45">
            <v>54981.4</v>
          </cell>
          <cell r="G45">
            <v>0</v>
          </cell>
          <cell r="H45">
            <v>845087.54999999946</v>
          </cell>
        </row>
        <row r="46">
          <cell r="A46">
            <v>74</v>
          </cell>
          <cell r="B46" t="str">
            <v>EE074</v>
          </cell>
          <cell r="C46" t="str">
            <v>EE074 - Woods Loke Community Primary S</v>
          </cell>
          <cell r="D46">
            <v>1583650.5</v>
          </cell>
          <cell r="E46">
            <v>3952.25</v>
          </cell>
          <cell r="F46">
            <v>159674.17000000001</v>
          </cell>
          <cell r="G46">
            <v>0</v>
          </cell>
          <cell r="H46">
            <v>1747276.92</v>
          </cell>
        </row>
        <row r="47">
          <cell r="A47">
            <v>75</v>
          </cell>
          <cell r="B47" t="str">
            <v>EE075</v>
          </cell>
          <cell r="C47" t="str">
            <v>EE075 - Oulton Broad Primary School</v>
          </cell>
          <cell r="D47">
            <v>877160.24</v>
          </cell>
          <cell r="E47">
            <v>-7199.05</v>
          </cell>
          <cell r="F47">
            <v>186156.91</v>
          </cell>
          <cell r="G47">
            <v>0</v>
          </cell>
          <cell r="H47">
            <v>1056118.0999999999</v>
          </cell>
        </row>
        <row r="48">
          <cell r="A48">
            <v>80</v>
          </cell>
          <cell r="B48" t="str">
            <v>EE080</v>
          </cell>
          <cell r="C48" t="str">
            <v>EE080 - Mellis C of E VCP School</v>
          </cell>
          <cell r="D48">
            <v>600152.74000000034</v>
          </cell>
          <cell r="E48">
            <v>-2987.83</v>
          </cell>
          <cell r="F48">
            <v>18195.68</v>
          </cell>
          <cell r="G48">
            <v>0</v>
          </cell>
          <cell r="H48">
            <v>615360.59000000043</v>
          </cell>
        </row>
        <row r="49">
          <cell r="A49">
            <v>81</v>
          </cell>
          <cell r="B49" t="str">
            <v>EE081</v>
          </cell>
          <cell r="C49" t="str">
            <v>EE081 - Mendham Primary School</v>
          </cell>
          <cell r="D49">
            <v>571011.62</v>
          </cell>
          <cell r="E49">
            <v>-389.70000000000073</v>
          </cell>
          <cell r="F49">
            <v>52631.53</v>
          </cell>
          <cell r="G49">
            <v>0</v>
          </cell>
          <cell r="H49">
            <v>623253.45000000007</v>
          </cell>
        </row>
        <row r="50">
          <cell r="A50">
            <v>82</v>
          </cell>
          <cell r="B50" t="str">
            <v>EE082</v>
          </cell>
          <cell r="C50" t="str">
            <v>EE082 - Middleton Community Primary Sc</v>
          </cell>
          <cell r="D50">
            <v>54708.89</v>
          </cell>
          <cell r="E50">
            <v>0</v>
          </cell>
          <cell r="F50">
            <v>0</v>
          </cell>
          <cell r="G50">
            <v>0</v>
          </cell>
          <cell r="H50">
            <v>54708.89</v>
          </cell>
        </row>
        <row r="51">
          <cell r="A51">
            <v>84</v>
          </cell>
          <cell r="B51" t="str">
            <v>EE084</v>
          </cell>
          <cell r="C51" t="str">
            <v>EE084 - Occold Primary School</v>
          </cell>
          <cell r="D51">
            <v>320461.49</v>
          </cell>
          <cell r="E51">
            <v>3437.6100000000006</v>
          </cell>
          <cell r="F51">
            <v>67192.460000000006</v>
          </cell>
          <cell r="G51">
            <v>0</v>
          </cell>
          <cell r="H51">
            <v>391091.56</v>
          </cell>
        </row>
        <row r="52">
          <cell r="A52">
            <v>86</v>
          </cell>
          <cell r="B52" t="str">
            <v>EE086</v>
          </cell>
          <cell r="C52" t="str">
            <v>EE086 - Palgrave C of E VCP School</v>
          </cell>
          <cell r="D52">
            <v>115278.50000000001</v>
          </cell>
          <cell r="E52">
            <v>0</v>
          </cell>
          <cell r="F52">
            <v>0</v>
          </cell>
          <cell r="G52">
            <v>0</v>
          </cell>
          <cell r="H52">
            <v>115278.50000000001</v>
          </cell>
        </row>
        <row r="53">
          <cell r="A53">
            <v>88</v>
          </cell>
          <cell r="B53" t="str">
            <v>EE088</v>
          </cell>
          <cell r="C53" t="str">
            <v>EE088 - Peasenhall Primary School</v>
          </cell>
          <cell r="D53">
            <v>96802.359999999986</v>
          </cell>
          <cell r="E53">
            <v>0</v>
          </cell>
          <cell r="F53">
            <v>0.03</v>
          </cell>
          <cell r="G53">
            <v>0</v>
          </cell>
          <cell r="H53">
            <v>96802.389999999985</v>
          </cell>
        </row>
        <row r="54">
          <cell r="A54">
            <v>92</v>
          </cell>
          <cell r="B54" t="str">
            <v>EE092</v>
          </cell>
          <cell r="C54" t="str">
            <v>EE092 - Reydon Primary School</v>
          </cell>
          <cell r="D54">
            <v>7774.5</v>
          </cell>
          <cell r="E54">
            <v>-7767</v>
          </cell>
          <cell r="F54">
            <v>0</v>
          </cell>
          <cell r="G54">
            <v>0</v>
          </cell>
          <cell r="H54">
            <v>7.5</v>
          </cell>
        </row>
        <row r="55">
          <cell r="A55">
            <v>93</v>
          </cell>
          <cell r="B55" t="str">
            <v>EE093</v>
          </cell>
          <cell r="C55" t="str">
            <v>EE093 - Ringsfield C of E VCP School</v>
          </cell>
          <cell r="D55">
            <v>345618.09999999992</v>
          </cell>
          <cell r="E55">
            <v>-297.25</v>
          </cell>
          <cell r="F55">
            <v>73947.150000000009</v>
          </cell>
          <cell r="G55">
            <v>0</v>
          </cell>
          <cell r="H55">
            <v>419267.99999999994</v>
          </cell>
        </row>
        <row r="56">
          <cell r="A56">
            <v>96</v>
          </cell>
          <cell r="B56" t="str">
            <v>EE096</v>
          </cell>
          <cell r="C56" t="str">
            <v>EE096 - Saxmundham Primary School</v>
          </cell>
          <cell r="D56">
            <v>993342.60000000009</v>
          </cell>
          <cell r="E56">
            <v>23227.85</v>
          </cell>
          <cell r="F56">
            <v>80481.290000000008</v>
          </cell>
          <cell r="G56">
            <v>0</v>
          </cell>
          <cell r="H56">
            <v>1097051.7400000002</v>
          </cell>
        </row>
        <row r="57">
          <cell r="A57">
            <v>97</v>
          </cell>
          <cell r="B57" t="str">
            <v>EE097</v>
          </cell>
          <cell r="C57" t="str">
            <v>EE097 - Snape Community Primary School</v>
          </cell>
          <cell r="D57">
            <v>265045.2199999998</v>
          </cell>
          <cell r="E57">
            <v>4770.32</v>
          </cell>
          <cell r="F57">
            <v>9252.43</v>
          </cell>
          <cell r="G57">
            <v>0</v>
          </cell>
          <cell r="H57">
            <v>279067.9699999998</v>
          </cell>
        </row>
        <row r="58">
          <cell r="A58">
            <v>98</v>
          </cell>
          <cell r="B58" t="str">
            <v>EE098</v>
          </cell>
          <cell r="C58" t="str">
            <v>EE098 - Somerleyton Primary School</v>
          </cell>
          <cell r="D58">
            <v>251432.98000000013</v>
          </cell>
          <cell r="E58">
            <v>4046</v>
          </cell>
          <cell r="F58">
            <v>26569.18</v>
          </cell>
          <cell r="G58">
            <v>0</v>
          </cell>
          <cell r="H58">
            <v>282048.16000000015</v>
          </cell>
        </row>
        <row r="59">
          <cell r="A59">
            <v>99</v>
          </cell>
          <cell r="B59" t="str">
            <v>EE099</v>
          </cell>
          <cell r="C59" t="str">
            <v>EE099 - Southwold Primary School</v>
          </cell>
          <cell r="D59">
            <v>339193.16999999981</v>
          </cell>
          <cell r="E59">
            <v>33896.22</v>
          </cell>
          <cell r="F59">
            <v>86659.42</v>
          </cell>
          <cell r="G59">
            <v>0</v>
          </cell>
          <cell r="H59">
            <v>459748.80999999982</v>
          </cell>
        </row>
        <row r="60">
          <cell r="A60">
            <v>101</v>
          </cell>
          <cell r="B60" t="str">
            <v>EE101</v>
          </cell>
          <cell r="C60" t="str">
            <v>EE101 - Stonham Aspal C of E VAP Schoo</v>
          </cell>
          <cell r="D60">
            <v>633481.32000000007</v>
          </cell>
          <cell r="E60">
            <v>5537.3500000000013</v>
          </cell>
          <cell r="F60">
            <v>54384.020000000004</v>
          </cell>
          <cell r="G60">
            <v>0</v>
          </cell>
          <cell r="H60">
            <v>693402.69000000006</v>
          </cell>
        </row>
        <row r="61">
          <cell r="A61">
            <v>102</v>
          </cell>
          <cell r="B61" t="str">
            <v>EE102</v>
          </cell>
          <cell r="C61" t="str">
            <v>EE102 - Stradbroke C of E VCP School</v>
          </cell>
          <cell r="D61">
            <v>382199.4</v>
          </cell>
          <cell r="E61">
            <v>-2614.65</v>
          </cell>
          <cell r="F61">
            <v>161203.17000000001</v>
          </cell>
          <cell r="G61">
            <v>0</v>
          </cell>
          <cell r="H61">
            <v>540787.92000000004</v>
          </cell>
        </row>
        <row r="62">
          <cell r="A62">
            <v>106</v>
          </cell>
          <cell r="B62" t="str">
            <v>EE106</v>
          </cell>
          <cell r="C62" t="str">
            <v>EE106 - Thorndon C of E VCP School</v>
          </cell>
          <cell r="D62">
            <v>331750.73999999993</v>
          </cell>
          <cell r="E62">
            <v>3016.6400000000003</v>
          </cell>
          <cell r="F62">
            <v>10579.130000000001</v>
          </cell>
          <cell r="G62">
            <v>0</v>
          </cell>
          <cell r="H62">
            <v>345346.50999999995</v>
          </cell>
        </row>
        <row r="63">
          <cell r="A63">
            <v>109</v>
          </cell>
          <cell r="B63" t="str">
            <v>EE109</v>
          </cell>
          <cell r="C63" t="str">
            <v>EE109 - Wenhaston Primary School</v>
          </cell>
          <cell r="D63">
            <v>386164.25</v>
          </cell>
          <cell r="E63">
            <v>3642.5</v>
          </cell>
          <cell r="F63">
            <v>54152.800000000003</v>
          </cell>
          <cell r="G63">
            <v>0</v>
          </cell>
          <cell r="H63">
            <v>443959.55</v>
          </cell>
        </row>
        <row r="64">
          <cell r="A64">
            <v>110</v>
          </cell>
          <cell r="B64" t="str">
            <v>EE110</v>
          </cell>
          <cell r="C64" t="str">
            <v>EE110 - Wetheringsett C of E VCP Schoo</v>
          </cell>
          <cell r="D64">
            <v>345884.1999999999</v>
          </cell>
          <cell r="E64">
            <v>-282</v>
          </cell>
          <cell r="F64">
            <v>34514.379999999997</v>
          </cell>
          <cell r="G64">
            <v>0</v>
          </cell>
          <cell r="H64">
            <v>380116.5799999999</v>
          </cell>
        </row>
        <row r="65">
          <cell r="A65">
            <v>112</v>
          </cell>
          <cell r="B65" t="str">
            <v>EE112</v>
          </cell>
          <cell r="C65" t="str">
            <v>EE112 - Wilby C of E VCP School</v>
          </cell>
          <cell r="D65">
            <v>349252.7799999998</v>
          </cell>
          <cell r="E65">
            <v>4667.93</v>
          </cell>
          <cell r="F65">
            <v>83545.8</v>
          </cell>
          <cell r="G65">
            <v>0</v>
          </cell>
          <cell r="H65">
            <v>437466.50999999978</v>
          </cell>
        </row>
        <row r="66">
          <cell r="A66">
            <v>113</v>
          </cell>
          <cell r="B66" t="str">
            <v>EE113</v>
          </cell>
          <cell r="C66" t="str">
            <v>EE113 - Worlingham C of E VCP School</v>
          </cell>
          <cell r="D66">
            <v>1003370.7000000001</v>
          </cell>
          <cell r="E66">
            <v>9010.66</v>
          </cell>
          <cell r="F66">
            <v>65792.290000000008</v>
          </cell>
          <cell r="G66">
            <v>0</v>
          </cell>
          <cell r="H66">
            <v>1078173.6499999999</v>
          </cell>
        </row>
        <row r="67">
          <cell r="A67">
            <v>114</v>
          </cell>
          <cell r="B67" t="str">
            <v>EE114</v>
          </cell>
          <cell r="C67" t="str">
            <v>EE114 - Worlingworth C of E VCP School</v>
          </cell>
          <cell r="D67">
            <v>245597.85000000015</v>
          </cell>
          <cell r="E67">
            <v>-4421.6500000000005</v>
          </cell>
          <cell r="F67">
            <v>33596.03</v>
          </cell>
          <cell r="G67">
            <v>0</v>
          </cell>
          <cell r="H67">
            <v>274772.2300000001</v>
          </cell>
        </row>
        <row r="68">
          <cell r="A68">
            <v>115</v>
          </cell>
          <cell r="B68" t="str">
            <v>EE115</v>
          </cell>
          <cell r="C68" t="str">
            <v>EE115 - Wortham Primary School</v>
          </cell>
          <cell r="D68">
            <v>352122.7300000001</v>
          </cell>
          <cell r="E68">
            <v>-4611.1899999999996</v>
          </cell>
          <cell r="F68">
            <v>88480.06</v>
          </cell>
          <cell r="G68">
            <v>0</v>
          </cell>
          <cell r="H68">
            <v>435991.60000000009</v>
          </cell>
        </row>
        <row r="69">
          <cell r="A69">
            <v>119</v>
          </cell>
          <cell r="B69" t="str">
            <v>EE119</v>
          </cell>
          <cell r="C69" t="str">
            <v>EE119 - Yoxford Primary School</v>
          </cell>
          <cell r="D69">
            <v>47647.64</v>
          </cell>
          <cell r="E69">
            <v>0</v>
          </cell>
          <cell r="F69">
            <v>0.13</v>
          </cell>
          <cell r="G69">
            <v>0</v>
          </cell>
          <cell r="H69">
            <v>47647.77</v>
          </cell>
        </row>
        <row r="70">
          <cell r="A70">
            <v>157</v>
          </cell>
          <cell r="B70" t="str">
            <v>EE157</v>
          </cell>
          <cell r="C70" t="str">
            <v>EE157 - Pakefield High School</v>
          </cell>
          <cell r="D70">
            <v>4575425.2199999979</v>
          </cell>
          <cell r="E70">
            <v>-19103.13</v>
          </cell>
          <cell r="F70">
            <v>117663.06</v>
          </cell>
          <cell r="G70">
            <v>0</v>
          </cell>
          <cell r="H70">
            <v>4673985.1499999976</v>
          </cell>
        </row>
        <row r="71">
          <cell r="A71">
            <v>171</v>
          </cell>
          <cell r="B71" t="str">
            <v>EE171</v>
          </cell>
          <cell r="C71" t="str">
            <v>EE171 - The Benjamin Britten High Scho</v>
          </cell>
          <cell r="D71">
            <v>5187172.240000003</v>
          </cell>
          <cell r="E71">
            <v>2616.5200000000004</v>
          </cell>
          <cell r="F71">
            <v>132885.79</v>
          </cell>
          <cell r="G71">
            <v>0</v>
          </cell>
          <cell r="H71">
            <v>5322674.5500000026</v>
          </cell>
        </row>
        <row r="72">
          <cell r="A72">
            <v>176</v>
          </cell>
          <cell r="B72" t="str">
            <v>EE176</v>
          </cell>
          <cell r="C72" t="str">
            <v>EE176 - Old Warren House Special Unit</v>
          </cell>
          <cell r="D72">
            <v>230548.70999999985</v>
          </cell>
          <cell r="E72">
            <v>-2159.25</v>
          </cell>
          <cell r="F72">
            <v>133148.6</v>
          </cell>
          <cell r="G72">
            <v>0</v>
          </cell>
          <cell r="H72">
            <v>361538.05999999982</v>
          </cell>
        </row>
        <row r="73">
          <cell r="A73">
            <v>187</v>
          </cell>
          <cell r="B73" t="str">
            <v>EE187</v>
          </cell>
          <cell r="C73" t="str">
            <v>EE187 - The Attic Pupil Referral Unit</v>
          </cell>
          <cell r="D73">
            <v>479020.72999999975</v>
          </cell>
          <cell r="E73">
            <v>-4585</v>
          </cell>
          <cell r="F73">
            <v>159691.45000000001</v>
          </cell>
          <cell r="G73">
            <v>0</v>
          </cell>
          <cell r="H73">
            <v>634127.1799999997</v>
          </cell>
        </row>
        <row r="74">
          <cell r="A74">
            <v>189</v>
          </cell>
          <cell r="B74" t="str">
            <v>EE189</v>
          </cell>
          <cell r="C74" t="str">
            <v>EE189 - First Base (Lowestoft)</v>
          </cell>
          <cell r="D74">
            <v>73102.850000000006</v>
          </cell>
          <cell r="E74">
            <v>-4000</v>
          </cell>
          <cell r="F74">
            <v>115814.64</v>
          </cell>
          <cell r="G74">
            <v>0</v>
          </cell>
          <cell r="H74">
            <v>184917.49</v>
          </cell>
        </row>
        <row r="75">
          <cell r="A75">
            <v>190</v>
          </cell>
          <cell r="B75" t="str">
            <v>EE190</v>
          </cell>
          <cell r="C75" t="str">
            <v>EE190 - Harbour (Lowestoft KS2/3 Centre)</v>
          </cell>
          <cell r="D75">
            <v>249613.84000000014</v>
          </cell>
          <cell r="E75">
            <v>-2567.5</v>
          </cell>
          <cell r="F75">
            <v>119990.69</v>
          </cell>
          <cell r="G75">
            <v>0</v>
          </cell>
          <cell r="H75">
            <v>367037.03000000014</v>
          </cell>
        </row>
        <row r="76">
          <cell r="A76">
            <v>196</v>
          </cell>
          <cell r="B76" t="str">
            <v>EE196</v>
          </cell>
          <cell r="C76" t="str">
            <v>EE196 - Warren School</v>
          </cell>
          <cell r="D76">
            <v>1107284.1600000008</v>
          </cell>
          <cell r="E76">
            <v>-5312</v>
          </cell>
          <cell r="F76">
            <v>108136.37</v>
          </cell>
          <cell r="G76">
            <v>0</v>
          </cell>
          <cell r="H76">
            <v>1210108.5300000007</v>
          </cell>
        </row>
        <row r="77">
          <cell r="A77">
            <v>202</v>
          </cell>
          <cell r="B77" t="str">
            <v>EE202</v>
          </cell>
          <cell r="C77" t="str">
            <v>EE202 - Bawdsey CEVCP School</v>
          </cell>
          <cell r="D77">
            <v>302316.97999999986</v>
          </cell>
          <cell r="E77">
            <v>-1000.29</v>
          </cell>
          <cell r="F77">
            <v>100342.2</v>
          </cell>
          <cell r="G77">
            <v>0</v>
          </cell>
          <cell r="H77">
            <v>401658.8899999999</v>
          </cell>
        </row>
        <row r="78">
          <cell r="A78">
            <v>203</v>
          </cell>
          <cell r="B78" t="str">
            <v>EE203</v>
          </cell>
          <cell r="C78" t="str">
            <v>EE203 - Bentley CEVCP School</v>
          </cell>
          <cell r="D78">
            <v>233786.03999999998</v>
          </cell>
          <cell r="E78">
            <v>133.81999999999971</v>
          </cell>
          <cell r="F78">
            <v>97295.95</v>
          </cell>
          <cell r="G78">
            <v>0</v>
          </cell>
          <cell r="H78">
            <v>331215.81</v>
          </cell>
        </row>
        <row r="79">
          <cell r="A79">
            <v>205</v>
          </cell>
          <cell r="B79" t="str">
            <v>EE205</v>
          </cell>
          <cell r="C79" t="str">
            <v>EE205 - Bildeston Primary School</v>
          </cell>
          <cell r="D79">
            <v>445905.69999999995</v>
          </cell>
          <cell r="E79">
            <v>7506.7400000000016</v>
          </cell>
          <cell r="F79">
            <v>141528.59</v>
          </cell>
          <cell r="G79">
            <v>0</v>
          </cell>
          <cell r="H79">
            <v>594941.02999999991</v>
          </cell>
        </row>
        <row r="80">
          <cell r="A80">
            <v>206</v>
          </cell>
          <cell r="B80" t="str">
            <v>EE206</v>
          </cell>
          <cell r="C80" t="str">
            <v>EE206 - Bramford CEVCP School</v>
          </cell>
          <cell r="D80">
            <v>739909.24000000011</v>
          </cell>
          <cell r="E80">
            <v>-6227.5</v>
          </cell>
          <cell r="F80">
            <v>140043.06</v>
          </cell>
          <cell r="G80">
            <v>0</v>
          </cell>
          <cell r="H80">
            <v>873724.8</v>
          </cell>
        </row>
        <row r="81">
          <cell r="A81">
            <v>208</v>
          </cell>
          <cell r="B81" t="str">
            <v>EE208</v>
          </cell>
          <cell r="C81" t="str">
            <v>EE208 - Brooklands Primary School</v>
          </cell>
          <cell r="D81">
            <v>684764.56</v>
          </cell>
          <cell r="E81">
            <v>2212.33</v>
          </cell>
          <cell r="F81">
            <v>86709.759999999995</v>
          </cell>
          <cell r="G81">
            <v>0</v>
          </cell>
          <cell r="H81">
            <v>773686.65</v>
          </cell>
        </row>
        <row r="82">
          <cell r="A82">
            <v>211</v>
          </cell>
          <cell r="B82" t="str">
            <v>EE211</v>
          </cell>
          <cell r="C82" t="str">
            <v>EE211 - Bucklesham Primary School</v>
          </cell>
          <cell r="D82">
            <v>384519.65999999992</v>
          </cell>
          <cell r="E82">
            <v>-3888.61</v>
          </cell>
          <cell r="F82">
            <v>88983.12</v>
          </cell>
          <cell r="G82">
            <v>0</v>
          </cell>
          <cell r="H82">
            <v>469614.16999999993</v>
          </cell>
        </row>
        <row r="83">
          <cell r="A83">
            <v>216</v>
          </cell>
          <cell r="B83" t="str">
            <v>EE216</v>
          </cell>
          <cell r="C83" t="str">
            <v>EE216 - Capel St Mary CEVCP School</v>
          </cell>
          <cell r="D83">
            <v>897385.56999999983</v>
          </cell>
          <cell r="E83">
            <v>38.380000000000109</v>
          </cell>
          <cell r="F83">
            <v>100360.7</v>
          </cell>
          <cell r="G83">
            <v>0</v>
          </cell>
          <cell r="H83">
            <v>997784.64999999979</v>
          </cell>
        </row>
        <row r="84">
          <cell r="A84">
            <v>217</v>
          </cell>
          <cell r="B84" t="str">
            <v>EE217</v>
          </cell>
          <cell r="C84" t="str">
            <v>EE217 - Chelmondiston CEVCP School</v>
          </cell>
          <cell r="D84">
            <v>443911.8899999999</v>
          </cell>
          <cell r="E84">
            <v>-2484.35</v>
          </cell>
          <cell r="F84">
            <v>96293.2</v>
          </cell>
          <cell r="G84">
            <v>0</v>
          </cell>
          <cell r="H84">
            <v>537720.73999999987</v>
          </cell>
        </row>
        <row r="85">
          <cell r="A85">
            <v>219</v>
          </cell>
          <cell r="B85" t="str">
            <v>EE219</v>
          </cell>
          <cell r="C85" t="str">
            <v>EE219 - Claydon Primary School</v>
          </cell>
          <cell r="D85">
            <v>1198959.0199999998</v>
          </cell>
          <cell r="E85">
            <v>509.68000000000029</v>
          </cell>
          <cell r="F85">
            <v>134463.04000000001</v>
          </cell>
          <cell r="G85">
            <v>0</v>
          </cell>
          <cell r="H85">
            <v>1333931.7399999998</v>
          </cell>
        </row>
        <row r="86">
          <cell r="A86">
            <v>220</v>
          </cell>
          <cell r="B86" t="str">
            <v>EE220</v>
          </cell>
          <cell r="C86" t="str">
            <v>EE220 - Copdock Primary School</v>
          </cell>
          <cell r="D86">
            <v>343010.08000000013</v>
          </cell>
          <cell r="E86">
            <v>4181.4500000000007</v>
          </cell>
          <cell r="F86">
            <v>100702.78</v>
          </cell>
          <cell r="G86">
            <v>0</v>
          </cell>
          <cell r="H86">
            <v>447894.31000000011</v>
          </cell>
        </row>
        <row r="87">
          <cell r="A87">
            <v>223</v>
          </cell>
          <cell r="B87" t="str">
            <v>EE223</v>
          </cell>
          <cell r="C87" t="str">
            <v>EE223 - East Bergholt CEVCP School</v>
          </cell>
          <cell r="D87">
            <v>622728.50999999989</v>
          </cell>
          <cell r="E87">
            <v>384.28999999999996</v>
          </cell>
          <cell r="F87">
            <v>71931.790000000008</v>
          </cell>
          <cell r="G87">
            <v>0</v>
          </cell>
          <cell r="H87">
            <v>695044.59</v>
          </cell>
        </row>
        <row r="88">
          <cell r="A88">
            <v>224</v>
          </cell>
          <cell r="B88" t="str">
            <v>EE224</v>
          </cell>
          <cell r="C88" t="str">
            <v>EE224 - Elmsett CEVCP School</v>
          </cell>
          <cell r="D88">
            <v>358509.97000000003</v>
          </cell>
          <cell r="E88">
            <v>12837.490000000002</v>
          </cell>
          <cell r="F88">
            <v>71237.72</v>
          </cell>
          <cell r="G88">
            <v>0</v>
          </cell>
          <cell r="H88">
            <v>442585.18000000005</v>
          </cell>
        </row>
        <row r="89">
          <cell r="A89">
            <v>225</v>
          </cell>
          <cell r="B89" t="str">
            <v>EE225</v>
          </cell>
          <cell r="C89" t="str">
            <v>EE225 - Eyke CEVCP School</v>
          </cell>
          <cell r="D89">
            <v>484525.06000000011</v>
          </cell>
          <cell r="E89">
            <v>5415.0300000000007</v>
          </cell>
          <cell r="F89">
            <v>59926.9</v>
          </cell>
          <cell r="G89">
            <v>0</v>
          </cell>
          <cell r="H89">
            <v>549866.99000000011</v>
          </cell>
        </row>
        <row r="90">
          <cell r="A90">
            <v>228</v>
          </cell>
          <cell r="B90" t="str">
            <v>EE228</v>
          </cell>
          <cell r="C90" t="str">
            <v>EE228 - Causton Junior School</v>
          </cell>
          <cell r="D90">
            <v>1075035.7800000005</v>
          </cell>
          <cell r="E90">
            <v>1842.5</v>
          </cell>
          <cell r="F90">
            <v>105389.11</v>
          </cell>
          <cell r="G90">
            <v>0</v>
          </cell>
          <cell r="H90">
            <v>1182267.3900000006</v>
          </cell>
        </row>
        <row r="91">
          <cell r="A91">
            <v>229</v>
          </cell>
          <cell r="B91" t="str">
            <v>EE229</v>
          </cell>
          <cell r="C91" t="str">
            <v>EE229 - Colneis Junior School</v>
          </cell>
          <cell r="D91">
            <v>1050075.4900000002</v>
          </cell>
          <cell r="E91">
            <v>-2017.92</v>
          </cell>
          <cell r="F91">
            <v>210939.98</v>
          </cell>
          <cell r="G91">
            <v>0</v>
          </cell>
          <cell r="H91">
            <v>1258997.5500000003</v>
          </cell>
        </row>
        <row r="92">
          <cell r="A92">
            <v>230</v>
          </cell>
          <cell r="B92" t="str">
            <v>EE230</v>
          </cell>
          <cell r="C92" t="str">
            <v>EE230 - Fairfield Infant School</v>
          </cell>
          <cell r="D92">
            <v>1089165.6799999997</v>
          </cell>
          <cell r="E92">
            <v>6788.5599999999995</v>
          </cell>
          <cell r="F92">
            <v>173185.87</v>
          </cell>
          <cell r="G92">
            <v>0</v>
          </cell>
          <cell r="H92">
            <v>1269140.1099999999</v>
          </cell>
        </row>
        <row r="93">
          <cell r="A93">
            <v>231</v>
          </cell>
          <cell r="B93" t="str">
            <v>EE231</v>
          </cell>
          <cell r="C93" t="str">
            <v>EE231 - Grange Community Primary Schoo</v>
          </cell>
          <cell r="D93">
            <v>847507.83</v>
          </cell>
          <cell r="E93">
            <v>-227.71000000000004</v>
          </cell>
          <cell r="F93">
            <v>90972.62</v>
          </cell>
          <cell r="G93">
            <v>0</v>
          </cell>
          <cell r="H93">
            <v>938252.74</v>
          </cell>
        </row>
        <row r="94">
          <cell r="A94">
            <v>232</v>
          </cell>
          <cell r="B94" t="str">
            <v>EE232</v>
          </cell>
          <cell r="C94" t="str">
            <v>EE232 - Kingsfleet Primary School</v>
          </cell>
          <cell r="D94">
            <v>623627.64000000013</v>
          </cell>
          <cell r="E94">
            <v>-381.80999999999949</v>
          </cell>
          <cell r="F94">
            <v>223952.63</v>
          </cell>
          <cell r="G94">
            <v>0</v>
          </cell>
          <cell r="H94">
            <v>847198.46000000008</v>
          </cell>
        </row>
        <row r="95">
          <cell r="A95">
            <v>234</v>
          </cell>
          <cell r="B95" t="str">
            <v>EE234</v>
          </cell>
          <cell r="C95" t="str">
            <v>EE234 - Maidstone Infant School</v>
          </cell>
          <cell r="D95">
            <v>810814.32</v>
          </cell>
          <cell r="E95">
            <v>-3459.25</v>
          </cell>
          <cell r="F95">
            <v>142778.99</v>
          </cell>
          <cell r="G95">
            <v>0</v>
          </cell>
          <cell r="H95">
            <v>950134.05999999994</v>
          </cell>
        </row>
        <row r="96">
          <cell r="A96">
            <v>237</v>
          </cell>
          <cell r="B96" t="str">
            <v>EE237</v>
          </cell>
          <cell r="C96" t="str">
            <v>EE237 - Grundisburgh Primary School</v>
          </cell>
          <cell r="D96">
            <v>619458.53999999969</v>
          </cell>
          <cell r="E96">
            <v>-683.75</v>
          </cell>
          <cell r="F96">
            <v>120784.3</v>
          </cell>
          <cell r="G96">
            <v>0</v>
          </cell>
          <cell r="H96">
            <v>739559.08999999973</v>
          </cell>
        </row>
        <row r="97">
          <cell r="A97">
            <v>238</v>
          </cell>
          <cell r="B97" t="str">
            <v>EE238</v>
          </cell>
          <cell r="C97" t="str">
            <v>EE238 - Beaumont Primary School</v>
          </cell>
          <cell r="D97">
            <v>503764.57999999996</v>
          </cell>
          <cell r="E97">
            <v>224.98000000000047</v>
          </cell>
          <cell r="F97">
            <v>91135.44</v>
          </cell>
          <cell r="G97">
            <v>0</v>
          </cell>
          <cell r="H97">
            <v>595125</v>
          </cell>
        </row>
        <row r="98">
          <cell r="A98">
            <v>239</v>
          </cell>
          <cell r="B98" t="str">
            <v>EE239</v>
          </cell>
          <cell r="C98" t="str">
            <v>EE239 - Hadleigh Community Primary Sch</v>
          </cell>
          <cell r="D98">
            <v>1710865.7399999998</v>
          </cell>
          <cell r="E98">
            <v>-8587.4800000000032</v>
          </cell>
          <cell r="F98">
            <v>143605.05000000002</v>
          </cell>
          <cell r="G98">
            <v>0</v>
          </cell>
          <cell r="H98">
            <v>1845883.3099999998</v>
          </cell>
        </row>
        <row r="99">
          <cell r="A99">
            <v>240</v>
          </cell>
          <cell r="B99" t="str">
            <v>EE240</v>
          </cell>
          <cell r="C99" t="str">
            <v>EE240 - St Marys CEVAP School, Hadlei</v>
          </cell>
          <cell r="D99">
            <v>507756.55999999994</v>
          </cell>
          <cell r="E99">
            <v>0</v>
          </cell>
          <cell r="F99">
            <v>46338.11</v>
          </cell>
          <cell r="G99">
            <v>0</v>
          </cell>
          <cell r="H99">
            <v>554094.66999999993</v>
          </cell>
        </row>
        <row r="100">
          <cell r="A100">
            <v>242</v>
          </cell>
          <cell r="B100" t="str">
            <v>EE242</v>
          </cell>
          <cell r="C100" t="str">
            <v>EE242 - Henley Primary School</v>
          </cell>
          <cell r="D100">
            <v>414818.32000000007</v>
          </cell>
          <cell r="E100">
            <v>-4503.3</v>
          </cell>
          <cell r="F100">
            <v>76806.759999999995</v>
          </cell>
          <cell r="G100">
            <v>0</v>
          </cell>
          <cell r="H100">
            <v>487121.78000000009</v>
          </cell>
        </row>
        <row r="101">
          <cell r="A101">
            <v>243</v>
          </cell>
          <cell r="B101" t="str">
            <v>EE243</v>
          </cell>
          <cell r="C101" t="str">
            <v>EE243 - Hintlesham &amp; Chattisham CEVCP</v>
          </cell>
          <cell r="D101">
            <v>379177.53000000014</v>
          </cell>
          <cell r="E101">
            <v>-3229.65</v>
          </cell>
          <cell r="F101">
            <v>46534.25</v>
          </cell>
          <cell r="G101">
            <v>0</v>
          </cell>
          <cell r="H101">
            <v>422482.13000000012</v>
          </cell>
        </row>
        <row r="102">
          <cell r="A102">
            <v>245</v>
          </cell>
          <cell r="B102" t="str">
            <v>EE245</v>
          </cell>
          <cell r="C102" t="str">
            <v>EE245 - Holbrook Primary School</v>
          </cell>
          <cell r="D102">
            <v>584280.63999999978</v>
          </cell>
          <cell r="E102">
            <v>235.05000000000018</v>
          </cell>
          <cell r="F102">
            <v>17923.68</v>
          </cell>
          <cell r="G102">
            <v>0</v>
          </cell>
          <cell r="H102">
            <v>602439.36999999988</v>
          </cell>
        </row>
        <row r="103">
          <cell r="A103">
            <v>246</v>
          </cell>
          <cell r="B103" t="str">
            <v>EE246</v>
          </cell>
          <cell r="C103" t="str">
            <v>EE246 - Hollesley Primary School</v>
          </cell>
          <cell r="D103">
            <v>435702.17999999976</v>
          </cell>
          <cell r="E103">
            <v>437.5</v>
          </cell>
          <cell r="F103">
            <v>140411.51</v>
          </cell>
          <cell r="G103">
            <v>0</v>
          </cell>
          <cell r="H103">
            <v>576551.18999999971</v>
          </cell>
        </row>
        <row r="104">
          <cell r="A104">
            <v>249</v>
          </cell>
          <cell r="B104" t="str">
            <v>EE249</v>
          </cell>
          <cell r="C104" t="str">
            <v>EE249 - Broke Hall Community Primary S</v>
          </cell>
          <cell r="D104">
            <v>2019309.6300000001</v>
          </cell>
          <cell r="E104">
            <v>-4851.1499999999996</v>
          </cell>
          <cell r="F104">
            <v>266529.43</v>
          </cell>
          <cell r="G104">
            <v>0</v>
          </cell>
          <cell r="H104">
            <v>2280987.91</v>
          </cell>
        </row>
        <row r="105">
          <cell r="A105">
            <v>250</v>
          </cell>
          <cell r="B105" t="str">
            <v>EE250</v>
          </cell>
          <cell r="C105" t="str">
            <v>EE250 - Britannia Primary School &amp; Nur</v>
          </cell>
          <cell r="D105">
            <v>2099834.5699999994</v>
          </cell>
          <cell r="E105">
            <v>6364.75</v>
          </cell>
          <cell r="F105">
            <v>488350.88</v>
          </cell>
          <cell r="G105">
            <v>0</v>
          </cell>
          <cell r="H105">
            <v>2594550.1999999993</v>
          </cell>
        </row>
        <row r="106">
          <cell r="A106">
            <v>252</v>
          </cell>
          <cell r="B106" t="str">
            <v>EE252</v>
          </cell>
          <cell r="C106" t="str">
            <v>EE252 - Castle Hill Junior School</v>
          </cell>
          <cell r="D106">
            <v>0</v>
          </cell>
          <cell r="E106">
            <v>0</v>
          </cell>
          <cell r="F106">
            <v>0</v>
          </cell>
          <cell r="G106">
            <v>0</v>
          </cell>
          <cell r="H106">
            <v>0</v>
          </cell>
        </row>
        <row r="107">
          <cell r="A107">
            <v>253</v>
          </cell>
          <cell r="B107" t="str">
            <v>EE253</v>
          </cell>
          <cell r="C107" t="str">
            <v>EE253 - The Oaks Community Primary School</v>
          </cell>
          <cell r="D107">
            <v>14845.52</v>
          </cell>
          <cell r="E107">
            <v>-15146.630000000001</v>
          </cell>
          <cell r="F107">
            <v>0</v>
          </cell>
          <cell r="G107">
            <v>0</v>
          </cell>
          <cell r="H107">
            <v>-301.11000000000058</v>
          </cell>
        </row>
        <row r="108">
          <cell r="A108">
            <v>258</v>
          </cell>
          <cell r="B108" t="str">
            <v>EE258</v>
          </cell>
          <cell r="C108" t="str">
            <v>EE258 - Clifford Road Primary School</v>
          </cell>
          <cell r="D108">
            <v>1358942.3999999994</v>
          </cell>
          <cell r="E108">
            <v>7843.1900000000005</v>
          </cell>
          <cell r="F108">
            <v>185570.52</v>
          </cell>
          <cell r="G108">
            <v>0</v>
          </cell>
          <cell r="H108">
            <v>1552356.1099999994</v>
          </cell>
        </row>
        <row r="109">
          <cell r="A109">
            <v>259</v>
          </cell>
          <cell r="B109" t="str">
            <v>EE259</v>
          </cell>
          <cell r="C109" t="str">
            <v>EE259 - Dale Hall Community Primary Sc</v>
          </cell>
          <cell r="D109">
            <v>1358240.9199999997</v>
          </cell>
          <cell r="E109">
            <v>-2341.4700000000003</v>
          </cell>
          <cell r="F109">
            <v>59123.89</v>
          </cell>
          <cell r="G109">
            <v>0</v>
          </cell>
          <cell r="H109">
            <v>1415023.3399999996</v>
          </cell>
        </row>
        <row r="110">
          <cell r="A110">
            <v>260</v>
          </cell>
          <cell r="B110" t="str">
            <v>EE260</v>
          </cell>
          <cell r="C110" t="str">
            <v>EE260 - The Willows Primary School</v>
          </cell>
          <cell r="D110">
            <v>1121361.8400000005</v>
          </cell>
          <cell r="E110">
            <v>3378.0599999999995</v>
          </cell>
          <cell r="F110">
            <v>75102.11</v>
          </cell>
          <cell r="G110">
            <v>0</v>
          </cell>
          <cell r="H110">
            <v>1199842.0100000007</v>
          </cell>
        </row>
        <row r="111">
          <cell r="A111">
            <v>263</v>
          </cell>
          <cell r="B111" t="str">
            <v>EE263</v>
          </cell>
          <cell r="C111" t="str">
            <v>EE263 - Halifax Primary School</v>
          </cell>
          <cell r="D111">
            <v>1579600.8700000006</v>
          </cell>
          <cell r="E111">
            <v>-8477.5</v>
          </cell>
          <cell r="F111">
            <v>395569.41000000003</v>
          </cell>
          <cell r="G111">
            <v>0</v>
          </cell>
          <cell r="H111">
            <v>1966692.7800000007</v>
          </cell>
        </row>
        <row r="112">
          <cell r="A112">
            <v>264</v>
          </cell>
          <cell r="B112" t="str">
            <v>EE264</v>
          </cell>
          <cell r="C112" t="str">
            <v>EE264 - Handford Hall Primary School</v>
          </cell>
          <cell r="D112">
            <v>1302042.7799999998</v>
          </cell>
          <cell r="E112">
            <v>-7669.75</v>
          </cell>
          <cell r="F112">
            <v>524722.6</v>
          </cell>
          <cell r="G112">
            <v>0</v>
          </cell>
          <cell r="H112">
            <v>1819095.63</v>
          </cell>
        </row>
        <row r="113">
          <cell r="A113">
            <v>266</v>
          </cell>
          <cell r="B113" t="str">
            <v>EE266</v>
          </cell>
          <cell r="C113" t="str">
            <v>EE266 - Highfield Nursery</v>
          </cell>
          <cell r="D113">
            <v>315480.22000000044</v>
          </cell>
          <cell r="E113">
            <v>984.55000000000018</v>
          </cell>
          <cell r="F113">
            <v>167617.38</v>
          </cell>
          <cell r="G113">
            <v>0</v>
          </cell>
          <cell r="H113">
            <v>484082.15000000043</v>
          </cell>
        </row>
        <row r="114">
          <cell r="A114">
            <v>269</v>
          </cell>
          <cell r="B114" t="str">
            <v>EE269</v>
          </cell>
          <cell r="C114" t="str">
            <v>EE269 - Morland Primary School</v>
          </cell>
          <cell r="D114">
            <v>1607073.7699999993</v>
          </cell>
          <cell r="E114">
            <v>3871</v>
          </cell>
          <cell r="F114">
            <v>414408.02</v>
          </cell>
          <cell r="G114">
            <v>0</v>
          </cell>
          <cell r="H114">
            <v>2025352.7899999993</v>
          </cell>
        </row>
        <row r="115">
          <cell r="A115">
            <v>270</v>
          </cell>
          <cell r="B115" t="str">
            <v>EE270</v>
          </cell>
          <cell r="C115" t="str">
            <v>EE270 - Murrayfield Community Primary</v>
          </cell>
          <cell r="D115">
            <v>1612042.6299999992</v>
          </cell>
          <cell r="E115">
            <v>990.25</v>
          </cell>
          <cell r="F115">
            <v>102095.83</v>
          </cell>
          <cell r="G115">
            <v>0</v>
          </cell>
          <cell r="H115">
            <v>1715128.7099999993</v>
          </cell>
        </row>
        <row r="116">
          <cell r="A116">
            <v>273</v>
          </cell>
          <cell r="B116" t="str">
            <v>EE273</v>
          </cell>
          <cell r="C116" t="str">
            <v>EE273 - Ravenswood Primary School</v>
          </cell>
          <cell r="D116">
            <v>1691847.5700000015</v>
          </cell>
          <cell r="E116">
            <v>-8513.0499999999993</v>
          </cell>
          <cell r="F116">
            <v>432704.84</v>
          </cell>
          <cell r="G116">
            <v>0</v>
          </cell>
          <cell r="H116">
            <v>2116039.3600000017</v>
          </cell>
        </row>
        <row r="117">
          <cell r="A117">
            <v>274</v>
          </cell>
          <cell r="B117" t="str">
            <v>EE274</v>
          </cell>
          <cell r="C117" t="str">
            <v>EE274 - Pipers Vale Community Primary</v>
          </cell>
          <cell r="D117">
            <v>1788617.5899999992</v>
          </cell>
          <cell r="E117">
            <v>2182.369999999999</v>
          </cell>
          <cell r="F117">
            <v>88440.86</v>
          </cell>
          <cell r="G117">
            <v>0</v>
          </cell>
          <cell r="H117">
            <v>1879240.8199999994</v>
          </cell>
        </row>
        <row r="118">
          <cell r="A118">
            <v>275</v>
          </cell>
          <cell r="B118" t="str">
            <v>EE275</v>
          </cell>
          <cell r="C118" t="str">
            <v>EE275 - Ranelagh Primary School</v>
          </cell>
          <cell r="D118">
            <v>1060399.5000000002</v>
          </cell>
          <cell r="E118">
            <v>3212.619999999999</v>
          </cell>
          <cell r="F118">
            <v>271421.12</v>
          </cell>
          <cell r="G118">
            <v>0</v>
          </cell>
          <cell r="H118">
            <v>1335033.2400000002</v>
          </cell>
        </row>
        <row r="119">
          <cell r="A119">
            <v>279</v>
          </cell>
          <cell r="B119" t="str">
            <v>EE279</v>
          </cell>
          <cell r="C119" t="str">
            <v>EE279 - Rose Hill Primary School</v>
          </cell>
          <cell r="D119">
            <v>1012061.5299999993</v>
          </cell>
          <cell r="E119">
            <v>4092.7199999999993</v>
          </cell>
          <cell r="F119">
            <v>82656.91</v>
          </cell>
          <cell r="G119">
            <v>0</v>
          </cell>
          <cell r="H119">
            <v>1098811.1599999992</v>
          </cell>
        </row>
        <row r="120">
          <cell r="A120">
            <v>281</v>
          </cell>
          <cell r="B120" t="str">
            <v>EE281</v>
          </cell>
          <cell r="C120" t="str">
            <v>EE281 - Rushmere Hall Primary School</v>
          </cell>
          <cell r="D120">
            <v>2130514.0300000003</v>
          </cell>
          <cell r="E120">
            <v>1209.6000000000004</v>
          </cell>
          <cell r="F120">
            <v>493972.91000000003</v>
          </cell>
          <cell r="G120">
            <v>0</v>
          </cell>
          <cell r="H120">
            <v>2625696.5400000005</v>
          </cell>
        </row>
        <row r="121">
          <cell r="A121">
            <v>283</v>
          </cell>
          <cell r="B121" t="str">
            <v>EE283</v>
          </cell>
          <cell r="C121" t="str">
            <v>EE283 - St Helens Primary School</v>
          </cell>
          <cell r="D121">
            <v>6505.61</v>
          </cell>
          <cell r="E121">
            <v>-6504.72</v>
          </cell>
          <cell r="F121">
            <v>0</v>
          </cell>
          <cell r="G121">
            <v>0</v>
          </cell>
          <cell r="H121">
            <v>0.88999999999941792</v>
          </cell>
        </row>
        <row r="122">
          <cell r="A122">
            <v>284</v>
          </cell>
          <cell r="B122" t="str">
            <v>EE284</v>
          </cell>
          <cell r="C122" t="str">
            <v>EE284 - St Johns CEVAP School, Ipswic</v>
          </cell>
          <cell r="D122">
            <v>686906.9600000002</v>
          </cell>
          <cell r="E122">
            <v>0</v>
          </cell>
          <cell r="F122">
            <v>233897.61000000002</v>
          </cell>
          <cell r="G122">
            <v>0</v>
          </cell>
          <cell r="H122">
            <v>920804.57000000018</v>
          </cell>
        </row>
        <row r="123">
          <cell r="A123">
            <v>285</v>
          </cell>
          <cell r="B123" t="str">
            <v>EE285</v>
          </cell>
          <cell r="C123" t="str">
            <v>EE285 - St Margarets CEVAP School, Ip</v>
          </cell>
          <cell r="D123">
            <v>903977.66000000038</v>
          </cell>
          <cell r="E123">
            <v>0</v>
          </cell>
          <cell r="F123">
            <v>51736.17</v>
          </cell>
          <cell r="G123">
            <v>0</v>
          </cell>
          <cell r="H123">
            <v>955713.83000000042</v>
          </cell>
        </row>
        <row r="124">
          <cell r="A124">
            <v>287</v>
          </cell>
          <cell r="B124" t="str">
            <v>EE287</v>
          </cell>
          <cell r="C124" t="str">
            <v>EE287 - St Marks Catholic Primary Sch</v>
          </cell>
          <cell r="D124">
            <v>862258.39999999991</v>
          </cell>
          <cell r="E124">
            <v>0</v>
          </cell>
          <cell r="F124">
            <v>14550.48</v>
          </cell>
          <cell r="G124">
            <v>0</v>
          </cell>
          <cell r="H124">
            <v>876808.87999999989</v>
          </cell>
        </row>
        <row r="125">
          <cell r="A125">
            <v>288</v>
          </cell>
          <cell r="B125" t="str">
            <v>EE288</v>
          </cell>
          <cell r="C125" t="str">
            <v>EE288 - St Matthews CEVAP School</v>
          </cell>
          <cell r="D125">
            <v>1587719.4100000004</v>
          </cell>
          <cell r="E125">
            <v>0</v>
          </cell>
          <cell r="F125">
            <v>284831.67</v>
          </cell>
          <cell r="G125">
            <v>0</v>
          </cell>
          <cell r="H125">
            <v>1872551.0800000003</v>
          </cell>
        </row>
        <row r="126">
          <cell r="A126">
            <v>289</v>
          </cell>
          <cell r="B126" t="str">
            <v>EE289</v>
          </cell>
          <cell r="C126" t="str">
            <v>EE289 - St Marys Catholic Primary Sch</v>
          </cell>
          <cell r="D126">
            <v>816955.66000000015</v>
          </cell>
          <cell r="E126">
            <v>0</v>
          </cell>
          <cell r="F126">
            <v>45992.13</v>
          </cell>
          <cell r="G126">
            <v>0</v>
          </cell>
          <cell r="H126">
            <v>862947.79000000015</v>
          </cell>
        </row>
        <row r="127">
          <cell r="A127">
            <v>291</v>
          </cell>
          <cell r="B127" t="str">
            <v>EE291</v>
          </cell>
          <cell r="C127" t="str">
            <v>EE291 - St Pancras Catholic Primary Sc</v>
          </cell>
          <cell r="D127">
            <v>893282.76</v>
          </cell>
          <cell r="E127">
            <v>0</v>
          </cell>
          <cell r="F127">
            <v>14602.69</v>
          </cell>
          <cell r="G127">
            <v>0</v>
          </cell>
          <cell r="H127">
            <v>907885.45</v>
          </cell>
        </row>
        <row r="128">
          <cell r="A128">
            <v>293</v>
          </cell>
          <cell r="B128" t="str">
            <v>EE293</v>
          </cell>
          <cell r="C128" t="str">
            <v>EE293 - Springfield Infant School</v>
          </cell>
          <cell r="D128">
            <v>1057194.9800000002</v>
          </cell>
          <cell r="E128">
            <v>3793.75</v>
          </cell>
          <cell r="F128">
            <v>204097.79</v>
          </cell>
          <cell r="G128">
            <v>0</v>
          </cell>
          <cell r="H128">
            <v>1265086.5200000003</v>
          </cell>
        </row>
        <row r="129">
          <cell r="A129">
            <v>294</v>
          </cell>
          <cell r="B129" t="str">
            <v>EE294</v>
          </cell>
          <cell r="C129" t="str">
            <v>EE294 - Springfield Junior School</v>
          </cell>
          <cell r="D129">
            <v>1240791.9499999995</v>
          </cell>
          <cell r="E129">
            <v>5830.3599999999988</v>
          </cell>
          <cell r="F129">
            <v>134116.56</v>
          </cell>
          <cell r="G129">
            <v>0</v>
          </cell>
          <cell r="H129">
            <v>1380738.8699999996</v>
          </cell>
        </row>
        <row r="130">
          <cell r="A130">
            <v>295</v>
          </cell>
          <cell r="B130" t="str">
            <v>EE295</v>
          </cell>
          <cell r="C130" t="str">
            <v>EE295 - New Sprites CP School (Sept 20</v>
          </cell>
          <cell r="D130">
            <v>610350.87000000011</v>
          </cell>
          <cell r="E130">
            <v>-8693.5</v>
          </cell>
          <cell r="F130">
            <v>0</v>
          </cell>
          <cell r="G130">
            <v>0</v>
          </cell>
          <cell r="H130">
            <v>601657.37000000011</v>
          </cell>
        </row>
        <row r="131">
          <cell r="A131">
            <v>300</v>
          </cell>
          <cell r="B131" t="str">
            <v>EE300</v>
          </cell>
          <cell r="C131" t="str">
            <v>EE300 - White House Community Infant S</v>
          </cell>
          <cell r="D131">
            <v>2135466.1800000002</v>
          </cell>
          <cell r="E131">
            <v>36581.64</v>
          </cell>
          <cell r="F131">
            <v>254292.25</v>
          </cell>
          <cell r="G131">
            <v>0</v>
          </cell>
          <cell r="H131">
            <v>2426340.0700000003</v>
          </cell>
        </row>
        <row r="132">
          <cell r="A132">
            <v>303</v>
          </cell>
          <cell r="B132" t="str">
            <v>EE303</v>
          </cell>
          <cell r="C132" t="str">
            <v>EE303 - Whitton Community Primary Scho</v>
          </cell>
          <cell r="D132">
            <v>10221.730000000001</v>
          </cell>
          <cell r="E132">
            <v>-10222.77</v>
          </cell>
          <cell r="F132">
            <v>0</v>
          </cell>
          <cell r="G132">
            <v>0</v>
          </cell>
          <cell r="H132">
            <v>-1.0399999999990541</v>
          </cell>
        </row>
        <row r="133">
          <cell r="A133">
            <v>307</v>
          </cell>
          <cell r="B133" t="str">
            <v>EE307</v>
          </cell>
          <cell r="C133" t="str">
            <v>EE307 - Cedarwood Primary School</v>
          </cell>
          <cell r="D133">
            <v>1432910.3400000003</v>
          </cell>
          <cell r="E133">
            <v>1537.2100000000009</v>
          </cell>
          <cell r="F133">
            <v>27902.440000000002</v>
          </cell>
          <cell r="G133">
            <v>0</v>
          </cell>
          <cell r="H133">
            <v>1462349.9900000002</v>
          </cell>
        </row>
        <row r="134">
          <cell r="A134">
            <v>308</v>
          </cell>
          <cell r="B134" t="str">
            <v>EE308</v>
          </cell>
          <cell r="C134" t="str">
            <v>EE308 - Kersey CEVCP School</v>
          </cell>
          <cell r="D134">
            <v>316057.70999999996</v>
          </cell>
          <cell r="E134">
            <v>-4877.5</v>
          </cell>
          <cell r="F134">
            <v>136492.29999999999</v>
          </cell>
          <cell r="G134">
            <v>0</v>
          </cell>
          <cell r="H134">
            <v>447672.50999999995</v>
          </cell>
        </row>
        <row r="135">
          <cell r="A135">
            <v>309</v>
          </cell>
          <cell r="B135" t="str">
            <v>EE309</v>
          </cell>
          <cell r="C135" t="str">
            <v>EE309 - Heath Primary School</v>
          </cell>
          <cell r="D135">
            <v>1702215.8300000005</v>
          </cell>
          <cell r="E135">
            <v>204.89999999999964</v>
          </cell>
          <cell r="F135">
            <v>153242.25</v>
          </cell>
          <cell r="G135">
            <v>0</v>
          </cell>
          <cell r="H135">
            <v>1855662.9800000004</v>
          </cell>
        </row>
        <row r="136">
          <cell r="A136">
            <v>310</v>
          </cell>
          <cell r="B136" t="str">
            <v>EE310</v>
          </cell>
          <cell r="C136" t="str">
            <v>EE310 - Bealings School</v>
          </cell>
          <cell r="D136">
            <v>408727.04000000021</v>
          </cell>
          <cell r="E136">
            <v>5379.74</v>
          </cell>
          <cell r="F136">
            <v>30212.32</v>
          </cell>
          <cell r="G136">
            <v>0</v>
          </cell>
          <cell r="H136">
            <v>444319.10000000021</v>
          </cell>
        </row>
        <row r="137">
          <cell r="A137">
            <v>311</v>
          </cell>
          <cell r="B137" t="str">
            <v>EE311</v>
          </cell>
          <cell r="C137" t="str">
            <v>EE311 - Birchwood Primary School</v>
          </cell>
          <cell r="D137">
            <v>701541.36000000045</v>
          </cell>
          <cell r="E137">
            <v>2283.369999999999</v>
          </cell>
          <cell r="F137">
            <v>90807.28</v>
          </cell>
          <cell r="G137">
            <v>0</v>
          </cell>
          <cell r="H137">
            <v>794632.01000000047</v>
          </cell>
        </row>
        <row r="138">
          <cell r="A138">
            <v>312</v>
          </cell>
          <cell r="B138" t="str">
            <v>EE312</v>
          </cell>
          <cell r="C138" t="str">
            <v>EE312 - Martlesham Beacon Hill Primary</v>
          </cell>
          <cell r="D138">
            <v>448200.11999999988</v>
          </cell>
          <cell r="E138">
            <v>1614.92</v>
          </cell>
          <cell r="F138">
            <v>24267.86</v>
          </cell>
          <cell r="G138">
            <v>0</v>
          </cell>
          <cell r="H138">
            <v>474082.89999999985</v>
          </cell>
        </row>
        <row r="139">
          <cell r="A139">
            <v>313</v>
          </cell>
          <cell r="B139" t="str">
            <v>EE313</v>
          </cell>
          <cell r="C139" t="str">
            <v>EE313 - Gorseland Primary School</v>
          </cell>
          <cell r="D139">
            <v>1769534.7899999998</v>
          </cell>
          <cell r="E139">
            <v>-9449.5</v>
          </cell>
          <cell r="F139">
            <v>189019.97</v>
          </cell>
          <cell r="G139">
            <v>0</v>
          </cell>
          <cell r="H139">
            <v>1949105.2599999998</v>
          </cell>
        </row>
        <row r="140">
          <cell r="A140">
            <v>314</v>
          </cell>
          <cell r="B140" t="str">
            <v>EE314</v>
          </cell>
          <cell r="C140" t="str">
            <v>EE314 - Melton Primary School</v>
          </cell>
          <cell r="D140">
            <v>561127.26000000013</v>
          </cell>
          <cell r="E140">
            <v>-2727.15</v>
          </cell>
          <cell r="F140">
            <v>58365.4</v>
          </cell>
          <cell r="G140">
            <v>0</v>
          </cell>
          <cell r="H140">
            <v>616765.51000000013</v>
          </cell>
        </row>
        <row r="141">
          <cell r="A141">
            <v>316</v>
          </cell>
          <cell r="B141" t="str">
            <v>EE316</v>
          </cell>
          <cell r="C141" t="str">
            <v>EE316 - Nacton CEVCP School</v>
          </cell>
          <cell r="D141">
            <v>435961.44000000012</v>
          </cell>
          <cell r="E141">
            <v>-3079.17</v>
          </cell>
          <cell r="F141">
            <v>32374.81</v>
          </cell>
          <cell r="G141">
            <v>0</v>
          </cell>
          <cell r="H141">
            <v>465257.08000000013</v>
          </cell>
        </row>
        <row r="142">
          <cell r="A142">
            <v>317</v>
          </cell>
          <cell r="B142" t="str">
            <v>EE317</v>
          </cell>
          <cell r="C142" t="str">
            <v>EE317 - Orford CEVAP School</v>
          </cell>
          <cell r="D142">
            <v>298033.96999999968</v>
          </cell>
          <cell r="E142">
            <v>-314</v>
          </cell>
          <cell r="F142">
            <v>20981.58</v>
          </cell>
          <cell r="G142">
            <v>0</v>
          </cell>
          <cell r="H142">
            <v>318701.5499999997</v>
          </cell>
        </row>
        <row r="143">
          <cell r="A143">
            <v>318</v>
          </cell>
          <cell r="B143" t="str">
            <v>EE318</v>
          </cell>
          <cell r="C143" t="str">
            <v>EE318 - Otley Primary School</v>
          </cell>
          <cell r="D143">
            <v>279136.58999999997</v>
          </cell>
          <cell r="E143">
            <v>-4663.75</v>
          </cell>
          <cell r="F143">
            <v>76843.540000000008</v>
          </cell>
          <cell r="G143">
            <v>0</v>
          </cell>
          <cell r="H143">
            <v>351316.38</v>
          </cell>
        </row>
        <row r="144">
          <cell r="A144">
            <v>320</v>
          </cell>
          <cell r="B144" t="str">
            <v>EE320</v>
          </cell>
          <cell r="C144" t="str">
            <v>EE320 - Rendlesham Primary School</v>
          </cell>
          <cell r="D144">
            <v>753466.21999999962</v>
          </cell>
          <cell r="E144">
            <v>-6549.25</v>
          </cell>
          <cell r="F144">
            <v>190907.13</v>
          </cell>
          <cell r="G144">
            <v>0</v>
          </cell>
          <cell r="H144">
            <v>937824.09999999963</v>
          </cell>
        </row>
        <row r="145">
          <cell r="A145">
            <v>322</v>
          </cell>
          <cell r="B145" t="str">
            <v>EE322</v>
          </cell>
          <cell r="C145" t="str">
            <v>EE322 - Shotley Community Primary Scho</v>
          </cell>
          <cell r="D145">
            <v>530571.21000000031</v>
          </cell>
          <cell r="E145">
            <v>5929.48</v>
          </cell>
          <cell r="F145">
            <v>25661.48</v>
          </cell>
          <cell r="G145">
            <v>0</v>
          </cell>
          <cell r="H145">
            <v>562162.17000000027</v>
          </cell>
        </row>
        <row r="146">
          <cell r="A146">
            <v>324</v>
          </cell>
          <cell r="B146" t="str">
            <v>EE324</v>
          </cell>
          <cell r="C146" t="str">
            <v>EE324 - Somersham Primary School</v>
          </cell>
          <cell r="D146">
            <v>375123.04000000004</v>
          </cell>
          <cell r="E146">
            <v>-4978.75</v>
          </cell>
          <cell r="F146">
            <v>91859.72</v>
          </cell>
          <cell r="G146">
            <v>0</v>
          </cell>
          <cell r="H146">
            <v>462004.01</v>
          </cell>
        </row>
        <row r="147">
          <cell r="A147">
            <v>325</v>
          </cell>
          <cell r="B147" t="str">
            <v>EE325</v>
          </cell>
          <cell r="C147" t="str">
            <v>EE325 - Sproughton CEVCP School</v>
          </cell>
          <cell r="D147">
            <v>336498.31000000006</v>
          </cell>
          <cell r="E147">
            <v>-5046.25</v>
          </cell>
          <cell r="F147">
            <v>77149.47</v>
          </cell>
          <cell r="G147">
            <v>0</v>
          </cell>
          <cell r="H147">
            <v>408601.53</v>
          </cell>
        </row>
        <row r="148">
          <cell r="A148">
            <v>327</v>
          </cell>
          <cell r="B148" t="str">
            <v>EE327</v>
          </cell>
          <cell r="C148" t="str">
            <v>EE327 - Stratford St Mary Primary Scho</v>
          </cell>
          <cell r="D148">
            <v>315696.67999999988</v>
          </cell>
          <cell r="E148">
            <v>1960.3199999999997</v>
          </cell>
          <cell r="F148">
            <v>69250.28</v>
          </cell>
          <cell r="G148">
            <v>0</v>
          </cell>
          <cell r="H148">
            <v>386907.27999999985</v>
          </cell>
        </row>
        <row r="149">
          <cell r="A149">
            <v>328</v>
          </cell>
          <cell r="B149" t="str">
            <v>EE328</v>
          </cell>
          <cell r="C149" t="str">
            <v>EE328 - Stutton CEVCP School</v>
          </cell>
          <cell r="D149">
            <v>242096.64000000007</v>
          </cell>
          <cell r="E149">
            <v>-3773</v>
          </cell>
          <cell r="F149">
            <v>47204.13</v>
          </cell>
          <cell r="G149">
            <v>0</v>
          </cell>
          <cell r="H149">
            <v>285527.77000000008</v>
          </cell>
        </row>
        <row r="150">
          <cell r="A150">
            <v>331</v>
          </cell>
          <cell r="B150" t="str">
            <v>EE331</v>
          </cell>
          <cell r="C150" t="str">
            <v>EE331 - Tattingstone CEVCP School</v>
          </cell>
          <cell r="D150">
            <v>345606.27999999991</v>
          </cell>
          <cell r="E150">
            <v>0</v>
          </cell>
          <cell r="F150">
            <v>38668.200000000004</v>
          </cell>
          <cell r="G150">
            <v>0</v>
          </cell>
          <cell r="H150">
            <v>384274.47999999992</v>
          </cell>
        </row>
        <row r="151">
          <cell r="A151">
            <v>332</v>
          </cell>
          <cell r="B151" t="str">
            <v>EE332</v>
          </cell>
          <cell r="C151" t="str">
            <v>EE332 - Trimley St Martin Primary Scho</v>
          </cell>
          <cell r="D151">
            <v>671076.57999999996</v>
          </cell>
          <cell r="E151">
            <v>-309.68000000000029</v>
          </cell>
          <cell r="F151">
            <v>51076.85</v>
          </cell>
          <cell r="G151">
            <v>0</v>
          </cell>
          <cell r="H151">
            <v>721843.74999999988</v>
          </cell>
        </row>
        <row r="152">
          <cell r="A152">
            <v>333</v>
          </cell>
          <cell r="B152" t="str">
            <v>EE333</v>
          </cell>
          <cell r="C152" t="str">
            <v>EE333 - Trimley St Mary Primary School</v>
          </cell>
          <cell r="D152">
            <v>1282217.4500000002</v>
          </cell>
          <cell r="E152">
            <v>11762.25</v>
          </cell>
          <cell r="F152">
            <v>197149.97</v>
          </cell>
          <cell r="G152">
            <v>0</v>
          </cell>
          <cell r="H152">
            <v>1491129.6700000002</v>
          </cell>
        </row>
        <row r="153">
          <cell r="A153">
            <v>337</v>
          </cell>
          <cell r="B153" t="str">
            <v>EE337</v>
          </cell>
          <cell r="C153" t="str">
            <v>EE337 - Waldringfield Primary School</v>
          </cell>
          <cell r="D153">
            <v>419905.94000000018</v>
          </cell>
          <cell r="E153">
            <v>11561</v>
          </cell>
          <cell r="F153">
            <v>85217.53</v>
          </cell>
          <cell r="G153">
            <v>0</v>
          </cell>
          <cell r="H153">
            <v>516684.4700000002</v>
          </cell>
        </row>
        <row r="154">
          <cell r="A154">
            <v>338</v>
          </cell>
          <cell r="B154" t="str">
            <v>EE338</v>
          </cell>
          <cell r="C154" t="str">
            <v>EE338 - Whatfield CEVCP School</v>
          </cell>
          <cell r="D154">
            <v>228583.19000000009</v>
          </cell>
          <cell r="E154">
            <v>-1798.52</v>
          </cell>
          <cell r="F154">
            <v>134803.54</v>
          </cell>
          <cell r="G154">
            <v>0</v>
          </cell>
          <cell r="H154">
            <v>361588.21000000008</v>
          </cell>
        </row>
        <row r="155">
          <cell r="A155">
            <v>339</v>
          </cell>
          <cell r="B155" t="str">
            <v>EE339</v>
          </cell>
          <cell r="C155" t="str">
            <v>EE339 - Witnesham Primary School</v>
          </cell>
          <cell r="D155">
            <v>399142.44000000024</v>
          </cell>
          <cell r="E155">
            <v>-2762.63</v>
          </cell>
          <cell r="F155">
            <v>72034.77</v>
          </cell>
          <cell r="G155">
            <v>0</v>
          </cell>
          <cell r="H155">
            <v>468414.58000000025</v>
          </cell>
        </row>
        <row r="156">
          <cell r="A156">
            <v>341</v>
          </cell>
          <cell r="B156" t="str">
            <v>EE341</v>
          </cell>
          <cell r="C156" t="str">
            <v>EE341 - Sandlings Primary School</v>
          </cell>
          <cell r="D156">
            <v>508476.00999999983</v>
          </cell>
          <cell r="E156">
            <v>4472.75</v>
          </cell>
          <cell r="F156">
            <v>219494.92</v>
          </cell>
          <cell r="G156">
            <v>0</v>
          </cell>
          <cell r="H156">
            <v>732443.67999999982</v>
          </cell>
        </row>
        <row r="157">
          <cell r="A157">
            <v>342</v>
          </cell>
          <cell r="B157" t="str">
            <v>EE342</v>
          </cell>
          <cell r="C157" t="str">
            <v>EE342 - Woodbridge Primary School</v>
          </cell>
          <cell r="D157">
            <v>796079.1399999999</v>
          </cell>
          <cell r="E157">
            <v>-4240.6600000000008</v>
          </cell>
          <cell r="F157">
            <v>56994.99</v>
          </cell>
          <cell r="G157">
            <v>0</v>
          </cell>
          <cell r="H157">
            <v>848833.46999999986</v>
          </cell>
        </row>
        <row r="158">
          <cell r="A158">
            <v>343</v>
          </cell>
          <cell r="B158" t="str">
            <v>EE343</v>
          </cell>
          <cell r="C158" t="str">
            <v>EE343 - Kyson Primary School</v>
          </cell>
          <cell r="D158">
            <v>1315767.3200000008</v>
          </cell>
          <cell r="E158">
            <v>2.1000000000003638</v>
          </cell>
          <cell r="F158">
            <v>72092.759999999995</v>
          </cell>
          <cell r="G158">
            <v>0</v>
          </cell>
          <cell r="H158">
            <v>1387862.1800000009</v>
          </cell>
        </row>
        <row r="159">
          <cell r="A159">
            <v>344</v>
          </cell>
          <cell r="B159" t="str">
            <v>EE344</v>
          </cell>
          <cell r="C159" t="str">
            <v>EE344 - St Marys CEVAP School, Woodbr</v>
          </cell>
          <cell r="D159">
            <v>578336.37</v>
          </cell>
          <cell r="E159">
            <v>0</v>
          </cell>
          <cell r="F159">
            <v>107486.61</v>
          </cell>
          <cell r="G159">
            <v>0</v>
          </cell>
          <cell r="H159">
            <v>685822.98</v>
          </cell>
        </row>
        <row r="160">
          <cell r="A160">
            <v>351</v>
          </cell>
          <cell r="B160" t="str">
            <v>EE351</v>
          </cell>
          <cell r="C160" t="str">
            <v>EE351 - Alderwood P.R.U.</v>
          </cell>
          <cell r="D160">
            <v>164255.25999999978</v>
          </cell>
          <cell r="E160">
            <v>-4270</v>
          </cell>
          <cell r="F160">
            <v>180281.52</v>
          </cell>
          <cell r="G160">
            <v>0</v>
          </cell>
          <cell r="H160">
            <v>340266.7799999998</v>
          </cell>
        </row>
        <row r="161">
          <cell r="A161">
            <v>352</v>
          </cell>
          <cell r="B161" t="str">
            <v>EE352</v>
          </cell>
          <cell r="C161" t="str">
            <v>EE352 - First Base (Ipswich)</v>
          </cell>
          <cell r="D161">
            <v>123794.29999999997</v>
          </cell>
          <cell r="E161">
            <v>68756.75</v>
          </cell>
          <cell r="F161">
            <v>87379.839999999997</v>
          </cell>
          <cell r="G161">
            <v>0</v>
          </cell>
          <cell r="H161">
            <v>279930.88999999996</v>
          </cell>
        </row>
        <row r="162">
          <cell r="A162">
            <v>353</v>
          </cell>
          <cell r="B162" t="str">
            <v>EE353</v>
          </cell>
          <cell r="C162" t="str">
            <v>EE353 - St Christophers P.R.U.</v>
          </cell>
          <cell r="D162">
            <v>148347.06999999977</v>
          </cell>
          <cell r="E162">
            <v>15012.259999999998</v>
          </cell>
          <cell r="F162">
            <v>-2271.69</v>
          </cell>
          <cell r="G162">
            <v>0</v>
          </cell>
          <cell r="H162">
            <v>161087.63999999978</v>
          </cell>
        </row>
        <row r="163">
          <cell r="A163">
            <v>356</v>
          </cell>
          <cell r="B163" t="str">
            <v>EE356</v>
          </cell>
          <cell r="C163" t="str">
            <v>EE356 - Claydon High School</v>
          </cell>
          <cell r="D163">
            <v>3259014.5599999991</v>
          </cell>
          <cell r="E163">
            <v>4693.75</v>
          </cell>
          <cell r="F163">
            <v>645661.66</v>
          </cell>
          <cell r="G163">
            <v>0</v>
          </cell>
          <cell r="H163">
            <v>3909369.9699999993</v>
          </cell>
        </row>
        <row r="164">
          <cell r="A164">
            <v>367</v>
          </cell>
          <cell r="B164" t="str">
            <v>EE367</v>
          </cell>
          <cell r="C164" t="str">
            <v>EE367 - Ipswich Parkside Special Unit</v>
          </cell>
          <cell r="D164">
            <v>847407.4500000017</v>
          </cell>
          <cell r="E164">
            <v>-6801.25</v>
          </cell>
          <cell r="F164">
            <v>300136.64</v>
          </cell>
          <cell r="G164">
            <v>0</v>
          </cell>
          <cell r="H164">
            <v>1140742.8400000017</v>
          </cell>
        </row>
        <row r="165">
          <cell r="A165">
            <v>370</v>
          </cell>
          <cell r="B165" t="str">
            <v>EE370</v>
          </cell>
          <cell r="C165" t="str">
            <v>EE370 - Northgate High School</v>
          </cell>
          <cell r="D165">
            <v>7966571.6499999976</v>
          </cell>
          <cell r="E165">
            <v>-32167.909999999996</v>
          </cell>
          <cell r="F165">
            <v>288798.69</v>
          </cell>
          <cell r="G165">
            <v>0</v>
          </cell>
          <cell r="H165">
            <v>8223202.4299999978</v>
          </cell>
        </row>
        <row r="166">
          <cell r="A166">
            <v>374</v>
          </cell>
          <cell r="B166" t="str">
            <v>EE374</v>
          </cell>
          <cell r="C166" t="str">
            <v>EE374 - Suffolk One</v>
          </cell>
          <cell r="D166">
            <v>38706.939999997994</v>
          </cell>
          <cell r="E166">
            <v>-39280</v>
          </cell>
          <cell r="F166">
            <v>23387.89</v>
          </cell>
          <cell r="G166">
            <v>0</v>
          </cell>
          <cell r="H166">
            <v>22814.829999997994</v>
          </cell>
        </row>
        <row r="167">
          <cell r="A167">
            <v>389</v>
          </cell>
          <cell r="B167" t="str">
            <v>EE389</v>
          </cell>
          <cell r="C167" t="str">
            <v>EE389 - Ipswich Westbridge Unit</v>
          </cell>
          <cell r="D167">
            <v>272974.8400000002</v>
          </cell>
          <cell r="E167">
            <v>-2007</v>
          </cell>
          <cell r="F167">
            <v>51853.279999999999</v>
          </cell>
          <cell r="G167">
            <v>0</v>
          </cell>
          <cell r="H167">
            <v>322821.12000000023</v>
          </cell>
        </row>
        <row r="168">
          <cell r="A168">
            <v>393</v>
          </cell>
          <cell r="B168" t="str">
            <v>EE393</v>
          </cell>
          <cell r="C168" t="str">
            <v>EE393 - Beacon Hill School</v>
          </cell>
          <cell r="D168">
            <v>14268.44</v>
          </cell>
          <cell r="E168">
            <v>-14269.75</v>
          </cell>
          <cell r="F168">
            <v>0</v>
          </cell>
          <cell r="G168">
            <v>0</v>
          </cell>
          <cell r="H168">
            <v>-1.3099999999994907</v>
          </cell>
        </row>
        <row r="169">
          <cell r="A169">
            <v>396</v>
          </cell>
          <cell r="B169" t="str">
            <v>EE396</v>
          </cell>
          <cell r="C169" t="str">
            <v>EE396 - The Bridge School</v>
          </cell>
          <cell r="D169">
            <v>1220115.1000000001</v>
          </cell>
          <cell r="E169">
            <v>60631.47</v>
          </cell>
          <cell r="F169">
            <v>276644.40000000002</v>
          </cell>
          <cell r="G169">
            <v>0</v>
          </cell>
          <cell r="H169">
            <v>1557390.97</v>
          </cell>
        </row>
        <row r="170">
          <cell r="A170">
            <v>400</v>
          </cell>
          <cell r="B170" t="str">
            <v>EE400</v>
          </cell>
          <cell r="C170" t="str">
            <v>EE400 - Acton C of E VC Primary School</v>
          </cell>
          <cell r="D170">
            <v>606910.31000000006</v>
          </cell>
          <cell r="E170">
            <v>2245</v>
          </cell>
          <cell r="F170">
            <v>20317.29</v>
          </cell>
          <cell r="G170">
            <v>0</v>
          </cell>
          <cell r="H170">
            <v>629472.60000000009</v>
          </cell>
        </row>
        <row r="171">
          <cell r="A171">
            <v>402</v>
          </cell>
          <cell r="B171" t="str">
            <v>EE402</v>
          </cell>
          <cell r="C171" t="str">
            <v>EE402 - Bacton Community Primary Schoo</v>
          </cell>
          <cell r="D171">
            <v>561934.31999999995</v>
          </cell>
          <cell r="E171">
            <v>7405.8700000000008</v>
          </cell>
          <cell r="F171">
            <v>19270.22</v>
          </cell>
          <cell r="G171">
            <v>0</v>
          </cell>
          <cell r="H171">
            <v>588610.40999999992</v>
          </cell>
        </row>
        <row r="172">
          <cell r="A172">
            <v>404</v>
          </cell>
          <cell r="B172" t="str">
            <v>EE404</v>
          </cell>
          <cell r="C172" t="str">
            <v>EE404 - Bardwell C of E VCP School</v>
          </cell>
          <cell r="D172">
            <v>267484.25999999978</v>
          </cell>
          <cell r="E172">
            <v>-3291.31</v>
          </cell>
          <cell r="F172">
            <v>119309.88</v>
          </cell>
          <cell r="G172">
            <v>0</v>
          </cell>
          <cell r="H172">
            <v>383502.82999999978</v>
          </cell>
        </row>
        <row r="173">
          <cell r="A173">
            <v>405</v>
          </cell>
          <cell r="B173" t="str">
            <v>EE405</v>
          </cell>
          <cell r="C173" t="str">
            <v>EE405 - Barnham C of E VCP School</v>
          </cell>
          <cell r="D173">
            <v>535170.43999999959</v>
          </cell>
          <cell r="E173">
            <v>-5361.65</v>
          </cell>
          <cell r="F173">
            <v>155376.20000000001</v>
          </cell>
          <cell r="G173">
            <v>0</v>
          </cell>
          <cell r="H173">
            <v>685184.98999999964</v>
          </cell>
        </row>
        <row r="174">
          <cell r="A174">
            <v>406</v>
          </cell>
          <cell r="B174" t="str">
            <v>EE406</v>
          </cell>
          <cell r="C174" t="str">
            <v>EE406 - Barningham C of E VCP School</v>
          </cell>
          <cell r="D174">
            <v>369799.36999999994</v>
          </cell>
          <cell r="E174">
            <v>2954</v>
          </cell>
          <cell r="F174">
            <v>57954.590000000004</v>
          </cell>
          <cell r="G174">
            <v>0</v>
          </cell>
          <cell r="H174">
            <v>430707.95999999996</v>
          </cell>
        </row>
        <row r="175">
          <cell r="A175">
            <v>407</v>
          </cell>
          <cell r="B175" t="str">
            <v>EE407</v>
          </cell>
          <cell r="C175" t="str">
            <v>EE407 - Barrow C of E VCP School</v>
          </cell>
          <cell r="D175">
            <v>536364.18999999983</v>
          </cell>
          <cell r="E175">
            <v>11546.45</v>
          </cell>
          <cell r="F175">
            <v>190735.63</v>
          </cell>
          <cell r="G175">
            <v>0</v>
          </cell>
          <cell r="H175">
            <v>738646.26999999979</v>
          </cell>
        </row>
        <row r="176">
          <cell r="A176">
            <v>409</v>
          </cell>
          <cell r="B176" t="str">
            <v>EE409</v>
          </cell>
          <cell r="C176" t="str">
            <v>EE409 - Boxford C of E VCP School</v>
          </cell>
          <cell r="D176">
            <v>761965.30000000028</v>
          </cell>
          <cell r="E176">
            <v>-1314</v>
          </cell>
          <cell r="F176">
            <v>62181.06</v>
          </cell>
          <cell r="G176">
            <v>0</v>
          </cell>
          <cell r="H176">
            <v>822832.36000000034</v>
          </cell>
        </row>
        <row r="177">
          <cell r="A177">
            <v>412</v>
          </cell>
          <cell r="B177" t="str">
            <v>EE412</v>
          </cell>
          <cell r="C177" t="str">
            <v>EE412 - Bures C of E VCP School</v>
          </cell>
          <cell r="D177">
            <v>716559.66999999993</v>
          </cell>
          <cell r="E177">
            <v>-4172.51</v>
          </cell>
          <cell r="F177">
            <v>107922.82</v>
          </cell>
          <cell r="G177">
            <v>0</v>
          </cell>
          <cell r="H177">
            <v>820309.98</v>
          </cell>
        </row>
        <row r="178">
          <cell r="A178">
            <v>413</v>
          </cell>
          <cell r="B178" t="str">
            <v>EE413</v>
          </cell>
          <cell r="C178" t="str">
            <v>EE413 - The Glade Community Primary Sc</v>
          </cell>
          <cell r="D178">
            <v>854670.34999999986</v>
          </cell>
          <cell r="E178">
            <v>97.090000000000146</v>
          </cell>
          <cell r="F178">
            <v>53887.99</v>
          </cell>
          <cell r="G178">
            <v>0</v>
          </cell>
          <cell r="H178">
            <v>908655.42999999982</v>
          </cell>
        </row>
        <row r="179">
          <cell r="A179">
            <v>415</v>
          </cell>
          <cell r="B179" t="str">
            <v>EE415</v>
          </cell>
          <cell r="C179" t="str">
            <v>EE415 - Guildhall Feoffment Community</v>
          </cell>
          <cell r="D179">
            <v>986498.80999999982</v>
          </cell>
          <cell r="E179">
            <v>-234.34000000000106</v>
          </cell>
          <cell r="F179">
            <v>83005.84</v>
          </cell>
          <cell r="G179">
            <v>0</v>
          </cell>
          <cell r="H179">
            <v>1069270.3099999998</v>
          </cell>
        </row>
        <row r="180">
          <cell r="A180">
            <v>416</v>
          </cell>
          <cell r="B180" t="str">
            <v>EE416</v>
          </cell>
          <cell r="C180" t="str">
            <v>EE416 - Hardwick Primary School</v>
          </cell>
          <cell r="D180">
            <v>900799.07000000007</v>
          </cell>
          <cell r="E180">
            <v>12891.73</v>
          </cell>
          <cell r="F180">
            <v>246483.14</v>
          </cell>
          <cell r="G180">
            <v>0</v>
          </cell>
          <cell r="H180">
            <v>1160173.94</v>
          </cell>
        </row>
        <row r="181">
          <cell r="A181">
            <v>417</v>
          </cell>
          <cell r="B181" t="str">
            <v>EE417</v>
          </cell>
          <cell r="C181" t="str">
            <v>EE417 - Howard Community Primary Schoo</v>
          </cell>
          <cell r="D181">
            <v>870758.12000000034</v>
          </cell>
          <cell r="E181">
            <v>-6241</v>
          </cell>
          <cell r="F181">
            <v>128675.55</v>
          </cell>
          <cell r="G181">
            <v>0</v>
          </cell>
          <cell r="H181">
            <v>993192.67000000039</v>
          </cell>
        </row>
        <row r="182">
          <cell r="A182">
            <v>418</v>
          </cell>
          <cell r="B182" t="str">
            <v>EE418</v>
          </cell>
          <cell r="C182" t="str">
            <v>EE418 - Sebert Wood Community Primary</v>
          </cell>
          <cell r="D182">
            <v>1164783.5800000003</v>
          </cell>
          <cell r="E182">
            <v>2330.25</v>
          </cell>
          <cell r="F182">
            <v>111763.15000000001</v>
          </cell>
          <cell r="G182">
            <v>0</v>
          </cell>
          <cell r="H182">
            <v>1278876.9800000002</v>
          </cell>
        </row>
        <row r="183">
          <cell r="A183">
            <v>420</v>
          </cell>
          <cell r="B183" t="str">
            <v>EE420</v>
          </cell>
          <cell r="C183" t="str">
            <v>EE420 - St Edmunds Catholic Primary School</v>
          </cell>
          <cell r="D183">
            <v>1089592.6499999997</v>
          </cell>
          <cell r="E183">
            <v>0</v>
          </cell>
          <cell r="F183">
            <v>155931.73000000001</v>
          </cell>
          <cell r="G183">
            <v>0</v>
          </cell>
          <cell r="H183">
            <v>1245524.3799999997</v>
          </cell>
        </row>
        <row r="184">
          <cell r="A184">
            <v>421</v>
          </cell>
          <cell r="B184" t="str">
            <v>EE421</v>
          </cell>
          <cell r="C184" t="str">
            <v>EE421 - St Edmundsbury CEVAP School</v>
          </cell>
          <cell r="D184">
            <v>768314.8400000002</v>
          </cell>
          <cell r="E184">
            <v>0</v>
          </cell>
          <cell r="F184">
            <v>30964.37</v>
          </cell>
          <cell r="G184">
            <v>0</v>
          </cell>
          <cell r="H184">
            <v>799279.2100000002</v>
          </cell>
        </row>
        <row r="185">
          <cell r="A185">
            <v>422</v>
          </cell>
          <cell r="B185" t="str">
            <v>EE422</v>
          </cell>
          <cell r="C185" t="str">
            <v>EE422 - Sextons Manor Community Prima</v>
          </cell>
          <cell r="D185">
            <v>654762.99000000011</v>
          </cell>
          <cell r="E185">
            <v>6082.130000000001</v>
          </cell>
          <cell r="F185">
            <v>37387.93</v>
          </cell>
          <cell r="G185">
            <v>0</v>
          </cell>
          <cell r="H185">
            <v>698233.05000000016</v>
          </cell>
        </row>
        <row r="186">
          <cell r="A186">
            <v>423</v>
          </cell>
          <cell r="B186" t="str">
            <v>EE423</v>
          </cell>
          <cell r="C186" t="str">
            <v>EE423 - Tollgate Primary School</v>
          </cell>
          <cell r="D186">
            <v>-54587</v>
          </cell>
          <cell r="E186">
            <v>0</v>
          </cell>
          <cell r="F186">
            <v>0</v>
          </cell>
          <cell r="G186">
            <v>0</v>
          </cell>
          <cell r="H186">
            <v>-54587</v>
          </cell>
        </row>
        <row r="187">
          <cell r="A187">
            <v>424</v>
          </cell>
          <cell r="B187" t="str">
            <v>EE424</v>
          </cell>
          <cell r="C187" t="str">
            <v>EE424 - Westgate Community Primary Sch</v>
          </cell>
          <cell r="D187">
            <v>1234782.1700000004</v>
          </cell>
          <cell r="E187">
            <v>-4350.1000000000004</v>
          </cell>
          <cell r="F187">
            <v>29115.88</v>
          </cell>
          <cell r="G187">
            <v>0</v>
          </cell>
          <cell r="H187">
            <v>1259547.9500000002</v>
          </cell>
        </row>
        <row r="188">
          <cell r="A188">
            <v>425</v>
          </cell>
          <cell r="B188" t="str">
            <v>EE425</v>
          </cell>
          <cell r="C188" t="str">
            <v>EE425 - Abbotts Green CP</v>
          </cell>
          <cell r="D188">
            <v>1192846.6599999992</v>
          </cell>
          <cell r="E188">
            <v>-4471.17</v>
          </cell>
          <cell r="F188">
            <v>88163.11</v>
          </cell>
          <cell r="G188">
            <v>0</v>
          </cell>
          <cell r="H188">
            <v>1276538.5999999994</v>
          </cell>
        </row>
        <row r="189">
          <cell r="A189">
            <v>426</v>
          </cell>
          <cell r="B189" t="str">
            <v>EE426</v>
          </cell>
          <cell r="C189" t="str">
            <v>EE426 - Cavendish C of E VCP School</v>
          </cell>
          <cell r="D189">
            <v>362901.29000000004</v>
          </cell>
          <cell r="E189">
            <v>-4978.75</v>
          </cell>
          <cell r="F189">
            <v>46877.72</v>
          </cell>
          <cell r="G189">
            <v>0</v>
          </cell>
          <cell r="H189">
            <v>404800.26</v>
          </cell>
        </row>
        <row r="190">
          <cell r="A190">
            <v>429</v>
          </cell>
          <cell r="B190" t="str">
            <v>EE429</v>
          </cell>
          <cell r="C190" t="str">
            <v>EE429 - Clare Community Primary School</v>
          </cell>
          <cell r="D190">
            <v>572166.87000000034</v>
          </cell>
          <cell r="E190">
            <v>7628.2899999999991</v>
          </cell>
          <cell r="F190">
            <v>41610.550000000003</v>
          </cell>
          <cell r="G190">
            <v>0</v>
          </cell>
          <cell r="H190">
            <v>621405.71000000043</v>
          </cell>
        </row>
        <row r="191">
          <cell r="A191">
            <v>430</v>
          </cell>
          <cell r="B191" t="str">
            <v>EE430</v>
          </cell>
          <cell r="C191" t="str">
            <v>EE430 - Cockfield C of E VCP School</v>
          </cell>
          <cell r="D191">
            <v>321438.96999999986</v>
          </cell>
          <cell r="E191">
            <v>3793.1399999999994</v>
          </cell>
          <cell r="F191">
            <v>31852.14</v>
          </cell>
          <cell r="G191">
            <v>0</v>
          </cell>
          <cell r="H191">
            <v>357084.24999999988</v>
          </cell>
        </row>
        <row r="192">
          <cell r="A192">
            <v>431</v>
          </cell>
          <cell r="B192" t="str">
            <v>EE431</v>
          </cell>
          <cell r="C192" t="str">
            <v>EE431 - Combs ford Primary School</v>
          </cell>
          <cell r="D192">
            <v>1273006.4899999995</v>
          </cell>
          <cell r="E192">
            <v>32885.83</v>
          </cell>
          <cell r="F192">
            <v>207629.82</v>
          </cell>
          <cell r="G192">
            <v>0</v>
          </cell>
          <cell r="H192">
            <v>1513522.1399999997</v>
          </cell>
        </row>
        <row r="193">
          <cell r="A193">
            <v>432</v>
          </cell>
          <cell r="B193" t="str">
            <v>EE432</v>
          </cell>
          <cell r="C193" t="str">
            <v>EE432 - Creeting St Mary C of E VAP Sc</v>
          </cell>
          <cell r="D193">
            <v>379638.17000000004</v>
          </cell>
          <cell r="E193">
            <v>0</v>
          </cell>
          <cell r="F193">
            <v>47155.47</v>
          </cell>
          <cell r="G193">
            <v>0</v>
          </cell>
          <cell r="H193">
            <v>426793.64</v>
          </cell>
        </row>
        <row r="194">
          <cell r="A194">
            <v>436</v>
          </cell>
          <cell r="B194" t="str">
            <v>EE436</v>
          </cell>
          <cell r="C194" t="str">
            <v>EE436 - Elmswell Community Primary Sch</v>
          </cell>
          <cell r="D194">
            <v>999269.46000000043</v>
          </cell>
          <cell r="E194">
            <v>10085.489999999998</v>
          </cell>
          <cell r="F194">
            <v>97070.86</v>
          </cell>
          <cell r="G194">
            <v>0</v>
          </cell>
          <cell r="H194">
            <v>1106425.8100000005</v>
          </cell>
        </row>
        <row r="195">
          <cell r="A195">
            <v>440</v>
          </cell>
          <cell r="B195" t="str">
            <v>EE440</v>
          </cell>
          <cell r="C195" t="str">
            <v>EE440 - Glemsford Community Primary Sc</v>
          </cell>
          <cell r="D195">
            <v>-5965.72</v>
          </cell>
          <cell r="E195">
            <v>5963.87</v>
          </cell>
          <cell r="F195">
            <v>0</v>
          </cell>
          <cell r="G195">
            <v>0</v>
          </cell>
          <cell r="H195">
            <v>-1.8500000000003638</v>
          </cell>
        </row>
        <row r="196">
          <cell r="A196">
            <v>441</v>
          </cell>
          <cell r="B196" t="str">
            <v>EE441</v>
          </cell>
          <cell r="C196" t="str">
            <v>EE441 - Great Barton C of E VCP School</v>
          </cell>
          <cell r="D196">
            <v>607178.98999999976</v>
          </cell>
          <cell r="E196">
            <v>-4985</v>
          </cell>
          <cell r="F196">
            <v>86785.33</v>
          </cell>
          <cell r="G196">
            <v>0</v>
          </cell>
          <cell r="H196">
            <v>688979.31999999972</v>
          </cell>
        </row>
        <row r="197">
          <cell r="A197">
            <v>442</v>
          </cell>
          <cell r="B197" t="str">
            <v>EE442</v>
          </cell>
          <cell r="C197" t="str">
            <v>EE442 - Wells Hall Community Primary S</v>
          </cell>
          <cell r="D197">
            <v>1733317.9599999995</v>
          </cell>
          <cell r="E197">
            <v>1035.8499999999985</v>
          </cell>
          <cell r="F197">
            <v>228224.91</v>
          </cell>
          <cell r="G197">
            <v>0</v>
          </cell>
          <cell r="H197">
            <v>1962578.7199999995</v>
          </cell>
        </row>
        <row r="198">
          <cell r="A198">
            <v>443</v>
          </cell>
          <cell r="B198" t="str">
            <v>EE443</v>
          </cell>
          <cell r="C198" t="str">
            <v>EE443 - Pot Kiln Primary School</v>
          </cell>
          <cell r="D198">
            <v>968148.40999999898</v>
          </cell>
          <cell r="E198">
            <v>-3188.5</v>
          </cell>
          <cell r="F198">
            <v>126943.49</v>
          </cell>
          <cell r="G198">
            <v>0</v>
          </cell>
          <cell r="H198">
            <v>1091903.399999999</v>
          </cell>
        </row>
        <row r="199">
          <cell r="A199">
            <v>444</v>
          </cell>
          <cell r="B199" t="str">
            <v>EE444</v>
          </cell>
          <cell r="C199" t="str">
            <v>EE444 - Great Finborough C of E VCP Sc</v>
          </cell>
          <cell r="D199">
            <v>492710.94000000006</v>
          </cell>
          <cell r="E199">
            <v>-5.8900000000003274</v>
          </cell>
          <cell r="F199">
            <v>43192.07</v>
          </cell>
          <cell r="G199">
            <v>0</v>
          </cell>
          <cell r="H199">
            <v>535897.12</v>
          </cell>
        </row>
        <row r="200">
          <cell r="A200">
            <v>445</v>
          </cell>
          <cell r="B200" t="str">
            <v>EE445</v>
          </cell>
          <cell r="C200" t="str">
            <v>EE445 - Great Waldingfield C of E VCP</v>
          </cell>
          <cell r="D200">
            <v>540009.39999999991</v>
          </cell>
          <cell r="E200">
            <v>4905.5400000000081</v>
          </cell>
          <cell r="F200">
            <v>82738.27</v>
          </cell>
          <cell r="G200">
            <v>0</v>
          </cell>
          <cell r="H200">
            <v>627653.21</v>
          </cell>
        </row>
        <row r="201">
          <cell r="A201">
            <v>446</v>
          </cell>
          <cell r="B201" t="str">
            <v>EE446</v>
          </cell>
          <cell r="C201" t="str">
            <v>EE446 - Great Whelnetham C of E VCP Sc</v>
          </cell>
          <cell r="D201">
            <v>503496.14999999973</v>
          </cell>
          <cell r="E201">
            <v>12212.810000000001</v>
          </cell>
          <cell r="F201">
            <v>39128.770000000004</v>
          </cell>
          <cell r="G201">
            <v>0</v>
          </cell>
          <cell r="H201">
            <v>554837.72999999975</v>
          </cell>
        </row>
        <row r="202">
          <cell r="A202">
            <v>447</v>
          </cell>
          <cell r="B202" t="str">
            <v>EE447</v>
          </cell>
          <cell r="C202" t="str">
            <v>EE447 - Coupals Community Primary Scho</v>
          </cell>
          <cell r="D202">
            <v>0.97000000000000064</v>
          </cell>
          <cell r="E202">
            <v>0</v>
          </cell>
          <cell r="F202">
            <v>0</v>
          </cell>
          <cell r="G202">
            <v>0</v>
          </cell>
          <cell r="H202">
            <v>0.97000000000000064</v>
          </cell>
        </row>
        <row r="203">
          <cell r="A203">
            <v>448</v>
          </cell>
          <cell r="B203" t="str">
            <v>EE448</v>
          </cell>
          <cell r="C203" t="str">
            <v>EE448 - Hartest C of E VCP School</v>
          </cell>
          <cell r="D203">
            <v>346522.25999999983</v>
          </cell>
          <cell r="E203">
            <v>-56.5</v>
          </cell>
          <cell r="F203">
            <v>67682.86</v>
          </cell>
          <cell r="G203">
            <v>0</v>
          </cell>
          <cell r="H203">
            <v>414148.61999999982</v>
          </cell>
        </row>
        <row r="204">
          <cell r="A204">
            <v>449</v>
          </cell>
          <cell r="B204" t="str">
            <v>EE449</v>
          </cell>
          <cell r="C204" t="str">
            <v>EE449 - Crawfords C of E VC Primary S</v>
          </cell>
          <cell r="D204">
            <v>318213.90000000002</v>
          </cell>
          <cell r="E204">
            <v>42.650000000000546</v>
          </cell>
          <cell r="F204">
            <v>21299.38</v>
          </cell>
          <cell r="G204">
            <v>0</v>
          </cell>
          <cell r="H204">
            <v>339555.93000000005</v>
          </cell>
        </row>
        <row r="205">
          <cell r="A205">
            <v>451</v>
          </cell>
          <cell r="B205" t="str">
            <v>EE451</v>
          </cell>
          <cell r="C205" t="str">
            <v>EE451 - New Cangle Community Primary S</v>
          </cell>
          <cell r="D205">
            <v>895493.73999999976</v>
          </cell>
          <cell r="E205">
            <v>5942.9700000000012</v>
          </cell>
          <cell r="F205">
            <v>65793.040000000008</v>
          </cell>
          <cell r="G205">
            <v>0</v>
          </cell>
          <cell r="H205">
            <v>967229.74999999977</v>
          </cell>
        </row>
        <row r="206">
          <cell r="A206">
            <v>452</v>
          </cell>
          <cell r="B206" t="str">
            <v>EE452</v>
          </cell>
          <cell r="C206" t="str">
            <v>EE452 - Clements Community Primary Sch</v>
          </cell>
          <cell r="D206">
            <v>1021010.8699999999</v>
          </cell>
          <cell r="E206">
            <v>3898.79</v>
          </cell>
          <cell r="F206">
            <v>67601.64</v>
          </cell>
          <cell r="G206">
            <v>0</v>
          </cell>
          <cell r="H206">
            <v>1092511.2999999998</v>
          </cell>
        </row>
        <row r="207">
          <cell r="A207">
            <v>455</v>
          </cell>
          <cell r="B207" t="str">
            <v>EE455</v>
          </cell>
          <cell r="C207" t="str">
            <v>EE455 - St Felix R C Primary School</v>
          </cell>
          <cell r="D207">
            <v>1069661.6599999997</v>
          </cell>
          <cell r="E207">
            <v>0</v>
          </cell>
          <cell r="F207">
            <v>131233.26999999999</v>
          </cell>
          <cell r="G207">
            <v>0</v>
          </cell>
          <cell r="H207">
            <v>1200894.9299999997</v>
          </cell>
        </row>
        <row r="208">
          <cell r="A208">
            <v>457</v>
          </cell>
          <cell r="B208" t="str">
            <v>EE457</v>
          </cell>
          <cell r="C208" t="str">
            <v>EE457 - Honington C of E VCP School</v>
          </cell>
          <cell r="D208">
            <v>582131.03000000026</v>
          </cell>
          <cell r="E208">
            <v>-1456.3600000000006</v>
          </cell>
          <cell r="F208">
            <v>16668.47</v>
          </cell>
          <cell r="G208">
            <v>0</v>
          </cell>
          <cell r="H208">
            <v>597343.14000000025</v>
          </cell>
        </row>
        <row r="209">
          <cell r="A209">
            <v>458</v>
          </cell>
          <cell r="B209" t="str">
            <v>EE458</v>
          </cell>
          <cell r="C209" t="str">
            <v>EE458 - Hopton C of E VCP School</v>
          </cell>
          <cell r="D209">
            <v>389949.17999999982</v>
          </cell>
          <cell r="E209">
            <v>-10182.999999999998</v>
          </cell>
          <cell r="F209">
            <v>75861.279999999999</v>
          </cell>
          <cell r="G209">
            <v>0</v>
          </cell>
          <cell r="H209">
            <v>455627.45999999985</v>
          </cell>
        </row>
        <row r="210">
          <cell r="A210">
            <v>460</v>
          </cell>
          <cell r="B210" t="str">
            <v>EE460</v>
          </cell>
          <cell r="C210" t="str">
            <v>EE460 - Hundon Community Primary Schoo</v>
          </cell>
          <cell r="D210">
            <v>365514.71000000008</v>
          </cell>
          <cell r="E210">
            <v>1216.5500000000002</v>
          </cell>
          <cell r="F210">
            <v>60142.07</v>
          </cell>
          <cell r="G210">
            <v>0</v>
          </cell>
          <cell r="H210">
            <v>426873.33000000007</v>
          </cell>
        </row>
        <row r="211">
          <cell r="A211">
            <v>461</v>
          </cell>
          <cell r="B211" t="str">
            <v>EE461</v>
          </cell>
          <cell r="C211" t="str">
            <v>EE461 - Ickworth Park Primary School</v>
          </cell>
          <cell r="D211">
            <v>723704.92999999993</v>
          </cell>
          <cell r="E211">
            <v>1413.4399999999996</v>
          </cell>
          <cell r="F211">
            <v>140949.17000000001</v>
          </cell>
          <cell r="G211">
            <v>0</v>
          </cell>
          <cell r="H211">
            <v>866067.53999999992</v>
          </cell>
        </row>
        <row r="212">
          <cell r="A212">
            <v>464</v>
          </cell>
          <cell r="B212" t="str">
            <v>EE464</v>
          </cell>
          <cell r="C212" t="str">
            <v>EE464 - Ixworth CEVC Primary School</v>
          </cell>
          <cell r="D212">
            <v>755832.56999999983</v>
          </cell>
          <cell r="E212">
            <v>-793.29</v>
          </cell>
          <cell r="F212">
            <v>92545.3</v>
          </cell>
          <cell r="G212">
            <v>0</v>
          </cell>
          <cell r="H212">
            <v>847584.57999999984</v>
          </cell>
        </row>
        <row r="213">
          <cell r="A213">
            <v>466</v>
          </cell>
          <cell r="B213" t="str">
            <v>EE466</v>
          </cell>
          <cell r="C213" t="str">
            <v>EE466 - Lakenheath Community Primary S</v>
          </cell>
          <cell r="D213">
            <v>898636.73000000021</v>
          </cell>
          <cell r="E213">
            <v>-8932.7799999999988</v>
          </cell>
          <cell r="F213">
            <v>159371.01</v>
          </cell>
          <cell r="G213">
            <v>0</v>
          </cell>
          <cell r="H213">
            <v>1049074.9600000002</v>
          </cell>
        </row>
        <row r="214">
          <cell r="A214">
            <v>467</v>
          </cell>
          <cell r="B214" t="str">
            <v>EE467</v>
          </cell>
          <cell r="C214" t="str">
            <v>EE467 - Lavenham Community Primary Sch</v>
          </cell>
          <cell r="D214">
            <v>432705.47</v>
          </cell>
          <cell r="E214">
            <v>-4317.6499999999996</v>
          </cell>
          <cell r="F214">
            <v>195706.61000000002</v>
          </cell>
          <cell r="G214">
            <v>0</v>
          </cell>
          <cell r="H214">
            <v>624094.42999999993</v>
          </cell>
        </row>
        <row r="215">
          <cell r="A215">
            <v>468</v>
          </cell>
          <cell r="B215" t="str">
            <v>EE468</v>
          </cell>
          <cell r="C215" t="str">
            <v>EE468 - All Saints C of E VCP School,</v>
          </cell>
          <cell r="D215">
            <v>502043.55000000022</v>
          </cell>
          <cell r="E215">
            <v>264.75</v>
          </cell>
          <cell r="F215">
            <v>53429.440000000002</v>
          </cell>
          <cell r="G215">
            <v>0</v>
          </cell>
          <cell r="H215">
            <v>555737.74000000022</v>
          </cell>
        </row>
        <row r="216">
          <cell r="A216">
            <v>469</v>
          </cell>
          <cell r="B216" t="str">
            <v>EE469</v>
          </cell>
          <cell r="C216" t="str">
            <v>EE469 - Long melford C of E VC Primary</v>
          </cell>
          <cell r="D216">
            <v>838808.14000000048</v>
          </cell>
          <cell r="E216">
            <v>3763.45</v>
          </cell>
          <cell r="F216">
            <v>52441.08</v>
          </cell>
          <cell r="G216">
            <v>0</v>
          </cell>
          <cell r="H216">
            <v>895012.67000000039</v>
          </cell>
        </row>
        <row r="217">
          <cell r="A217">
            <v>471</v>
          </cell>
          <cell r="B217" t="str">
            <v>EE471</v>
          </cell>
          <cell r="C217" t="str">
            <v>EE471 - Mendlesham Community Primary S</v>
          </cell>
          <cell r="D217">
            <v>362268.33</v>
          </cell>
          <cell r="E217">
            <v>-641.14999999999964</v>
          </cell>
          <cell r="F217">
            <v>93375.66</v>
          </cell>
          <cell r="G217">
            <v>0</v>
          </cell>
          <cell r="H217">
            <v>455002.83999999997</v>
          </cell>
        </row>
        <row r="218">
          <cell r="A218">
            <v>473</v>
          </cell>
          <cell r="B218" t="str">
            <v>EE473</v>
          </cell>
          <cell r="C218" t="str">
            <v>EE473 - Beck Row Primary School</v>
          </cell>
          <cell r="D218">
            <v>716828.58000000007</v>
          </cell>
          <cell r="E218">
            <v>-3155.75</v>
          </cell>
          <cell r="F218">
            <v>199180.95</v>
          </cell>
          <cell r="G218">
            <v>0</v>
          </cell>
          <cell r="H218">
            <v>912853.78</v>
          </cell>
        </row>
        <row r="219">
          <cell r="A219">
            <v>474</v>
          </cell>
          <cell r="B219" t="str">
            <v>EE474</v>
          </cell>
          <cell r="C219" t="str">
            <v>EE474 - Great Heath Primary School</v>
          </cell>
          <cell r="D219">
            <v>749531.29000000027</v>
          </cell>
          <cell r="E219">
            <v>-7892.95</v>
          </cell>
          <cell r="F219">
            <v>751.14</v>
          </cell>
          <cell r="G219">
            <v>0</v>
          </cell>
          <cell r="H219">
            <v>742389.48000000033</v>
          </cell>
        </row>
        <row r="220">
          <cell r="A220">
            <v>475</v>
          </cell>
          <cell r="B220" t="str">
            <v>EE475</v>
          </cell>
          <cell r="C220" t="str">
            <v>EE475 - EFMS School Recharge Control Account</v>
          </cell>
          <cell r="D220">
            <v>-4.5474735088646412E-13</v>
          </cell>
          <cell r="E220">
            <v>0</v>
          </cell>
          <cell r="F220">
            <v>0</v>
          </cell>
          <cell r="G220">
            <v>0</v>
          </cell>
          <cell r="H220">
            <v>-4.5474735088646412E-13</v>
          </cell>
        </row>
        <row r="221">
          <cell r="A221">
            <v>476</v>
          </cell>
          <cell r="B221" t="str">
            <v>EE476</v>
          </cell>
          <cell r="C221" t="str">
            <v>EE476 - West Row Community Primary Sch</v>
          </cell>
          <cell r="D221">
            <v>669582.12999999989</v>
          </cell>
          <cell r="E221">
            <v>-563.25</v>
          </cell>
          <cell r="F221">
            <v>43118.42</v>
          </cell>
          <cell r="G221">
            <v>0</v>
          </cell>
          <cell r="H221">
            <v>712137.29999999993</v>
          </cell>
        </row>
        <row r="222">
          <cell r="A222">
            <v>478</v>
          </cell>
          <cell r="B222" t="str">
            <v>EE478</v>
          </cell>
          <cell r="C222" t="str">
            <v>EE478 - Moulton C of E VCP School</v>
          </cell>
          <cell r="D222">
            <v>674044.01</v>
          </cell>
          <cell r="E222">
            <v>-1970.5</v>
          </cell>
          <cell r="F222">
            <v>39801.910000000003</v>
          </cell>
          <cell r="G222">
            <v>0</v>
          </cell>
          <cell r="H222">
            <v>711875.42</v>
          </cell>
        </row>
        <row r="223">
          <cell r="A223">
            <v>479</v>
          </cell>
          <cell r="B223" t="str">
            <v>EE479</v>
          </cell>
          <cell r="C223" t="str">
            <v>EE479 - Nayland Primary School</v>
          </cell>
          <cell r="D223">
            <v>703915.11000000045</v>
          </cell>
          <cell r="E223">
            <v>-724.10000000000036</v>
          </cell>
          <cell r="F223">
            <v>75098.290000000008</v>
          </cell>
          <cell r="G223">
            <v>0</v>
          </cell>
          <cell r="H223">
            <v>778289.30000000051</v>
          </cell>
        </row>
        <row r="224">
          <cell r="A224">
            <v>480</v>
          </cell>
          <cell r="B224" t="str">
            <v>EE480</v>
          </cell>
          <cell r="C224" t="str">
            <v>EE480 - Bosmere Community Primary Scho</v>
          </cell>
          <cell r="D224">
            <v>1034429.5799999997</v>
          </cell>
          <cell r="E224">
            <v>-6819.25</v>
          </cell>
          <cell r="F224">
            <v>271862.67</v>
          </cell>
          <cell r="G224">
            <v>0</v>
          </cell>
          <cell r="H224">
            <v>1299472.9999999998</v>
          </cell>
        </row>
        <row r="225">
          <cell r="A225">
            <v>481</v>
          </cell>
          <cell r="B225" t="str">
            <v>EE481</v>
          </cell>
          <cell r="C225" t="str">
            <v>EE481 - All Saints C of E VAP School, Newmarket</v>
          </cell>
          <cell r="D225">
            <v>741128.56</v>
          </cell>
          <cell r="E225">
            <v>0</v>
          </cell>
          <cell r="F225">
            <v>70746.89</v>
          </cell>
          <cell r="G225">
            <v>0</v>
          </cell>
          <cell r="H225">
            <v>811875.45000000007</v>
          </cell>
        </row>
        <row r="226">
          <cell r="A226">
            <v>482</v>
          </cell>
          <cell r="B226" t="str">
            <v>EE482</v>
          </cell>
          <cell r="C226" t="str">
            <v>EE482 - Exning Primary School</v>
          </cell>
          <cell r="D226">
            <v>664533.01999999967</v>
          </cell>
          <cell r="E226">
            <v>-6002.5</v>
          </cell>
          <cell r="F226">
            <v>130750.79000000001</v>
          </cell>
          <cell r="G226">
            <v>0</v>
          </cell>
          <cell r="H226">
            <v>789281.30999999971</v>
          </cell>
        </row>
        <row r="227">
          <cell r="A227">
            <v>483</v>
          </cell>
          <cell r="B227" t="str">
            <v>EE483</v>
          </cell>
          <cell r="C227" t="str">
            <v>EE483 - Houldsworth Valley Primary Sch</v>
          </cell>
          <cell r="D227">
            <v>822264.22999999975</v>
          </cell>
          <cell r="E227">
            <v>-6216.25</v>
          </cell>
          <cell r="F227">
            <v>152476.61000000002</v>
          </cell>
          <cell r="G227">
            <v>0</v>
          </cell>
          <cell r="H227">
            <v>968524.58999999973</v>
          </cell>
        </row>
        <row r="228">
          <cell r="A228">
            <v>484</v>
          </cell>
          <cell r="B228" t="str">
            <v>EE484</v>
          </cell>
          <cell r="C228" t="str">
            <v>EE484 - Laureate Community Primary Sch</v>
          </cell>
          <cell r="D228">
            <v>877340.23000000021</v>
          </cell>
          <cell r="E228">
            <v>-180.84999999999945</v>
          </cell>
          <cell r="F228">
            <v>305763.83</v>
          </cell>
          <cell r="G228">
            <v>0</v>
          </cell>
          <cell r="H228">
            <v>1182923.2100000002</v>
          </cell>
        </row>
        <row r="229">
          <cell r="A229">
            <v>486</v>
          </cell>
          <cell r="B229" t="str">
            <v>EE486</v>
          </cell>
          <cell r="C229" t="str">
            <v>EE486 - Paddocks Primary School</v>
          </cell>
          <cell r="D229">
            <v>614499.58000000007</v>
          </cell>
          <cell r="E229">
            <v>-6205</v>
          </cell>
          <cell r="F229">
            <v>274664.34000000003</v>
          </cell>
          <cell r="G229">
            <v>0</v>
          </cell>
          <cell r="H229">
            <v>882958.92000000016</v>
          </cell>
        </row>
        <row r="230">
          <cell r="A230">
            <v>488</v>
          </cell>
          <cell r="B230" t="str">
            <v>EE488</v>
          </cell>
          <cell r="C230" t="str">
            <v>EE488 - Norton C of E VCP School</v>
          </cell>
          <cell r="D230">
            <v>682635.04999999981</v>
          </cell>
          <cell r="E230">
            <v>3941.9400000000005</v>
          </cell>
          <cell r="F230">
            <v>80923.900000000009</v>
          </cell>
          <cell r="G230">
            <v>0</v>
          </cell>
          <cell r="H230">
            <v>767500.88999999978</v>
          </cell>
        </row>
        <row r="231">
          <cell r="A231">
            <v>489</v>
          </cell>
          <cell r="B231" t="str">
            <v>EE489</v>
          </cell>
          <cell r="C231" t="str">
            <v>EE489 - Old Newton C of E VCP School</v>
          </cell>
          <cell r="D231">
            <v>252964.62999999992</v>
          </cell>
          <cell r="E231">
            <v>11122.130000000001</v>
          </cell>
          <cell r="F231">
            <v>113680.21</v>
          </cell>
          <cell r="G231">
            <v>0</v>
          </cell>
          <cell r="H231">
            <v>377766.96999999991</v>
          </cell>
        </row>
        <row r="232">
          <cell r="A232">
            <v>492</v>
          </cell>
          <cell r="B232" t="str">
            <v>EE492</v>
          </cell>
          <cell r="C232" t="str">
            <v>EE492 - Rattlesden C of E CVP School</v>
          </cell>
          <cell r="D232">
            <v>352756.26</v>
          </cell>
          <cell r="E232">
            <v>1751.13</v>
          </cell>
          <cell r="F232">
            <v>86518.41</v>
          </cell>
          <cell r="G232">
            <v>0</v>
          </cell>
          <cell r="H232">
            <v>441025.80000000005</v>
          </cell>
        </row>
        <row r="233">
          <cell r="A233">
            <v>494</v>
          </cell>
          <cell r="B233" t="str">
            <v>EE494</v>
          </cell>
          <cell r="C233" t="str">
            <v>EE494 - Ringshall School</v>
          </cell>
          <cell r="D233">
            <v>457217.69</v>
          </cell>
          <cell r="E233">
            <v>135.89999999999964</v>
          </cell>
          <cell r="F233">
            <v>66371.820000000007</v>
          </cell>
          <cell r="G233">
            <v>0</v>
          </cell>
          <cell r="H233">
            <v>523725.41000000003</v>
          </cell>
        </row>
        <row r="234">
          <cell r="A234">
            <v>495</v>
          </cell>
          <cell r="B234" t="str">
            <v>EE495</v>
          </cell>
          <cell r="C234" t="str">
            <v>EE495 - Risby C of E VCP School</v>
          </cell>
          <cell r="D234">
            <v>568893.57999999996</v>
          </cell>
          <cell r="E234">
            <v>1670.4099999999999</v>
          </cell>
          <cell r="F234">
            <v>68492.680000000008</v>
          </cell>
          <cell r="G234">
            <v>0</v>
          </cell>
          <cell r="H234">
            <v>639056.67000000004</v>
          </cell>
        </row>
        <row r="235">
          <cell r="A235">
            <v>496</v>
          </cell>
          <cell r="B235" t="str">
            <v>EE496</v>
          </cell>
          <cell r="C235" t="str">
            <v>EE496 - Rougham CEVC Primary School</v>
          </cell>
          <cell r="D235">
            <v>662950.06000000029</v>
          </cell>
          <cell r="E235">
            <v>8137.1200000000008</v>
          </cell>
          <cell r="F235">
            <v>81010.89</v>
          </cell>
          <cell r="G235">
            <v>0</v>
          </cell>
          <cell r="H235">
            <v>752098.0700000003</v>
          </cell>
        </row>
        <row r="236">
          <cell r="A236">
            <v>499</v>
          </cell>
          <cell r="B236" t="str">
            <v>EE499</v>
          </cell>
          <cell r="C236" t="str">
            <v>EE499 - Stanton Community Primary Scho</v>
          </cell>
          <cell r="D236">
            <v>710271.07999999984</v>
          </cell>
          <cell r="E236">
            <v>-5282.41</v>
          </cell>
          <cell r="F236">
            <v>126427.03</v>
          </cell>
          <cell r="G236">
            <v>0</v>
          </cell>
          <cell r="H236">
            <v>831415.69999999984</v>
          </cell>
        </row>
        <row r="237">
          <cell r="A237">
            <v>501</v>
          </cell>
          <cell r="B237" t="str">
            <v>EE501</v>
          </cell>
          <cell r="C237" t="str">
            <v>EE501 - Stoke-By-Nayland C of E VCP Sc</v>
          </cell>
          <cell r="D237">
            <v>389140.56000000006</v>
          </cell>
          <cell r="E237">
            <v>8069.78</v>
          </cell>
          <cell r="F237">
            <v>204481.56</v>
          </cell>
          <cell r="G237">
            <v>0</v>
          </cell>
          <cell r="H237">
            <v>601691.90000000014</v>
          </cell>
        </row>
        <row r="238">
          <cell r="A238">
            <v>502</v>
          </cell>
          <cell r="B238" t="str">
            <v>EE502</v>
          </cell>
          <cell r="C238" t="str">
            <v>EE502 - Chilton Primary School</v>
          </cell>
          <cell r="D238">
            <v>794647.84000000032</v>
          </cell>
          <cell r="E238">
            <v>6593.7000000000007</v>
          </cell>
          <cell r="F238">
            <v>192302.65</v>
          </cell>
          <cell r="G238">
            <v>0</v>
          </cell>
          <cell r="H238">
            <v>993544.19000000029</v>
          </cell>
        </row>
        <row r="239">
          <cell r="A239">
            <v>503</v>
          </cell>
          <cell r="B239" t="str">
            <v>EE503</v>
          </cell>
          <cell r="C239" t="str">
            <v>EE503 - Abbots Hall Community Primary</v>
          </cell>
          <cell r="D239">
            <v>1142069.1200000003</v>
          </cell>
          <cell r="E239">
            <v>6388.09</v>
          </cell>
          <cell r="F239">
            <v>174617.15</v>
          </cell>
          <cell r="G239">
            <v>0</v>
          </cell>
          <cell r="H239">
            <v>1323074.3600000003</v>
          </cell>
        </row>
        <row r="240">
          <cell r="A240">
            <v>504</v>
          </cell>
          <cell r="B240" t="str">
            <v>EE504</v>
          </cell>
          <cell r="C240" t="str">
            <v>EE504 - Wood Ley Community Primary Sch</v>
          </cell>
          <cell r="D240">
            <v>907488.55000000016</v>
          </cell>
          <cell r="E240">
            <v>-6407.5</v>
          </cell>
          <cell r="F240">
            <v>87997.07</v>
          </cell>
          <cell r="G240">
            <v>0</v>
          </cell>
          <cell r="H240">
            <v>989078.12000000011</v>
          </cell>
        </row>
        <row r="241">
          <cell r="A241">
            <v>505</v>
          </cell>
          <cell r="B241" t="str">
            <v>EE505</v>
          </cell>
          <cell r="C241" t="str">
            <v>EE505 - Cedars Park Primary School, Stowmarket</v>
          </cell>
          <cell r="D241">
            <v>1336348.1199999994</v>
          </cell>
          <cell r="E241">
            <v>-7892.5</v>
          </cell>
          <cell r="F241">
            <v>171262.39</v>
          </cell>
          <cell r="G241">
            <v>0</v>
          </cell>
          <cell r="H241">
            <v>1499718.0099999993</v>
          </cell>
        </row>
        <row r="242">
          <cell r="A242">
            <v>506</v>
          </cell>
          <cell r="B242" t="str">
            <v>EE506</v>
          </cell>
          <cell r="C242" t="str">
            <v>EE506 - Freeman Community Primary Scho</v>
          </cell>
          <cell r="D242">
            <v>620169.31999999948</v>
          </cell>
          <cell r="E242">
            <v>6256.29</v>
          </cell>
          <cell r="F242">
            <v>124005.95</v>
          </cell>
          <cell r="G242">
            <v>0</v>
          </cell>
          <cell r="H242">
            <v>750431.55999999947</v>
          </cell>
        </row>
        <row r="243">
          <cell r="A243">
            <v>507</v>
          </cell>
          <cell r="B243" t="str">
            <v>EE507</v>
          </cell>
          <cell r="C243" t="str">
            <v>EE507 - St Gregory C of E VCP School</v>
          </cell>
          <cell r="D243">
            <v>1221017.7800000007</v>
          </cell>
          <cell r="E243">
            <v>-7025.35</v>
          </cell>
          <cell r="F243">
            <v>253429.35</v>
          </cell>
          <cell r="G243">
            <v>0</v>
          </cell>
          <cell r="H243">
            <v>1467421.7800000007</v>
          </cell>
        </row>
        <row r="244">
          <cell r="A244">
            <v>508</v>
          </cell>
          <cell r="B244" t="str">
            <v>EE508</v>
          </cell>
          <cell r="C244" t="str">
            <v>EE508 - Trinity CEVAP School</v>
          </cell>
          <cell r="D244">
            <v>247809.9499999999</v>
          </cell>
          <cell r="E244">
            <v>0</v>
          </cell>
          <cell r="F244">
            <v>150424.39000000001</v>
          </cell>
          <cell r="G244">
            <v>0</v>
          </cell>
          <cell r="H244">
            <v>398234.33999999991</v>
          </cell>
        </row>
        <row r="245">
          <cell r="A245">
            <v>509</v>
          </cell>
          <cell r="B245" t="str">
            <v>EE509</v>
          </cell>
          <cell r="C245" t="str">
            <v>EE509 - St Josephs RCP School</v>
          </cell>
          <cell r="D245">
            <v>550806.01000000024</v>
          </cell>
          <cell r="E245">
            <v>0</v>
          </cell>
          <cell r="F245">
            <v>140981</v>
          </cell>
          <cell r="G245">
            <v>0</v>
          </cell>
          <cell r="H245">
            <v>691787.01000000024</v>
          </cell>
        </row>
        <row r="246">
          <cell r="A246">
            <v>511</v>
          </cell>
          <cell r="B246" t="str">
            <v>EE511</v>
          </cell>
          <cell r="C246" t="str">
            <v>EE511 - Tudor C of E VCP School, Sudbu</v>
          </cell>
          <cell r="D246">
            <v>384851.4499999999</v>
          </cell>
          <cell r="E246">
            <v>20271.75</v>
          </cell>
          <cell r="F246">
            <v>0</v>
          </cell>
          <cell r="G246">
            <v>0</v>
          </cell>
          <cell r="H246">
            <v>405123.1999999999</v>
          </cell>
        </row>
        <row r="247">
          <cell r="A247">
            <v>512</v>
          </cell>
          <cell r="B247" t="str">
            <v>EE512</v>
          </cell>
          <cell r="C247" t="str">
            <v>EE512 - Woodhall Community Primary Sch</v>
          </cell>
          <cell r="D247">
            <v>1484546.6799999995</v>
          </cell>
          <cell r="E247">
            <v>-1420.1000000000004</v>
          </cell>
          <cell r="F247">
            <v>135577.23000000001</v>
          </cell>
          <cell r="G247">
            <v>0</v>
          </cell>
          <cell r="H247">
            <v>1618703.8099999994</v>
          </cell>
        </row>
        <row r="248">
          <cell r="A248">
            <v>513</v>
          </cell>
          <cell r="B248" t="str">
            <v>EE513</v>
          </cell>
          <cell r="C248" t="str">
            <v>EE513 - Thurlow C of E VCP School</v>
          </cell>
          <cell r="D248">
            <v>421523.64</v>
          </cell>
          <cell r="E248">
            <v>-5102.5</v>
          </cell>
          <cell r="F248">
            <v>87286.69</v>
          </cell>
          <cell r="G248">
            <v>0</v>
          </cell>
          <cell r="H248">
            <v>503707.83</v>
          </cell>
        </row>
        <row r="249">
          <cell r="A249">
            <v>514</v>
          </cell>
          <cell r="B249" t="str">
            <v>EE514</v>
          </cell>
          <cell r="C249" t="str">
            <v>EE514 - Thurston CEVC Primary School</v>
          </cell>
          <cell r="D249">
            <v>550381.98000000021</v>
          </cell>
          <cell r="E249">
            <v>-4858.2</v>
          </cell>
          <cell r="F249">
            <v>81139.180000000008</v>
          </cell>
          <cell r="G249">
            <v>0</v>
          </cell>
          <cell r="H249">
            <v>626662.96000000031</v>
          </cell>
        </row>
        <row r="250">
          <cell r="A250">
            <v>515</v>
          </cell>
          <cell r="B250" t="str">
            <v>EE515</v>
          </cell>
          <cell r="C250" t="str">
            <v>EE515 - St Christopher¿s CEVCP School</v>
          </cell>
          <cell r="D250">
            <v>1090417.8399999999</v>
          </cell>
          <cell r="E250">
            <v>755.63999999999942</v>
          </cell>
          <cell r="F250">
            <v>4405.46</v>
          </cell>
          <cell r="G250">
            <v>0</v>
          </cell>
          <cell r="H250">
            <v>1095578.9399999997</v>
          </cell>
        </row>
        <row r="251">
          <cell r="A251">
            <v>517</v>
          </cell>
          <cell r="B251" t="str">
            <v>EE517</v>
          </cell>
          <cell r="C251" t="str">
            <v>EE517 - Walsham-Le-Willows C of E VCP</v>
          </cell>
          <cell r="D251">
            <v>527974.50000000023</v>
          </cell>
          <cell r="E251">
            <v>-5690.44</v>
          </cell>
          <cell r="F251">
            <v>170667.55000000002</v>
          </cell>
          <cell r="G251">
            <v>0</v>
          </cell>
          <cell r="H251">
            <v>692951.61000000034</v>
          </cell>
        </row>
        <row r="252">
          <cell r="A252">
            <v>521</v>
          </cell>
          <cell r="B252" t="str">
            <v>EE521</v>
          </cell>
          <cell r="C252" t="str">
            <v>EE521 - Wickhambrook Community Primary</v>
          </cell>
          <cell r="D252">
            <v>563214.79999999981</v>
          </cell>
          <cell r="E252">
            <v>24403</v>
          </cell>
          <cell r="F252">
            <v>214637.11000000002</v>
          </cell>
          <cell r="G252">
            <v>0</v>
          </cell>
          <cell r="H252">
            <v>802254.9099999998</v>
          </cell>
        </row>
        <row r="253">
          <cell r="A253">
            <v>522</v>
          </cell>
          <cell r="B253" t="str">
            <v>EE522</v>
          </cell>
          <cell r="C253" t="str">
            <v>EE522 - Woolpit Community Primary Scho</v>
          </cell>
          <cell r="D253">
            <v>565052.44000000029</v>
          </cell>
          <cell r="E253">
            <v>211.67000000000007</v>
          </cell>
          <cell r="F253">
            <v>91495.37</v>
          </cell>
          <cell r="G253">
            <v>0</v>
          </cell>
          <cell r="H253">
            <v>656759.48000000033</v>
          </cell>
        </row>
        <row r="254">
          <cell r="A254">
            <v>528</v>
          </cell>
          <cell r="B254" t="str">
            <v>EE528</v>
          </cell>
          <cell r="C254" t="str">
            <v>EE528 - Howard Middle School</v>
          </cell>
          <cell r="D254">
            <v>1305438.5600000003</v>
          </cell>
          <cell r="E254">
            <v>1385</v>
          </cell>
          <cell r="F254">
            <v>115989.82</v>
          </cell>
          <cell r="G254">
            <v>0</v>
          </cell>
          <cell r="H254">
            <v>1422813.3800000004</v>
          </cell>
        </row>
        <row r="255">
          <cell r="A255">
            <v>529</v>
          </cell>
          <cell r="B255" t="str">
            <v>EE529</v>
          </cell>
          <cell r="C255" t="str">
            <v>EE529 - St James CEVA Middle School</v>
          </cell>
          <cell r="D255">
            <v>1647476.5699999998</v>
          </cell>
          <cell r="E255">
            <v>-1095.4499999999989</v>
          </cell>
          <cell r="F255">
            <v>298741.51</v>
          </cell>
          <cell r="G255">
            <v>0</v>
          </cell>
          <cell r="H255">
            <v>1945122.63</v>
          </cell>
        </row>
        <row r="256">
          <cell r="A256">
            <v>530</v>
          </cell>
          <cell r="B256" t="str">
            <v>EE530</v>
          </cell>
          <cell r="C256" t="str">
            <v>EE530 - St Louis Catholic Middle Schoo</v>
          </cell>
          <cell r="D256">
            <v>1569768.2199999995</v>
          </cell>
          <cell r="E256">
            <v>0</v>
          </cell>
          <cell r="F256">
            <v>57751.630000000005</v>
          </cell>
          <cell r="G256">
            <v>0</v>
          </cell>
          <cell r="H256">
            <v>1627519.8499999996</v>
          </cell>
        </row>
        <row r="257">
          <cell r="A257">
            <v>532</v>
          </cell>
          <cell r="B257" t="str">
            <v>EE532</v>
          </cell>
          <cell r="C257" t="str">
            <v>EE532 - Hardwick Middle School</v>
          </cell>
          <cell r="D257">
            <v>1464153.7600000007</v>
          </cell>
          <cell r="E257">
            <v>7891.7300000000005</v>
          </cell>
          <cell r="F257">
            <v>262372.51</v>
          </cell>
          <cell r="G257">
            <v>0</v>
          </cell>
          <cell r="H257">
            <v>1734418.0000000007</v>
          </cell>
        </row>
        <row r="258">
          <cell r="A258">
            <v>534</v>
          </cell>
          <cell r="B258" t="str">
            <v>EE534</v>
          </cell>
          <cell r="C258" t="str">
            <v>EE534 - Combs Middle School</v>
          </cell>
          <cell r="D258">
            <v>700269.08000000007</v>
          </cell>
          <cell r="E258">
            <v>0</v>
          </cell>
          <cell r="F258">
            <v>0</v>
          </cell>
          <cell r="G258">
            <v>0</v>
          </cell>
          <cell r="H258">
            <v>700269.08000000007</v>
          </cell>
        </row>
        <row r="259">
          <cell r="A259">
            <v>542</v>
          </cell>
          <cell r="B259" t="str">
            <v>EE542</v>
          </cell>
          <cell r="C259" t="str">
            <v>EE542 - Needham Market Middle School</v>
          </cell>
          <cell r="D259">
            <v>525056.58000000007</v>
          </cell>
          <cell r="E259">
            <v>0</v>
          </cell>
          <cell r="F259">
            <v>0.1</v>
          </cell>
          <cell r="G259">
            <v>0</v>
          </cell>
          <cell r="H259">
            <v>525056.68000000005</v>
          </cell>
        </row>
        <row r="260">
          <cell r="A260">
            <v>546</v>
          </cell>
          <cell r="B260" t="str">
            <v>EE546</v>
          </cell>
          <cell r="C260" t="str">
            <v>EE546 - Stowmarket Middle School</v>
          </cell>
          <cell r="D260">
            <v>838517.17999999982</v>
          </cell>
          <cell r="E260">
            <v>5068.26</v>
          </cell>
          <cell r="F260">
            <v>-0.81</v>
          </cell>
          <cell r="G260">
            <v>0</v>
          </cell>
          <cell r="H260">
            <v>843584.62999999977</v>
          </cell>
        </row>
        <row r="261">
          <cell r="A261">
            <v>547</v>
          </cell>
          <cell r="B261" t="str">
            <v>EE547</v>
          </cell>
          <cell r="C261" t="str">
            <v>EE547 - Blackbourne CEVC Middle School</v>
          </cell>
          <cell r="D261">
            <v>0</v>
          </cell>
          <cell r="E261">
            <v>0</v>
          </cell>
          <cell r="F261">
            <v>0</v>
          </cell>
          <cell r="G261">
            <v>0</v>
          </cell>
          <cell r="H261">
            <v>0</v>
          </cell>
        </row>
        <row r="262">
          <cell r="A262">
            <v>550</v>
          </cell>
          <cell r="B262" t="str">
            <v>EE550</v>
          </cell>
          <cell r="C262" t="str">
            <v>EE550 - Bacton Community Middle School</v>
          </cell>
          <cell r="D262">
            <v>785651.63999999966</v>
          </cell>
          <cell r="E262">
            <v>450</v>
          </cell>
          <cell r="F262">
            <v>0</v>
          </cell>
          <cell r="G262">
            <v>0</v>
          </cell>
          <cell r="H262">
            <v>786101.63999999966</v>
          </cell>
        </row>
        <row r="263">
          <cell r="A263">
            <v>552</v>
          </cell>
          <cell r="B263" t="str">
            <v>EE552</v>
          </cell>
          <cell r="C263" t="str">
            <v>EE552 - King Edward VIC of EVC Upper S</v>
          </cell>
          <cell r="D263">
            <v>6408935.3799999971</v>
          </cell>
          <cell r="E263">
            <v>-3752.489999999998</v>
          </cell>
          <cell r="F263">
            <v>462058.94</v>
          </cell>
          <cell r="G263">
            <v>0</v>
          </cell>
          <cell r="H263">
            <v>6867241.8299999973</v>
          </cell>
        </row>
        <row r="264">
          <cell r="A264">
            <v>553</v>
          </cell>
          <cell r="B264" t="str">
            <v>EE553</v>
          </cell>
          <cell r="C264" t="str">
            <v>EE553 - St Benedicts Catholic School</v>
          </cell>
          <cell r="D264">
            <v>3542373.6399999973</v>
          </cell>
          <cell r="E264">
            <v>0</v>
          </cell>
          <cell r="F264">
            <v>224437.75</v>
          </cell>
          <cell r="G264">
            <v>0</v>
          </cell>
          <cell r="H264">
            <v>3766811.3899999973</v>
          </cell>
        </row>
        <row r="265">
          <cell r="A265">
            <v>555</v>
          </cell>
          <cell r="B265" t="str">
            <v>EE555</v>
          </cell>
          <cell r="C265" t="str">
            <v>EE555 - Thomas Gainsborough School</v>
          </cell>
          <cell r="D265">
            <v>-118756.66</v>
          </cell>
          <cell r="E265">
            <v>118264</v>
          </cell>
          <cell r="F265">
            <v>0</v>
          </cell>
          <cell r="G265">
            <v>0</v>
          </cell>
          <cell r="H265">
            <v>-492.55999999999767</v>
          </cell>
        </row>
        <row r="266">
          <cell r="A266">
            <v>558</v>
          </cell>
          <cell r="B266" t="str">
            <v>EE558</v>
          </cell>
          <cell r="C266" t="str">
            <v>EE558 - Stowmarket High School</v>
          </cell>
          <cell r="D266">
            <v>4384353.3999999976</v>
          </cell>
          <cell r="E266">
            <v>24327.22</v>
          </cell>
          <cell r="F266">
            <v>347004.83</v>
          </cell>
          <cell r="G266">
            <v>0</v>
          </cell>
          <cell r="H266">
            <v>4755685.4499999974</v>
          </cell>
        </row>
        <row r="267">
          <cell r="A267">
            <v>560</v>
          </cell>
          <cell r="B267" t="str">
            <v>EE560</v>
          </cell>
          <cell r="C267" t="str">
            <v>EE560 - Thurston Community College</v>
          </cell>
          <cell r="D267">
            <v>8485981.910000002</v>
          </cell>
          <cell r="E267">
            <v>-3356.25</v>
          </cell>
          <cell r="F267">
            <v>1069317.5900000001</v>
          </cell>
          <cell r="G267">
            <v>0</v>
          </cell>
          <cell r="H267">
            <v>9551943.2500000019</v>
          </cell>
        </row>
        <row r="268">
          <cell r="A268">
            <v>562</v>
          </cell>
          <cell r="B268" t="str">
            <v>EE562</v>
          </cell>
          <cell r="C268" t="str">
            <v>EE562 - Stowupland High School</v>
          </cell>
          <cell r="D268">
            <v>3898423.9299999997</v>
          </cell>
          <cell r="E268">
            <v>-6556.35</v>
          </cell>
          <cell r="F268">
            <v>222704.73</v>
          </cell>
          <cell r="G268">
            <v>0</v>
          </cell>
          <cell r="H268">
            <v>4114572.3099999996</v>
          </cell>
        </row>
        <row r="269">
          <cell r="A269">
            <v>576</v>
          </cell>
          <cell r="B269" t="str">
            <v>EE576</v>
          </cell>
          <cell r="C269" t="str">
            <v>EE576 - Riverwalk School</v>
          </cell>
          <cell r="D269">
            <v>1048287.6600000011</v>
          </cell>
          <cell r="E269">
            <v>10144.120000000003</v>
          </cell>
          <cell r="F269">
            <v>268358.84999999998</v>
          </cell>
          <cell r="G269">
            <v>0</v>
          </cell>
          <cell r="H269">
            <v>1326790.6300000013</v>
          </cell>
        </row>
        <row r="270">
          <cell r="A270">
            <v>577</v>
          </cell>
          <cell r="B270" t="str">
            <v>EE577</v>
          </cell>
          <cell r="C270" t="str">
            <v>EE577 - Hampden House Pru</v>
          </cell>
          <cell r="D270">
            <v>240165.2900000001</v>
          </cell>
          <cell r="E270">
            <v>595</v>
          </cell>
          <cell r="F270">
            <v>7922.8200000000006</v>
          </cell>
          <cell r="G270">
            <v>0</v>
          </cell>
          <cell r="H270">
            <v>248683.1100000001</v>
          </cell>
        </row>
        <row r="271">
          <cell r="A271">
            <v>579</v>
          </cell>
          <cell r="B271" t="str">
            <v>EE579</v>
          </cell>
          <cell r="C271" t="str">
            <v>EE579 - Hillside Special School</v>
          </cell>
          <cell r="D271">
            <v>663475.46000000008</v>
          </cell>
          <cell r="E271">
            <v>579.23999999999978</v>
          </cell>
          <cell r="F271">
            <v>111071.72</v>
          </cell>
          <cell r="G271">
            <v>0</v>
          </cell>
          <cell r="H271">
            <v>775126.42</v>
          </cell>
        </row>
        <row r="272">
          <cell r="A272">
            <v>580</v>
          </cell>
          <cell r="B272" t="str">
            <v>EE580</v>
          </cell>
          <cell r="C272" t="str">
            <v>EE580 - Albany Centre PRU</v>
          </cell>
          <cell r="D272">
            <v>281038.03000000003</v>
          </cell>
          <cell r="E272">
            <v>994.25</v>
          </cell>
          <cell r="F272">
            <v>50972.36</v>
          </cell>
          <cell r="G272">
            <v>0</v>
          </cell>
          <cell r="H272">
            <v>333004.64</v>
          </cell>
        </row>
        <row r="273">
          <cell r="A273">
            <v>584</v>
          </cell>
          <cell r="B273" t="str">
            <v>EE584</v>
          </cell>
          <cell r="C273" t="str">
            <v>EE584 - Kingsfield PRU</v>
          </cell>
          <cell r="D273">
            <v>591754.25000000035</v>
          </cell>
          <cell r="E273">
            <v>-3055.55</v>
          </cell>
          <cell r="F273">
            <v>130322.40000000001</v>
          </cell>
          <cell r="G273">
            <v>0</v>
          </cell>
          <cell r="H273">
            <v>719021.10000000033</v>
          </cell>
        </row>
        <row r="274">
          <cell r="A274">
            <v>597</v>
          </cell>
          <cell r="B274" t="str">
            <v>EE597</v>
          </cell>
          <cell r="C274" t="str">
            <v>EE597 - First Base (Brandon) PRU</v>
          </cell>
          <cell r="D274">
            <v>224217.41000000003</v>
          </cell>
          <cell r="E274">
            <v>19238.060000000001</v>
          </cell>
          <cell r="F274">
            <v>75700.680000000008</v>
          </cell>
          <cell r="G274">
            <v>0</v>
          </cell>
          <cell r="H274">
            <v>319156.15000000002</v>
          </cell>
        </row>
        <row r="275">
          <cell r="A275">
            <v>598</v>
          </cell>
          <cell r="B275" t="str">
            <v>EE598</v>
          </cell>
          <cell r="C275" t="str">
            <v>EE598 - Mill Meadow PRU</v>
          </cell>
          <cell r="D275">
            <v>210588.84999999969</v>
          </cell>
          <cell r="E275">
            <v>6611.5499999999993</v>
          </cell>
          <cell r="F275">
            <v>4400.5</v>
          </cell>
          <cell r="G275">
            <v>0</v>
          </cell>
          <cell r="H275">
            <v>221600.89999999967</v>
          </cell>
        </row>
        <row r="276">
          <cell r="A276">
            <v>996</v>
          </cell>
          <cell r="B276" t="str">
            <v>EE996</v>
          </cell>
          <cell r="C276" t="str">
            <v>EE996 - Schools NNDR bills</v>
          </cell>
          <cell r="D276">
            <v>175053.23</v>
          </cell>
          <cell r="E276">
            <v>0</v>
          </cell>
          <cell r="F276">
            <v>0</v>
          </cell>
          <cell r="G276">
            <v>0</v>
          </cell>
          <cell r="H276">
            <v>175053.23</v>
          </cell>
        </row>
        <row r="277">
          <cell r="A277">
            <v>998</v>
          </cell>
          <cell r="B277" t="str">
            <v>EE998</v>
          </cell>
          <cell r="C277" t="str">
            <v>EE998 - Schools Mutual Loans : Contra</v>
          </cell>
          <cell r="D277">
            <v>-1019.12</v>
          </cell>
          <cell r="E277">
            <v>0</v>
          </cell>
          <cell r="F277">
            <v>0</v>
          </cell>
          <cell r="G277">
            <v>-842665.2899999998</v>
          </cell>
          <cell r="H277">
            <v>-843684.4099999998</v>
          </cell>
        </row>
        <row r="278">
          <cell r="A278">
            <v>999</v>
          </cell>
          <cell r="B278" t="str">
            <v>EE999</v>
          </cell>
          <cell r="C278" t="str">
            <v>EE999 - School Bank Accounts : Overdra</v>
          </cell>
          <cell r="D278">
            <v>-190544.31</v>
          </cell>
          <cell r="E278">
            <v>245536.05</v>
          </cell>
          <cell r="F278">
            <v>0</v>
          </cell>
          <cell r="G278">
            <v>0</v>
          </cell>
          <cell r="H278">
            <v>54991.739999999991</v>
          </cell>
        </row>
        <row r="279">
          <cell r="A279" t="str">
            <v>and</v>
          </cell>
          <cell r="B279" t="str">
            <v>Grand</v>
          </cell>
          <cell r="C279" t="str">
            <v>(blank)</v>
          </cell>
          <cell r="D279">
            <v>0</v>
          </cell>
          <cell r="E279">
            <v>0</v>
          </cell>
          <cell r="F279">
            <v>0</v>
          </cell>
          <cell r="G279">
            <v>0</v>
          </cell>
          <cell r="H279">
            <v>0</v>
          </cell>
        </row>
        <row r="280">
          <cell r="C280">
            <v>0</v>
          </cell>
          <cell r="F280">
            <v>0</v>
          </cell>
          <cell r="G280">
            <v>0</v>
          </cell>
          <cell r="H280">
            <v>0</v>
          </cell>
        </row>
        <row r="281">
          <cell r="C281" t="str">
            <v>Grand Total</v>
          </cell>
          <cell r="D281">
            <v>227510339.26000014</v>
          </cell>
          <cell r="E281">
            <v>602343.62</v>
          </cell>
          <cell r="F281">
            <v>31095942.309999991</v>
          </cell>
          <cell r="G281">
            <v>-842665.2899999998</v>
          </cell>
          <cell r="H281">
            <v>258365959.99999994</v>
          </cell>
        </row>
        <row r="284">
          <cell r="D284">
            <v>227510339.26000014</v>
          </cell>
          <cell r="E284">
            <v>602343.62</v>
          </cell>
          <cell r="F284">
            <v>31095942.309999991</v>
          </cell>
          <cell r="G284">
            <v>-842665.2899999998</v>
          </cell>
          <cell r="H284">
            <v>258365959.99999994</v>
          </cell>
        </row>
      </sheetData>
      <sheetData sheetId="9"/>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vidual MFG Calc"/>
      <sheetName val="Individual MFG Calc - Explained"/>
      <sheetName val="Baselines MFG"/>
      <sheetName val="Baseline MFG Disapp"/>
      <sheetName val="Individual MFG additional HNB"/>
      <sheetName val="Baseline MFG additional HNB"/>
      <sheetName val="Sheet4"/>
      <sheetName val="Sheet5"/>
      <sheetName val="NOR"/>
      <sheetName val="Rates 16-17"/>
    </sheetNames>
    <sheetDataSet>
      <sheetData sheetId="0" refreshError="1"/>
      <sheetData sheetId="1" refreshError="1"/>
      <sheetData sheetId="2" refreshError="1"/>
      <sheetData sheetId="3">
        <row r="1">
          <cell r="C1">
            <v>3</v>
          </cell>
        </row>
        <row r="3">
          <cell r="A3" t="str">
            <v>School Number</v>
          </cell>
          <cell r="B3" t="str">
            <v>URN</v>
          </cell>
          <cell r="C3" t="str">
            <v>LAESTAB</v>
          </cell>
          <cell r="D3" t="str">
            <v>School Name</v>
          </cell>
        </row>
        <row r="4">
          <cell r="A4">
            <v>0</v>
          </cell>
          <cell r="B4" t="str">
            <v>Total</v>
          </cell>
          <cell r="C4">
            <v>0</v>
          </cell>
          <cell r="D4">
            <v>0</v>
          </cell>
        </row>
        <row r="5">
          <cell r="A5">
            <v>205</v>
          </cell>
          <cell r="B5">
            <v>124531</v>
          </cell>
          <cell r="C5">
            <v>9352002</v>
          </cell>
          <cell r="D5" t="str">
            <v>Bildeston Primary School</v>
          </cell>
        </row>
        <row r="6">
          <cell r="A6">
            <v>429</v>
          </cell>
          <cell r="B6">
            <v>124533</v>
          </cell>
          <cell r="C6">
            <v>9352005</v>
          </cell>
          <cell r="D6" t="str">
            <v>Clare Community Primary School</v>
          </cell>
        </row>
        <row r="7">
          <cell r="A7">
            <v>436</v>
          </cell>
          <cell r="B7">
            <v>124534</v>
          </cell>
          <cell r="C7">
            <v>9352007</v>
          </cell>
          <cell r="D7" t="str">
            <v>Elmswell C P School</v>
          </cell>
        </row>
        <row r="8">
          <cell r="A8">
            <v>443</v>
          </cell>
          <cell r="B8">
            <v>124536</v>
          </cell>
          <cell r="C8">
            <v>9352009</v>
          </cell>
          <cell r="D8" t="str">
            <v>Pot Kiln Primary School</v>
          </cell>
        </row>
        <row r="9">
          <cell r="A9">
            <v>451</v>
          </cell>
          <cell r="B9">
            <v>124537</v>
          </cell>
          <cell r="C9">
            <v>9352011</v>
          </cell>
          <cell r="D9" t="str">
            <v>New Cangle Community Primary School</v>
          </cell>
        </row>
        <row r="10">
          <cell r="A10">
            <v>460</v>
          </cell>
          <cell r="B10">
            <v>124538</v>
          </cell>
          <cell r="C10">
            <v>9352012</v>
          </cell>
          <cell r="D10" t="str">
            <v>Hundon County Primary School</v>
          </cell>
        </row>
        <row r="11">
          <cell r="A11">
            <v>466</v>
          </cell>
          <cell r="B11">
            <v>124539</v>
          </cell>
          <cell r="C11">
            <v>9352013</v>
          </cell>
          <cell r="D11" t="str">
            <v>Lakenheath Community Primary</v>
          </cell>
        </row>
        <row r="12">
          <cell r="A12">
            <v>467</v>
          </cell>
          <cell r="B12">
            <v>124540</v>
          </cell>
          <cell r="C12">
            <v>9352015</v>
          </cell>
          <cell r="D12" t="str">
            <v>Lavenham Com Primary School</v>
          </cell>
        </row>
        <row r="13">
          <cell r="A13">
            <v>508</v>
          </cell>
          <cell r="B13">
            <v>140623</v>
          </cell>
          <cell r="C13">
            <v>9352016</v>
          </cell>
          <cell r="D13" t="str">
            <v>Trinity Church of England Voluntary Aided Primary School</v>
          </cell>
        </row>
        <row r="14">
          <cell r="A14">
            <v>473</v>
          </cell>
          <cell r="B14">
            <v>124541</v>
          </cell>
          <cell r="C14">
            <v>9352018</v>
          </cell>
          <cell r="D14" t="str">
            <v>Beck Row Primary</v>
          </cell>
        </row>
        <row r="15">
          <cell r="A15">
            <v>476</v>
          </cell>
          <cell r="B15">
            <v>124542</v>
          </cell>
          <cell r="C15">
            <v>9352019</v>
          </cell>
          <cell r="D15" t="str">
            <v>West Row County Primary</v>
          </cell>
        </row>
        <row r="16">
          <cell r="A16">
            <v>479</v>
          </cell>
          <cell r="B16">
            <v>124543</v>
          </cell>
          <cell r="C16">
            <v>9352020</v>
          </cell>
          <cell r="D16" t="str">
            <v>Nayland Primary School</v>
          </cell>
        </row>
        <row r="17">
          <cell r="A17">
            <v>482</v>
          </cell>
          <cell r="B17">
            <v>124544</v>
          </cell>
          <cell r="C17">
            <v>9352021</v>
          </cell>
          <cell r="D17" t="str">
            <v>Exning Primary School</v>
          </cell>
        </row>
        <row r="18">
          <cell r="A18">
            <v>499</v>
          </cell>
          <cell r="B18">
            <v>124547</v>
          </cell>
          <cell r="C18">
            <v>9352026</v>
          </cell>
          <cell r="D18" t="str">
            <v>Stanton Community Primary</v>
          </cell>
        </row>
        <row r="19">
          <cell r="A19">
            <v>415</v>
          </cell>
          <cell r="B19">
            <v>124550</v>
          </cell>
          <cell r="C19">
            <v>9352032</v>
          </cell>
          <cell r="D19" t="str">
            <v>Guildhall Feoffment CP School</v>
          </cell>
        </row>
        <row r="20">
          <cell r="A20">
            <v>424</v>
          </cell>
          <cell r="B20">
            <v>124552</v>
          </cell>
          <cell r="C20">
            <v>9352034</v>
          </cell>
          <cell r="D20" t="str">
            <v>Westgate Community Primary</v>
          </cell>
        </row>
        <row r="21">
          <cell r="A21">
            <v>422</v>
          </cell>
          <cell r="B21">
            <v>124553</v>
          </cell>
          <cell r="C21">
            <v>9352035</v>
          </cell>
          <cell r="D21" t="str">
            <v>Sexton's Manor CP School</v>
          </cell>
        </row>
        <row r="22">
          <cell r="A22">
            <v>269</v>
          </cell>
          <cell r="B22">
            <v>141125</v>
          </cell>
          <cell r="C22">
            <v>9352037</v>
          </cell>
          <cell r="D22" t="str">
            <v>Morland CEVA Primary School</v>
          </cell>
        </row>
        <row r="23">
          <cell r="A23">
            <v>417</v>
          </cell>
          <cell r="B23">
            <v>124555</v>
          </cell>
          <cell r="C23">
            <v>9352038</v>
          </cell>
          <cell r="D23" t="str">
            <v>Howard Primary School</v>
          </cell>
        </row>
        <row r="24">
          <cell r="A24">
            <v>452</v>
          </cell>
          <cell r="B24">
            <v>124556</v>
          </cell>
          <cell r="C24">
            <v>9352039</v>
          </cell>
          <cell r="D24" t="str">
            <v>Clements Community Primary School</v>
          </cell>
        </row>
        <row r="25">
          <cell r="A25">
            <v>442</v>
          </cell>
          <cell r="B25">
            <v>124558</v>
          </cell>
          <cell r="C25">
            <v>9352041</v>
          </cell>
          <cell r="D25" t="str">
            <v>Wells Hall Community Primary</v>
          </cell>
        </row>
        <row r="26">
          <cell r="A26">
            <v>239</v>
          </cell>
          <cell r="B26">
            <v>124559</v>
          </cell>
          <cell r="C26">
            <v>9352042</v>
          </cell>
          <cell r="D26" t="str">
            <v>Hadleigh Community Primary School</v>
          </cell>
        </row>
        <row r="27">
          <cell r="A27">
            <v>416</v>
          </cell>
          <cell r="B27">
            <v>124561</v>
          </cell>
          <cell r="C27">
            <v>9352045</v>
          </cell>
          <cell r="D27" t="str">
            <v>Hardwick Primary School</v>
          </cell>
        </row>
        <row r="28">
          <cell r="A28">
            <v>413</v>
          </cell>
          <cell r="B28">
            <v>124563</v>
          </cell>
          <cell r="C28">
            <v>9352049</v>
          </cell>
          <cell r="D28" t="str">
            <v>Glade Community Primary School</v>
          </cell>
        </row>
        <row r="29">
          <cell r="A29">
            <v>486</v>
          </cell>
          <cell r="B29">
            <v>124565</v>
          </cell>
          <cell r="C29">
            <v>9352055</v>
          </cell>
          <cell r="D29" t="str">
            <v>Paddocks Primary School</v>
          </cell>
        </row>
        <row r="30">
          <cell r="A30">
            <v>1</v>
          </cell>
          <cell r="B30">
            <v>124566</v>
          </cell>
          <cell r="C30">
            <v>9352058</v>
          </cell>
          <cell r="D30" t="str">
            <v>Aldeburgh P School</v>
          </cell>
        </row>
        <row r="31">
          <cell r="A31">
            <v>5</v>
          </cell>
          <cell r="B31">
            <v>124568</v>
          </cell>
          <cell r="C31">
            <v>9352061</v>
          </cell>
          <cell r="D31" t="str">
            <v>Barnby and North Cove CP School</v>
          </cell>
        </row>
        <row r="32">
          <cell r="A32">
            <v>211</v>
          </cell>
          <cell r="B32">
            <v>124572</v>
          </cell>
          <cell r="C32">
            <v>9352066</v>
          </cell>
          <cell r="D32" t="str">
            <v>Bucklesham Primary School</v>
          </cell>
        </row>
        <row r="33">
          <cell r="A33">
            <v>15</v>
          </cell>
          <cell r="B33">
            <v>124573</v>
          </cell>
          <cell r="C33">
            <v>9352067</v>
          </cell>
          <cell r="D33" t="str">
            <v>Bungay Primary School</v>
          </cell>
        </row>
        <row r="34">
          <cell r="A34">
            <v>19</v>
          </cell>
          <cell r="B34">
            <v>124574</v>
          </cell>
          <cell r="C34">
            <v>9352068</v>
          </cell>
          <cell r="D34" t="str">
            <v>Carlton Colville Primary</v>
          </cell>
        </row>
        <row r="35">
          <cell r="A35">
            <v>219</v>
          </cell>
          <cell r="B35">
            <v>124575</v>
          </cell>
          <cell r="C35">
            <v>9352069</v>
          </cell>
          <cell r="D35" t="str">
            <v>Claydon Primary School</v>
          </cell>
        </row>
        <row r="36">
          <cell r="A36">
            <v>431</v>
          </cell>
          <cell r="B36">
            <v>124576</v>
          </cell>
          <cell r="C36">
            <v>9352070</v>
          </cell>
          <cell r="D36" t="str">
            <v>Combs Ford County Primary</v>
          </cell>
        </row>
        <row r="37">
          <cell r="A37">
            <v>220</v>
          </cell>
          <cell r="B37">
            <v>124577</v>
          </cell>
          <cell r="C37">
            <v>9352071</v>
          </cell>
          <cell r="D37" t="str">
            <v>Copdock Primary School</v>
          </cell>
        </row>
        <row r="38">
          <cell r="A38">
            <v>29</v>
          </cell>
          <cell r="B38">
            <v>124578</v>
          </cell>
          <cell r="C38">
            <v>9352072</v>
          </cell>
          <cell r="D38" t="str">
            <v>Earl Soham Community Primary</v>
          </cell>
        </row>
        <row r="39">
          <cell r="A39">
            <v>228</v>
          </cell>
          <cell r="B39">
            <v>124580</v>
          </cell>
          <cell r="C39">
            <v>9352074</v>
          </cell>
          <cell r="D39" t="str">
            <v>Causton Junior School</v>
          </cell>
        </row>
        <row r="40">
          <cell r="A40">
            <v>234</v>
          </cell>
          <cell r="B40">
            <v>124581</v>
          </cell>
          <cell r="C40">
            <v>9352075</v>
          </cell>
          <cell r="D40" t="str">
            <v>Maidstone Infants School</v>
          </cell>
        </row>
        <row r="41">
          <cell r="A41">
            <v>230</v>
          </cell>
          <cell r="B41">
            <v>124582</v>
          </cell>
          <cell r="C41">
            <v>9352076</v>
          </cell>
          <cell r="D41" t="str">
            <v>Fairfield Infants School</v>
          </cell>
        </row>
        <row r="42">
          <cell r="A42">
            <v>237</v>
          </cell>
          <cell r="B42">
            <v>124584</v>
          </cell>
          <cell r="C42">
            <v>9352079</v>
          </cell>
          <cell r="D42" t="str">
            <v>Grundisburgh Primary School</v>
          </cell>
        </row>
        <row r="43">
          <cell r="A43">
            <v>41</v>
          </cell>
          <cell r="B43">
            <v>124585</v>
          </cell>
          <cell r="C43">
            <v>9352080</v>
          </cell>
          <cell r="D43" t="str">
            <v>Edgar Sewter Primary School</v>
          </cell>
        </row>
        <row r="44">
          <cell r="A44">
            <v>42</v>
          </cell>
          <cell r="B44">
            <v>124586</v>
          </cell>
          <cell r="C44">
            <v>9352081</v>
          </cell>
          <cell r="D44" t="str">
            <v>Helmingham Primary School</v>
          </cell>
        </row>
        <row r="45">
          <cell r="A45">
            <v>242</v>
          </cell>
          <cell r="B45">
            <v>124587</v>
          </cell>
          <cell r="C45">
            <v>9352083</v>
          </cell>
          <cell r="D45" t="str">
            <v>Henley Primary School</v>
          </cell>
        </row>
        <row r="46">
          <cell r="A46">
            <v>245</v>
          </cell>
          <cell r="B46">
            <v>124588</v>
          </cell>
          <cell r="C46">
            <v>9352084</v>
          </cell>
          <cell r="D46" t="str">
            <v>Holbrook Primary School</v>
          </cell>
        </row>
        <row r="47">
          <cell r="A47">
            <v>246</v>
          </cell>
          <cell r="B47">
            <v>124589</v>
          </cell>
          <cell r="C47">
            <v>9352085</v>
          </cell>
          <cell r="D47" t="str">
            <v>Hollesley Primary School</v>
          </cell>
        </row>
        <row r="48">
          <cell r="A48">
            <v>44</v>
          </cell>
          <cell r="B48">
            <v>124590</v>
          </cell>
          <cell r="C48">
            <v>9352086</v>
          </cell>
          <cell r="D48" t="str">
            <v>Holton St.Peter CP School</v>
          </cell>
        </row>
        <row r="49">
          <cell r="A49">
            <v>48</v>
          </cell>
          <cell r="B49">
            <v>124592</v>
          </cell>
          <cell r="C49">
            <v>9352088</v>
          </cell>
          <cell r="D49" t="str">
            <v>Ilketshall St Lawrence</v>
          </cell>
        </row>
        <row r="50">
          <cell r="A50">
            <v>309</v>
          </cell>
          <cell r="B50">
            <v>124593</v>
          </cell>
          <cell r="C50">
            <v>9352089</v>
          </cell>
          <cell r="D50" t="str">
            <v>Heath Primary School</v>
          </cell>
        </row>
        <row r="51">
          <cell r="A51">
            <v>310</v>
          </cell>
          <cell r="B51">
            <v>124595</v>
          </cell>
          <cell r="C51">
            <v>9352092</v>
          </cell>
          <cell r="D51" t="str">
            <v>Bealings School</v>
          </cell>
        </row>
        <row r="52">
          <cell r="A52">
            <v>314</v>
          </cell>
          <cell r="B52">
            <v>124597</v>
          </cell>
          <cell r="C52">
            <v>9352095</v>
          </cell>
          <cell r="D52" t="str">
            <v>Melton Community Primary</v>
          </cell>
        </row>
        <row r="53">
          <cell r="A53">
            <v>84</v>
          </cell>
          <cell r="B53">
            <v>124601</v>
          </cell>
          <cell r="C53">
            <v>9352100</v>
          </cell>
          <cell r="D53" t="str">
            <v>Occold Primary School</v>
          </cell>
        </row>
        <row r="54">
          <cell r="A54">
            <v>318</v>
          </cell>
          <cell r="B54">
            <v>124602</v>
          </cell>
          <cell r="C54">
            <v>9352101</v>
          </cell>
          <cell r="D54" t="str">
            <v>Otley Primary School</v>
          </cell>
        </row>
        <row r="55">
          <cell r="A55">
            <v>494</v>
          </cell>
          <cell r="B55">
            <v>124604</v>
          </cell>
          <cell r="C55">
            <v>9352105</v>
          </cell>
          <cell r="D55" t="str">
            <v>Ringshall School</v>
          </cell>
        </row>
        <row r="56">
          <cell r="A56">
            <v>96</v>
          </cell>
          <cell r="B56">
            <v>124605</v>
          </cell>
          <cell r="C56">
            <v>9352106</v>
          </cell>
          <cell r="D56" t="str">
            <v>Saxmundham Primary School</v>
          </cell>
        </row>
        <row r="57">
          <cell r="A57">
            <v>322</v>
          </cell>
          <cell r="B57">
            <v>124606</v>
          </cell>
          <cell r="C57">
            <v>9352107</v>
          </cell>
          <cell r="D57" t="str">
            <v>Shotley C P School</v>
          </cell>
        </row>
        <row r="58">
          <cell r="A58">
            <v>97</v>
          </cell>
          <cell r="B58">
            <v>124607</v>
          </cell>
          <cell r="C58">
            <v>9352108</v>
          </cell>
          <cell r="D58" t="str">
            <v>Snape Community Primary</v>
          </cell>
        </row>
        <row r="59">
          <cell r="A59">
            <v>98</v>
          </cell>
          <cell r="B59">
            <v>124608</v>
          </cell>
          <cell r="C59">
            <v>9352109</v>
          </cell>
          <cell r="D59" t="str">
            <v>Somerleyton Primary School</v>
          </cell>
        </row>
        <row r="60">
          <cell r="A60">
            <v>324</v>
          </cell>
          <cell r="B60">
            <v>124609</v>
          </cell>
          <cell r="C60">
            <v>9352110</v>
          </cell>
          <cell r="D60" t="str">
            <v>Somersham Primary</v>
          </cell>
        </row>
        <row r="61">
          <cell r="A61">
            <v>99</v>
          </cell>
          <cell r="B61">
            <v>124610</v>
          </cell>
          <cell r="C61">
            <v>9352111</v>
          </cell>
          <cell r="D61" t="str">
            <v>Southwold Primary School</v>
          </cell>
        </row>
        <row r="62">
          <cell r="A62">
            <v>506</v>
          </cell>
          <cell r="B62">
            <v>124612</v>
          </cell>
          <cell r="C62">
            <v>9352114</v>
          </cell>
          <cell r="D62" t="str">
            <v>The Freeman CP School</v>
          </cell>
        </row>
        <row r="63">
          <cell r="A63">
            <v>333</v>
          </cell>
          <cell r="B63">
            <v>124613</v>
          </cell>
          <cell r="C63">
            <v>9352117</v>
          </cell>
          <cell r="D63" t="str">
            <v>Trimley St Mary Primary School</v>
          </cell>
        </row>
        <row r="64">
          <cell r="A64">
            <v>332</v>
          </cell>
          <cell r="B64">
            <v>124614</v>
          </cell>
          <cell r="C64">
            <v>9352118</v>
          </cell>
          <cell r="D64" t="str">
            <v>Trimley St Martin Primary</v>
          </cell>
        </row>
        <row r="65">
          <cell r="A65">
            <v>337</v>
          </cell>
          <cell r="B65">
            <v>124615</v>
          </cell>
          <cell r="C65">
            <v>9352121</v>
          </cell>
          <cell r="D65" t="str">
            <v>Waldringfield Primary School</v>
          </cell>
        </row>
        <row r="66">
          <cell r="A66">
            <v>109</v>
          </cell>
          <cell r="B66">
            <v>124616</v>
          </cell>
          <cell r="C66">
            <v>9352122</v>
          </cell>
          <cell r="D66" t="str">
            <v>Wenhaston Primary School</v>
          </cell>
        </row>
        <row r="67">
          <cell r="A67">
            <v>339</v>
          </cell>
          <cell r="B67">
            <v>124618</v>
          </cell>
          <cell r="C67">
            <v>9352124</v>
          </cell>
          <cell r="D67" t="str">
            <v>Witnesham Primary School</v>
          </cell>
        </row>
        <row r="68">
          <cell r="A68">
            <v>342</v>
          </cell>
          <cell r="B68">
            <v>124619</v>
          </cell>
          <cell r="C68">
            <v>9352125</v>
          </cell>
          <cell r="D68" t="str">
            <v>Woodbridge Primary School</v>
          </cell>
        </row>
        <row r="69">
          <cell r="A69">
            <v>115</v>
          </cell>
          <cell r="B69">
            <v>124620</v>
          </cell>
          <cell r="C69">
            <v>9352126</v>
          </cell>
          <cell r="D69" t="str">
            <v>Wortham Primary School</v>
          </cell>
        </row>
        <row r="70">
          <cell r="A70">
            <v>502</v>
          </cell>
          <cell r="B70">
            <v>124622</v>
          </cell>
          <cell r="C70">
            <v>9352129</v>
          </cell>
          <cell r="D70" t="str">
            <v>Chilton Community Primary</v>
          </cell>
        </row>
        <row r="71">
          <cell r="A71">
            <v>229</v>
          </cell>
          <cell r="B71">
            <v>124624</v>
          </cell>
          <cell r="C71">
            <v>9352131</v>
          </cell>
          <cell r="D71" t="str">
            <v>Colneis Junior School</v>
          </cell>
        </row>
        <row r="72">
          <cell r="A72">
            <v>313</v>
          </cell>
          <cell r="B72">
            <v>124625</v>
          </cell>
          <cell r="C72">
            <v>9352132</v>
          </cell>
          <cell r="D72" t="str">
            <v>Gorseland Primary School</v>
          </cell>
        </row>
        <row r="73">
          <cell r="A73">
            <v>208</v>
          </cell>
          <cell r="B73">
            <v>124626</v>
          </cell>
          <cell r="C73">
            <v>9352133</v>
          </cell>
          <cell r="D73" t="str">
            <v>Brooklands Primary School</v>
          </cell>
        </row>
        <row r="74">
          <cell r="A74">
            <v>232</v>
          </cell>
          <cell r="B74">
            <v>124627</v>
          </cell>
          <cell r="C74">
            <v>9352134</v>
          </cell>
          <cell r="D74" t="str">
            <v>Kingsfleet Primary School</v>
          </cell>
        </row>
        <row r="75">
          <cell r="A75">
            <v>343</v>
          </cell>
          <cell r="B75">
            <v>124628</v>
          </cell>
          <cell r="C75">
            <v>9352135</v>
          </cell>
          <cell r="D75" t="str">
            <v>Kyson Primary School</v>
          </cell>
        </row>
        <row r="76">
          <cell r="A76">
            <v>23</v>
          </cell>
          <cell r="B76">
            <v>124629</v>
          </cell>
          <cell r="C76">
            <v>9352136</v>
          </cell>
          <cell r="D76" t="str">
            <v>Coldfair Green C.P. School</v>
          </cell>
        </row>
        <row r="77">
          <cell r="A77">
            <v>231</v>
          </cell>
          <cell r="B77">
            <v>124630</v>
          </cell>
          <cell r="C77">
            <v>9352137</v>
          </cell>
          <cell r="D77" t="str">
            <v>Grange Community Primary School</v>
          </cell>
        </row>
        <row r="78">
          <cell r="A78">
            <v>503</v>
          </cell>
          <cell r="B78">
            <v>124631</v>
          </cell>
          <cell r="C78">
            <v>9352138</v>
          </cell>
          <cell r="D78" t="str">
            <v>Abbot's Hall Primary School</v>
          </cell>
        </row>
        <row r="79">
          <cell r="A79">
            <v>68</v>
          </cell>
          <cell r="B79">
            <v>124634</v>
          </cell>
          <cell r="C79">
            <v>9352141</v>
          </cell>
          <cell r="D79" t="str">
            <v>Roman Hill Primary School</v>
          </cell>
        </row>
        <row r="80">
          <cell r="A80">
            <v>65</v>
          </cell>
          <cell r="B80">
            <v>124639</v>
          </cell>
          <cell r="C80">
            <v>9352147</v>
          </cell>
          <cell r="D80" t="str">
            <v>The Poplars Primary School</v>
          </cell>
        </row>
        <row r="81">
          <cell r="A81">
            <v>74</v>
          </cell>
          <cell r="B81">
            <v>124641</v>
          </cell>
          <cell r="C81">
            <v>9352152</v>
          </cell>
          <cell r="D81" t="str">
            <v>Woods Loke Primary School</v>
          </cell>
        </row>
        <row r="82">
          <cell r="A82">
            <v>264</v>
          </cell>
          <cell r="B82">
            <v>124643</v>
          </cell>
          <cell r="C82">
            <v>9352154</v>
          </cell>
          <cell r="D82" t="str">
            <v>Handford Hall Primary School</v>
          </cell>
        </row>
        <row r="83">
          <cell r="A83">
            <v>275</v>
          </cell>
          <cell r="B83">
            <v>124645</v>
          </cell>
          <cell r="C83">
            <v>9352157</v>
          </cell>
          <cell r="D83" t="str">
            <v>Ranelagh Primary School</v>
          </cell>
        </row>
        <row r="84">
          <cell r="A84">
            <v>273</v>
          </cell>
          <cell r="B84">
            <v>124650</v>
          </cell>
          <cell r="C84">
            <v>9352162</v>
          </cell>
          <cell r="D84" t="str">
            <v>Ravenswood Primary School</v>
          </cell>
        </row>
        <row r="85">
          <cell r="A85">
            <v>250</v>
          </cell>
          <cell r="B85">
            <v>124653</v>
          </cell>
          <cell r="C85">
            <v>9352165</v>
          </cell>
          <cell r="D85" t="str">
            <v>Britannia Primary School and Nursery</v>
          </cell>
        </row>
        <row r="86">
          <cell r="A86">
            <v>258</v>
          </cell>
          <cell r="B86">
            <v>124654</v>
          </cell>
          <cell r="C86">
            <v>9352166</v>
          </cell>
          <cell r="D86" t="str">
            <v>Clifford Road Primary School</v>
          </cell>
        </row>
        <row r="87">
          <cell r="A87">
            <v>279</v>
          </cell>
          <cell r="B87">
            <v>124655</v>
          </cell>
          <cell r="C87">
            <v>9352167</v>
          </cell>
          <cell r="D87" t="str">
            <v>Rose Hill Primary School</v>
          </cell>
        </row>
        <row r="88">
          <cell r="A88">
            <v>294</v>
          </cell>
          <cell r="B88">
            <v>124657</v>
          </cell>
          <cell r="C88">
            <v>9352171</v>
          </cell>
          <cell r="D88" t="str">
            <v>Springfield Junior School</v>
          </cell>
        </row>
        <row r="89">
          <cell r="A89">
            <v>293</v>
          </cell>
          <cell r="B89">
            <v>124658</v>
          </cell>
          <cell r="C89">
            <v>9352172</v>
          </cell>
          <cell r="D89" t="str">
            <v>Springfield Infant School &amp; Nursery</v>
          </cell>
        </row>
        <row r="90">
          <cell r="A90">
            <v>300</v>
          </cell>
          <cell r="B90">
            <v>124660</v>
          </cell>
          <cell r="C90">
            <v>9352176</v>
          </cell>
          <cell r="D90" t="str">
            <v>Whitehouse Community Primary School</v>
          </cell>
        </row>
        <row r="91">
          <cell r="A91">
            <v>259</v>
          </cell>
          <cell r="B91">
            <v>124668</v>
          </cell>
          <cell r="C91">
            <v>9352184</v>
          </cell>
          <cell r="D91" t="str">
            <v>Dale Hall Community Primary</v>
          </cell>
        </row>
        <row r="92">
          <cell r="A92">
            <v>260</v>
          </cell>
          <cell r="B92">
            <v>124669</v>
          </cell>
          <cell r="C92">
            <v>9352185</v>
          </cell>
          <cell r="D92" t="str">
            <v>The Willows Primary School</v>
          </cell>
        </row>
        <row r="93">
          <cell r="A93">
            <v>263</v>
          </cell>
          <cell r="B93">
            <v>124670</v>
          </cell>
          <cell r="C93">
            <v>9352186</v>
          </cell>
          <cell r="D93" t="str">
            <v>Halifax Primary School</v>
          </cell>
        </row>
        <row r="94">
          <cell r="A94">
            <v>249</v>
          </cell>
          <cell r="B94">
            <v>124671</v>
          </cell>
          <cell r="C94">
            <v>9352194</v>
          </cell>
          <cell r="D94" t="str">
            <v>Broke Hall Primary School</v>
          </cell>
        </row>
        <row r="95">
          <cell r="A95">
            <v>480</v>
          </cell>
          <cell r="B95">
            <v>124674</v>
          </cell>
          <cell r="C95">
            <v>9352916</v>
          </cell>
          <cell r="D95" t="str">
            <v>Bosmere C. P. School</v>
          </cell>
        </row>
        <row r="96">
          <cell r="A96">
            <v>327</v>
          </cell>
          <cell r="B96">
            <v>124675</v>
          </cell>
          <cell r="C96">
            <v>9352918</v>
          </cell>
          <cell r="D96" t="str">
            <v>Stratford St. Mary Primary</v>
          </cell>
        </row>
        <row r="97">
          <cell r="A97">
            <v>75</v>
          </cell>
          <cell r="B97">
            <v>124676</v>
          </cell>
          <cell r="C97">
            <v>9352919</v>
          </cell>
          <cell r="D97" t="str">
            <v>Oulton Broad Primary School</v>
          </cell>
        </row>
        <row r="98">
          <cell r="A98">
            <v>461</v>
          </cell>
          <cell r="B98">
            <v>124678</v>
          </cell>
          <cell r="C98">
            <v>9352921</v>
          </cell>
          <cell r="D98" t="str">
            <v>Ickworth Park Primary School</v>
          </cell>
        </row>
        <row r="99">
          <cell r="A99">
            <v>281</v>
          </cell>
          <cell r="B99">
            <v>124679</v>
          </cell>
          <cell r="C99">
            <v>9352922</v>
          </cell>
          <cell r="D99" t="str">
            <v>Rushmere Hall Primary School</v>
          </cell>
        </row>
        <row r="100">
          <cell r="A100">
            <v>504</v>
          </cell>
          <cell r="B100">
            <v>124680</v>
          </cell>
          <cell r="C100">
            <v>9352923</v>
          </cell>
          <cell r="D100" t="str">
            <v>Wood Ley CP School</v>
          </cell>
        </row>
        <row r="101">
          <cell r="A101">
            <v>311</v>
          </cell>
          <cell r="B101">
            <v>124681</v>
          </cell>
          <cell r="C101">
            <v>9352924</v>
          </cell>
          <cell r="D101" t="str">
            <v>Birchwood Primary School</v>
          </cell>
        </row>
        <row r="102">
          <cell r="A102">
            <v>418</v>
          </cell>
          <cell r="B102">
            <v>124682</v>
          </cell>
          <cell r="C102">
            <v>9352925</v>
          </cell>
          <cell r="D102" t="str">
            <v>Sebert Wood Comm.Primary Schoo</v>
          </cell>
        </row>
        <row r="103">
          <cell r="A103">
            <v>341</v>
          </cell>
          <cell r="B103">
            <v>124685</v>
          </cell>
          <cell r="C103">
            <v>9352928</v>
          </cell>
          <cell r="D103" t="str">
            <v>Sandlings Primary School</v>
          </cell>
        </row>
        <row r="104">
          <cell r="A104">
            <v>307</v>
          </cell>
          <cell r="B104">
            <v>131962</v>
          </cell>
          <cell r="C104">
            <v>9352929</v>
          </cell>
          <cell r="D104" t="str">
            <v>Cedarwood CP School</v>
          </cell>
        </row>
        <row r="105">
          <cell r="A105">
            <v>274</v>
          </cell>
          <cell r="B105">
            <v>132836</v>
          </cell>
          <cell r="C105">
            <v>9352930</v>
          </cell>
          <cell r="D105" t="str">
            <v>Pipers Vale Community Primary School</v>
          </cell>
        </row>
        <row r="106">
          <cell r="A106">
            <v>238</v>
          </cell>
          <cell r="B106">
            <v>133605</v>
          </cell>
          <cell r="C106">
            <v>9352931</v>
          </cell>
          <cell r="D106" t="str">
            <v>Beaumont Community Primary Sch</v>
          </cell>
        </row>
        <row r="107">
          <cell r="A107">
            <v>400</v>
          </cell>
          <cell r="B107">
            <v>124686</v>
          </cell>
          <cell r="C107">
            <v>9353000</v>
          </cell>
          <cell r="D107" t="str">
            <v>Acton CEVCP School</v>
          </cell>
        </row>
        <row r="108">
          <cell r="A108">
            <v>405</v>
          </cell>
          <cell r="B108">
            <v>124688</v>
          </cell>
          <cell r="C108">
            <v>9353003</v>
          </cell>
          <cell r="D108" t="str">
            <v>Barnham CEVC Primary School</v>
          </cell>
        </row>
        <row r="109">
          <cell r="A109">
            <v>406</v>
          </cell>
          <cell r="B109">
            <v>124689</v>
          </cell>
          <cell r="C109">
            <v>9353004</v>
          </cell>
          <cell r="D109" t="str">
            <v>Barningham CEVCP</v>
          </cell>
        </row>
        <row r="110">
          <cell r="A110">
            <v>407</v>
          </cell>
          <cell r="B110">
            <v>124690</v>
          </cell>
          <cell r="C110">
            <v>9353005</v>
          </cell>
          <cell r="D110" t="str">
            <v>Barrow Primary School</v>
          </cell>
        </row>
        <row r="111">
          <cell r="A111">
            <v>409</v>
          </cell>
          <cell r="B111">
            <v>124691</v>
          </cell>
          <cell r="C111">
            <v>9353006</v>
          </cell>
          <cell r="D111" t="str">
            <v>Boxford CEVC Primary</v>
          </cell>
        </row>
        <row r="112">
          <cell r="A112">
            <v>412</v>
          </cell>
          <cell r="B112">
            <v>124692</v>
          </cell>
          <cell r="C112">
            <v>9353009</v>
          </cell>
          <cell r="D112" t="str">
            <v xml:space="preserve"> Bures C E V C Primary School</v>
          </cell>
        </row>
        <row r="113">
          <cell r="A113">
            <v>426</v>
          </cell>
          <cell r="B113">
            <v>124693</v>
          </cell>
          <cell r="C113">
            <v>9353010</v>
          </cell>
          <cell r="D113" t="str">
            <v>Cavendish CEVCP School</v>
          </cell>
        </row>
        <row r="114">
          <cell r="A114">
            <v>430</v>
          </cell>
          <cell r="B114">
            <v>124694</v>
          </cell>
          <cell r="C114">
            <v>9353013</v>
          </cell>
          <cell r="D114" t="str">
            <v>Cockfield CEVCP</v>
          </cell>
        </row>
        <row r="115">
          <cell r="A115">
            <v>224</v>
          </cell>
          <cell r="B115">
            <v>124695</v>
          </cell>
          <cell r="C115">
            <v>9353020</v>
          </cell>
          <cell r="D115" t="str">
            <v>Elmsett C of E VCP</v>
          </cell>
        </row>
        <row r="116">
          <cell r="A116">
            <v>513</v>
          </cell>
          <cell r="B116">
            <v>124698</v>
          </cell>
          <cell r="C116">
            <v>9353026</v>
          </cell>
          <cell r="D116" t="str">
            <v>Thurlow CEVCP School</v>
          </cell>
        </row>
        <row r="117">
          <cell r="A117">
            <v>445</v>
          </cell>
          <cell r="B117">
            <v>124699</v>
          </cell>
          <cell r="C117">
            <v>9353027</v>
          </cell>
          <cell r="D117" t="str">
            <v>Gt. Waldingfield CEVCP</v>
          </cell>
        </row>
        <row r="118">
          <cell r="A118">
            <v>446</v>
          </cell>
          <cell r="B118">
            <v>124700</v>
          </cell>
          <cell r="C118">
            <v>9353028</v>
          </cell>
          <cell r="D118" t="str">
            <v>Great Whelnetham Primary School</v>
          </cell>
        </row>
        <row r="119">
          <cell r="A119">
            <v>448</v>
          </cell>
          <cell r="B119">
            <v>124701</v>
          </cell>
          <cell r="C119">
            <v>9353029</v>
          </cell>
          <cell r="D119" t="str">
            <v>Hartest CEVC Primary</v>
          </cell>
        </row>
        <row r="120">
          <cell r="A120">
            <v>457</v>
          </cell>
          <cell r="B120">
            <v>124702</v>
          </cell>
          <cell r="C120">
            <v>9353036</v>
          </cell>
          <cell r="D120" t="str">
            <v>Honington CEVCP</v>
          </cell>
        </row>
        <row r="121">
          <cell r="A121">
            <v>458</v>
          </cell>
          <cell r="B121">
            <v>124703</v>
          </cell>
          <cell r="C121">
            <v>9353037</v>
          </cell>
          <cell r="D121" t="str">
            <v>Hopton CEVC Primary School</v>
          </cell>
        </row>
        <row r="122">
          <cell r="A122">
            <v>464</v>
          </cell>
          <cell r="B122">
            <v>124704</v>
          </cell>
          <cell r="C122">
            <v>9353040</v>
          </cell>
          <cell r="D122" t="str">
            <v>Ixworth CEVCP School</v>
          </cell>
        </row>
        <row r="123">
          <cell r="A123">
            <v>308</v>
          </cell>
          <cell r="B123">
            <v>124705</v>
          </cell>
          <cell r="C123">
            <v>9353042</v>
          </cell>
          <cell r="D123" t="str">
            <v>Kersey CEVCP School</v>
          </cell>
        </row>
        <row r="124">
          <cell r="A124">
            <v>468</v>
          </cell>
          <cell r="B124">
            <v>124706</v>
          </cell>
          <cell r="C124">
            <v>9353043</v>
          </cell>
          <cell r="D124" t="str">
            <v>All Saints' CEVCP</v>
          </cell>
        </row>
        <row r="125">
          <cell r="A125">
            <v>478</v>
          </cell>
          <cell r="B125">
            <v>124709</v>
          </cell>
          <cell r="C125">
            <v>9353048</v>
          </cell>
          <cell r="D125" t="str">
            <v>Moulton Primary</v>
          </cell>
        </row>
        <row r="126">
          <cell r="A126">
            <v>488</v>
          </cell>
          <cell r="B126">
            <v>124710</v>
          </cell>
          <cell r="C126">
            <v>9353049</v>
          </cell>
          <cell r="D126" t="str">
            <v>Norton CEVCP School</v>
          </cell>
        </row>
        <row r="127">
          <cell r="A127">
            <v>495</v>
          </cell>
          <cell r="B127">
            <v>124712</v>
          </cell>
          <cell r="C127">
            <v>9353056</v>
          </cell>
          <cell r="D127" t="str">
            <v>Risby CEVCP School</v>
          </cell>
        </row>
        <row r="128">
          <cell r="A128">
            <v>501</v>
          </cell>
          <cell r="B128">
            <v>124713</v>
          </cell>
          <cell r="C128">
            <v>9353058</v>
          </cell>
          <cell r="D128" t="str">
            <v>Stoke-by-Nayland CEVCP School</v>
          </cell>
        </row>
        <row r="129">
          <cell r="A129">
            <v>517</v>
          </cell>
          <cell r="B129">
            <v>124717</v>
          </cell>
          <cell r="C129">
            <v>9353064</v>
          </cell>
          <cell r="D129" t="str">
            <v>Walsham-le-Willows</v>
          </cell>
        </row>
        <row r="130">
          <cell r="A130">
            <v>338</v>
          </cell>
          <cell r="B130">
            <v>124718</v>
          </cell>
          <cell r="C130">
            <v>9353066</v>
          </cell>
          <cell r="D130" t="str">
            <v>Whatfield CEVC Primary School</v>
          </cell>
        </row>
        <row r="131">
          <cell r="A131">
            <v>202</v>
          </cell>
          <cell r="B131">
            <v>124719</v>
          </cell>
          <cell r="C131">
            <v>9353074</v>
          </cell>
          <cell r="D131" t="str">
            <v>Bawdsey VCP School</v>
          </cell>
        </row>
        <row r="132">
          <cell r="A132">
            <v>10</v>
          </cell>
          <cell r="B132">
            <v>124720</v>
          </cell>
          <cell r="C132">
            <v>9353075</v>
          </cell>
          <cell r="D132" t="str">
            <v>Bedfield CEVCP School</v>
          </cell>
        </row>
        <row r="133">
          <cell r="A133">
            <v>11</v>
          </cell>
          <cell r="B133">
            <v>124721</v>
          </cell>
          <cell r="C133">
            <v>9353076</v>
          </cell>
          <cell r="D133" t="str">
            <v>Benhall St.Mary's Primary</v>
          </cell>
        </row>
        <row r="134">
          <cell r="A134">
            <v>206</v>
          </cell>
          <cell r="B134">
            <v>124723</v>
          </cell>
          <cell r="C134">
            <v>9353078</v>
          </cell>
          <cell r="D134" t="str">
            <v>Bramford CEVCP School</v>
          </cell>
        </row>
        <row r="135">
          <cell r="A135">
            <v>14</v>
          </cell>
          <cell r="B135">
            <v>124724</v>
          </cell>
          <cell r="C135">
            <v>9353079</v>
          </cell>
          <cell r="D135" t="str">
            <v>Brampton CEVCP</v>
          </cell>
        </row>
        <row r="136">
          <cell r="A136">
            <v>20</v>
          </cell>
          <cell r="B136">
            <v>124725</v>
          </cell>
          <cell r="C136">
            <v>9353081</v>
          </cell>
          <cell r="D136" t="str">
            <v>Charsfield C.E.V.C.P. School</v>
          </cell>
        </row>
        <row r="137">
          <cell r="A137">
            <v>22</v>
          </cell>
          <cell r="B137">
            <v>124727</v>
          </cell>
          <cell r="C137">
            <v>9353083</v>
          </cell>
          <cell r="D137" t="str">
            <v>Corton V.A. Primary</v>
          </cell>
        </row>
        <row r="138">
          <cell r="A138">
            <v>26</v>
          </cell>
          <cell r="B138">
            <v>124728</v>
          </cell>
          <cell r="C138">
            <v>9353084</v>
          </cell>
          <cell r="D138" t="str">
            <v>Dennington CEVCP</v>
          </cell>
        </row>
        <row r="139">
          <cell r="A139">
            <v>223</v>
          </cell>
          <cell r="B139">
            <v>124729</v>
          </cell>
          <cell r="C139">
            <v>9353085</v>
          </cell>
          <cell r="D139" t="str">
            <v>East Bergholt VCP School</v>
          </cell>
        </row>
        <row r="140">
          <cell r="A140">
            <v>36</v>
          </cell>
          <cell r="B140">
            <v>124731</v>
          </cell>
          <cell r="C140">
            <v>9353089</v>
          </cell>
          <cell r="D140" t="str">
            <v>Fressingfield Primary</v>
          </cell>
        </row>
        <row r="141">
          <cell r="A141">
            <v>444</v>
          </cell>
          <cell r="B141">
            <v>124732</v>
          </cell>
          <cell r="C141">
            <v>9353090</v>
          </cell>
          <cell r="D141" t="str">
            <v>Great Finborough CEVCP</v>
          </cell>
        </row>
        <row r="142">
          <cell r="A142">
            <v>449</v>
          </cell>
          <cell r="B142">
            <v>124733</v>
          </cell>
          <cell r="C142">
            <v>9353091</v>
          </cell>
          <cell r="D142" t="str">
            <v>Haughley</v>
          </cell>
        </row>
        <row r="143">
          <cell r="A143">
            <v>243</v>
          </cell>
          <cell r="B143">
            <v>124734</v>
          </cell>
          <cell r="C143">
            <v>9353092</v>
          </cell>
          <cell r="D143" t="str">
            <v>Hintlesham and Chattisham VC</v>
          </cell>
        </row>
        <row r="144">
          <cell r="A144">
            <v>50</v>
          </cell>
          <cell r="B144">
            <v>124735</v>
          </cell>
          <cell r="C144">
            <v>9353093</v>
          </cell>
          <cell r="D144" t="str">
            <v>Kelsale CEVCP</v>
          </cell>
        </row>
        <row r="145">
          <cell r="A145">
            <v>80</v>
          </cell>
          <cell r="B145">
            <v>124737</v>
          </cell>
          <cell r="C145">
            <v>9353096</v>
          </cell>
          <cell r="D145" t="str">
            <v>Mellis CEVCP School</v>
          </cell>
        </row>
        <row r="146">
          <cell r="A146">
            <v>93</v>
          </cell>
          <cell r="B146">
            <v>124741</v>
          </cell>
          <cell r="C146">
            <v>9353101</v>
          </cell>
          <cell r="D146" t="str">
            <v>Ringsfield CEVCP School</v>
          </cell>
        </row>
        <row r="147">
          <cell r="A147">
            <v>102</v>
          </cell>
          <cell r="B147">
            <v>124742</v>
          </cell>
          <cell r="C147">
            <v>9353102</v>
          </cell>
          <cell r="D147" t="str">
            <v>Stradbroke VCP School</v>
          </cell>
        </row>
        <row r="148">
          <cell r="A148">
            <v>328</v>
          </cell>
          <cell r="B148">
            <v>124743</v>
          </cell>
          <cell r="C148">
            <v>9353103</v>
          </cell>
          <cell r="D148" t="str">
            <v>Stutton Primary</v>
          </cell>
        </row>
        <row r="149">
          <cell r="A149">
            <v>331</v>
          </cell>
          <cell r="B149">
            <v>124744</v>
          </cell>
          <cell r="C149">
            <v>9353104</v>
          </cell>
          <cell r="D149" t="str">
            <v>Tattingstone CEVCP School</v>
          </cell>
        </row>
        <row r="150">
          <cell r="A150">
            <v>106</v>
          </cell>
          <cell r="B150">
            <v>124745</v>
          </cell>
          <cell r="C150">
            <v>9353105</v>
          </cell>
          <cell r="D150" t="str">
            <v>Thorndon CEVCP School</v>
          </cell>
        </row>
        <row r="151">
          <cell r="A151">
            <v>110</v>
          </cell>
          <cell r="B151">
            <v>124746</v>
          </cell>
          <cell r="C151">
            <v>9353108</v>
          </cell>
          <cell r="D151" t="str">
            <v>Wetheringsett V.C. Primary</v>
          </cell>
        </row>
        <row r="152">
          <cell r="A152">
            <v>112</v>
          </cell>
          <cell r="B152">
            <v>124747</v>
          </cell>
          <cell r="C152">
            <v>9353109</v>
          </cell>
          <cell r="D152" t="str">
            <v>Wilby V.C. Primary School</v>
          </cell>
        </row>
        <row r="153">
          <cell r="A153">
            <v>113</v>
          </cell>
          <cell r="B153">
            <v>124748</v>
          </cell>
          <cell r="C153">
            <v>9353111</v>
          </cell>
          <cell r="D153" t="str">
            <v>Worlingham C of E Primary School</v>
          </cell>
        </row>
        <row r="154">
          <cell r="A154">
            <v>216</v>
          </cell>
          <cell r="B154">
            <v>124749</v>
          </cell>
          <cell r="C154">
            <v>9353112</v>
          </cell>
          <cell r="D154" t="str">
            <v>Capel St Mary CE Primary</v>
          </cell>
        </row>
        <row r="155">
          <cell r="A155">
            <v>114</v>
          </cell>
          <cell r="B155">
            <v>124750</v>
          </cell>
          <cell r="C155">
            <v>9353113</v>
          </cell>
          <cell r="D155" t="str">
            <v>Worlingworth</v>
          </cell>
        </row>
        <row r="156">
          <cell r="A156">
            <v>12</v>
          </cell>
          <cell r="B156">
            <v>124751</v>
          </cell>
          <cell r="C156">
            <v>9353114</v>
          </cell>
          <cell r="D156" t="str">
            <v>Blundeston CEVCP School</v>
          </cell>
        </row>
        <row r="157">
          <cell r="A157">
            <v>203</v>
          </cell>
          <cell r="B157">
            <v>124754</v>
          </cell>
          <cell r="C157">
            <v>9353117</v>
          </cell>
          <cell r="D157" t="str">
            <v>Bentley CEVCP</v>
          </cell>
        </row>
        <row r="158">
          <cell r="A158">
            <v>217</v>
          </cell>
          <cell r="B158">
            <v>124755</v>
          </cell>
          <cell r="C158">
            <v>9353121</v>
          </cell>
          <cell r="D158" t="str">
            <v>Chelmondiston CEVCP School</v>
          </cell>
        </row>
        <row r="159">
          <cell r="A159">
            <v>496</v>
          </cell>
          <cell r="B159">
            <v>124756</v>
          </cell>
          <cell r="C159">
            <v>9353123</v>
          </cell>
          <cell r="D159" t="str">
            <v>Rougham Primary School</v>
          </cell>
        </row>
        <row r="160">
          <cell r="A160">
            <v>507</v>
          </cell>
          <cell r="B160">
            <v>124757</v>
          </cell>
          <cell r="C160">
            <v>9353124</v>
          </cell>
          <cell r="D160" t="str">
            <v>St Gregory CEVCP School</v>
          </cell>
        </row>
        <row r="161">
          <cell r="A161">
            <v>17</v>
          </cell>
          <cell r="B161">
            <v>124758</v>
          </cell>
          <cell r="C161">
            <v>9353125</v>
          </cell>
          <cell r="D161" t="str">
            <v>Botesdale</v>
          </cell>
        </row>
        <row r="162">
          <cell r="A162">
            <v>481</v>
          </cell>
          <cell r="B162">
            <v>124761</v>
          </cell>
          <cell r="C162">
            <v>9353305</v>
          </cell>
          <cell r="D162" t="str">
            <v>All Saints CEVA Primary</v>
          </cell>
        </row>
        <row r="163">
          <cell r="A163">
            <v>421</v>
          </cell>
          <cell r="B163">
            <v>124762</v>
          </cell>
          <cell r="C163">
            <v>9353308</v>
          </cell>
          <cell r="D163" t="str">
            <v>St.Edmundsbury CEVA Primary School</v>
          </cell>
        </row>
        <row r="164">
          <cell r="A164">
            <v>509</v>
          </cell>
          <cell r="B164">
            <v>124763</v>
          </cell>
          <cell r="C164">
            <v>9353310</v>
          </cell>
          <cell r="D164" t="str">
            <v>St. Joseph's RC Primary School</v>
          </cell>
        </row>
        <row r="165">
          <cell r="A165">
            <v>420</v>
          </cell>
          <cell r="B165">
            <v>124764</v>
          </cell>
          <cell r="C165">
            <v>9353311</v>
          </cell>
          <cell r="D165" t="str">
            <v>St Edmunds Catholic Primary</v>
          </cell>
        </row>
        <row r="166">
          <cell r="A166">
            <v>432</v>
          </cell>
          <cell r="B166">
            <v>124770</v>
          </cell>
          <cell r="C166">
            <v>9353322</v>
          </cell>
          <cell r="D166" t="str">
            <v>Creeting St Mary CEVAP</v>
          </cell>
        </row>
        <row r="167">
          <cell r="A167">
            <v>31</v>
          </cell>
          <cell r="B167">
            <v>124771</v>
          </cell>
          <cell r="C167">
            <v>9353323</v>
          </cell>
          <cell r="D167" t="str">
            <v>St Peter &amp; St  Paul CEVAP</v>
          </cell>
        </row>
        <row r="168">
          <cell r="A168">
            <v>101</v>
          </cell>
          <cell r="B168">
            <v>124772</v>
          </cell>
          <cell r="C168">
            <v>9353327</v>
          </cell>
          <cell r="D168" t="str">
            <v>Stonham Aspal Church of England Aided Primary School</v>
          </cell>
        </row>
        <row r="169">
          <cell r="A169">
            <v>25</v>
          </cell>
          <cell r="B169">
            <v>124774</v>
          </cell>
          <cell r="C169">
            <v>9353329</v>
          </cell>
          <cell r="D169" t="str">
            <v>Sir Robert Hitcham CEVAP</v>
          </cell>
        </row>
        <row r="170">
          <cell r="A170">
            <v>35</v>
          </cell>
          <cell r="B170">
            <v>124775</v>
          </cell>
          <cell r="C170">
            <v>9353330</v>
          </cell>
          <cell r="D170" t="str">
            <v>Framlingham Sir Robert Hitcham's CEVAP School</v>
          </cell>
        </row>
        <row r="171">
          <cell r="A171">
            <v>56</v>
          </cell>
          <cell r="B171">
            <v>124776</v>
          </cell>
          <cell r="C171">
            <v>9353331</v>
          </cell>
          <cell r="D171" t="str">
            <v>All Saints CEVAP. Laxfield</v>
          </cell>
        </row>
        <row r="172">
          <cell r="A172">
            <v>317</v>
          </cell>
          <cell r="B172">
            <v>124777</v>
          </cell>
          <cell r="C172">
            <v>9353332</v>
          </cell>
          <cell r="D172" t="str">
            <v>Orford CEVAP School</v>
          </cell>
        </row>
        <row r="173">
          <cell r="A173">
            <v>284</v>
          </cell>
          <cell r="B173">
            <v>124781</v>
          </cell>
          <cell r="C173">
            <v>9353337</v>
          </cell>
          <cell r="D173" t="str">
            <v>St. John's CEVAP School</v>
          </cell>
        </row>
        <row r="174">
          <cell r="A174">
            <v>285</v>
          </cell>
          <cell r="B174">
            <v>124782</v>
          </cell>
          <cell r="C174">
            <v>9353338</v>
          </cell>
          <cell r="D174" t="str">
            <v>St Margaret's CEVAP School</v>
          </cell>
        </row>
        <row r="175">
          <cell r="A175">
            <v>288</v>
          </cell>
          <cell r="B175">
            <v>124783</v>
          </cell>
          <cell r="C175">
            <v>9353339</v>
          </cell>
          <cell r="D175" t="str">
            <v>Saint Matthew's CEVAP School</v>
          </cell>
        </row>
        <row r="176">
          <cell r="A176">
            <v>289</v>
          </cell>
          <cell r="B176">
            <v>124784</v>
          </cell>
          <cell r="C176">
            <v>9353340</v>
          </cell>
          <cell r="D176" t="str">
            <v>St. Mary's Catholic Primary</v>
          </cell>
        </row>
        <row r="177">
          <cell r="A177">
            <v>291</v>
          </cell>
          <cell r="B177">
            <v>124785</v>
          </cell>
          <cell r="C177">
            <v>9353341</v>
          </cell>
          <cell r="D177" t="str">
            <v>St. Pancras Catholic Primary</v>
          </cell>
        </row>
        <row r="178">
          <cell r="A178">
            <v>287</v>
          </cell>
          <cell r="B178">
            <v>124786</v>
          </cell>
          <cell r="C178">
            <v>9353342</v>
          </cell>
          <cell r="D178" t="str">
            <v>St Marks Catholic Primary Schl</v>
          </cell>
        </row>
        <row r="179">
          <cell r="A179">
            <v>425</v>
          </cell>
          <cell r="B179">
            <v>134362</v>
          </cell>
          <cell r="C179">
            <v>9353343</v>
          </cell>
          <cell r="D179" t="str">
            <v>Abbots Green Community Primary</v>
          </cell>
        </row>
        <row r="180">
          <cell r="A180">
            <v>320</v>
          </cell>
          <cell r="B180">
            <v>134882</v>
          </cell>
          <cell r="C180">
            <v>9353346</v>
          </cell>
          <cell r="D180" t="str">
            <v>Rendlesham Community Primary</v>
          </cell>
        </row>
        <row r="181">
          <cell r="A181">
            <v>560</v>
          </cell>
          <cell r="B181">
            <v>124802</v>
          </cell>
          <cell r="C181">
            <v>9354024</v>
          </cell>
          <cell r="D181" t="str">
            <v>THURSTON COMMUNITY COLLEGE</v>
          </cell>
        </row>
        <row r="182">
          <cell r="A182">
            <v>558</v>
          </cell>
          <cell r="B182">
            <v>124818</v>
          </cell>
          <cell r="C182">
            <v>9354057</v>
          </cell>
          <cell r="D182" t="str">
            <v>Stowmarket High School</v>
          </cell>
        </row>
        <row r="183">
          <cell r="A183">
            <v>370</v>
          </cell>
          <cell r="B183">
            <v>124840</v>
          </cell>
          <cell r="C183">
            <v>9354090</v>
          </cell>
          <cell r="D183" t="str">
            <v>Northgate High School</v>
          </cell>
        </row>
        <row r="184">
          <cell r="A184">
            <v>356</v>
          </cell>
          <cell r="B184">
            <v>124846</v>
          </cell>
          <cell r="C184">
            <v>9354096</v>
          </cell>
          <cell r="D184" t="str">
            <v>Claydon High School</v>
          </cell>
        </row>
        <row r="185">
          <cell r="A185">
            <v>552</v>
          </cell>
          <cell r="B185">
            <v>124856</v>
          </cell>
          <cell r="C185">
            <v>9354500</v>
          </cell>
          <cell r="D185" t="str">
            <v>King Edward VI School</v>
          </cell>
        </row>
        <row r="186">
          <cell r="A186">
            <v>553</v>
          </cell>
          <cell r="B186">
            <v>124861</v>
          </cell>
          <cell r="C186">
            <v>9354600</v>
          </cell>
          <cell r="D186" t="str">
            <v>St Benedict's School</v>
          </cell>
        </row>
        <row r="187">
          <cell r="A187">
            <v>157</v>
          </cell>
          <cell r="B187">
            <v>136438</v>
          </cell>
          <cell r="C187">
            <v>9354605</v>
          </cell>
          <cell r="D187" t="str">
            <v>Pakefield School</v>
          </cell>
        </row>
        <row r="188">
          <cell r="A188">
            <v>233</v>
          </cell>
          <cell r="B188">
            <v>138117</v>
          </cell>
          <cell r="C188">
            <v>9352000</v>
          </cell>
          <cell r="D188" t="str">
            <v>Langer Primary Academy</v>
          </cell>
        </row>
        <row r="189">
          <cell r="A189">
            <v>262</v>
          </cell>
          <cell r="B189">
            <v>139803</v>
          </cell>
          <cell r="C189">
            <v>9352001</v>
          </cell>
          <cell r="D189" t="str">
            <v>Gusford Primary School</v>
          </cell>
        </row>
        <row r="190">
          <cell r="A190">
            <v>411</v>
          </cell>
          <cell r="B190">
            <v>136316</v>
          </cell>
          <cell r="C190">
            <v>9352003</v>
          </cell>
          <cell r="D190" t="str">
            <v>Forest Academy</v>
          </cell>
        </row>
        <row r="191">
          <cell r="A191">
            <v>73</v>
          </cell>
          <cell r="B191">
            <v>139804</v>
          </cell>
          <cell r="C191">
            <v>9352006</v>
          </cell>
          <cell r="D191" t="str">
            <v>Westwood Primary School</v>
          </cell>
        </row>
        <row r="192">
          <cell r="A192">
            <v>453</v>
          </cell>
          <cell r="B192">
            <v>140044</v>
          </cell>
          <cell r="C192">
            <v>9352010</v>
          </cell>
          <cell r="D192" t="str">
            <v>Westfield Academy</v>
          </cell>
        </row>
        <row r="193">
          <cell r="A193">
            <v>61</v>
          </cell>
          <cell r="B193">
            <v>140573</v>
          </cell>
          <cell r="C193">
            <v>9352014</v>
          </cell>
          <cell r="D193" t="str">
            <v>Red Oak Primary School</v>
          </cell>
        </row>
        <row r="194">
          <cell r="A194">
            <v>292</v>
          </cell>
          <cell r="B194">
            <v>140822</v>
          </cell>
          <cell r="C194">
            <v>9352017</v>
          </cell>
          <cell r="D194" t="str">
            <v>Sidegate Primary School</v>
          </cell>
        </row>
        <row r="195">
          <cell r="A195">
            <v>484</v>
          </cell>
          <cell r="B195">
            <v>142993</v>
          </cell>
          <cell r="C195">
            <v>9352022</v>
          </cell>
          <cell r="D195" t="str">
            <v>Laureate Community Academy</v>
          </cell>
        </row>
        <row r="196">
          <cell r="A196">
            <v>77</v>
          </cell>
          <cell r="B196">
            <v>140823</v>
          </cell>
          <cell r="C196">
            <v>9352025</v>
          </cell>
          <cell r="D196" t="str">
            <v>Grove Primary School</v>
          </cell>
        </row>
        <row r="197">
          <cell r="A197">
            <v>267</v>
          </cell>
          <cell r="B197">
            <v>140887</v>
          </cell>
          <cell r="C197">
            <v>9352027</v>
          </cell>
          <cell r="D197" t="str">
            <v>Hillside Primary</v>
          </cell>
        </row>
        <row r="198">
          <cell r="A198">
            <v>423</v>
          </cell>
          <cell r="B198">
            <v>140998</v>
          </cell>
          <cell r="C198">
            <v>9352029</v>
          </cell>
          <cell r="D198" t="str">
            <v>Tollgate Primary School</v>
          </cell>
        </row>
        <row r="199">
          <cell r="A199">
            <v>521</v>
          </cell>
          <cell r="B199">
            <v>142995</v>
          </cell>
          <cell r="C199">
            <v>9352030</v>
          </cell>
          <cell r="D199" t="str">
            <v>Wickhambrook Community Primary</v>
          </cell>
        </row>
        <row r="200">
          <cell r="A200">
            <v>522</v>
          </cell>
          <cell r="B200">
            <v>142566</v>
          </cell>
          <cell r="C200">
            <v>9352031</v>
          </cell>
          <cell r="D200" t="str">
            <v>Woolpit Primary Academy</v>
          </cell>
        </row>
        <row r="201">
          <cell r="A201">
            <v>454</v>
          </cell>
          <cell r="B201">
            <v>138161</v>
          </cell>
          <cell r="C201">
            <v>9352036</v>
          </cell>
          <cell r="D201" t="str">
            <v>Place Farm Primary Academy</v>
          </cell>
        </row>
        <row r="202">
          <cell r="A202">
            <v>450</v>
          </cell>
          <cell r="B202">
            <v>141546</v>
          </cell>
          <cell r="C202">
            <v>9352040</v>
          </cell>
          <cell r="D202" t="str">
            <v>Burton End Primary Academy</v>
          </cell>
        </row>
        <row r="203">
          <cell r="A203">
            <v>52</v>
          </cell>
          <cell r="B203">
            <v>141172</v>
          </cell>
          <cell r="C203">
            <v>9352043</v>
          </cell>
          <cell r="D203" t="str">
            <v>Kessingland CofE Primary Academy</v>
          </cell>
        </row>
        <row r="204">
          <cell r="A204">
            <v>447</v>
          </cell>
          <cell r="B204">
            <v>141371</v>
          </cell>
          <cell r="C204">
            <v>9352047</v>
          </cell>
          <cell r="D204" t="str">
            <v>Coupals Primary Academy</v>
          </cell>
        </row>
        <row r="205">
          <cell r="A205">
            <v>251</v>
          </cell>
          <cell r="B205">
            <v>141372</v>
          </cell>
          <cell r="C205">
            <v>9352048</v>
          </cell>
          <cell r="D205" t="str">
            <v>Castle Hill Infant School</v>
          </cell>
        </row>
        <row r="206">
          <cell r="A206">
            <v>252</v>
          </cell>
          <cell r="B206">
            <v>141373</v>
          </cell>
          <cell r="C206">
            <v>9352050</v>
          </cell>
          <cell r="D206" t="str">
            <v>Castle Hill Junior</v>
          </cell>
        </row>
        <row r="207">
          <cell r="A207">
            <v>440</v>
          </cell>
          <cell r="B207">
            <v>141406</v>
          </cell>
          <cell r="C207">
            <v>9352051</v>
          </cell>
          <cell r="D207" t="str">
            <v>Glemsford Primary Academy</v>
          </cell>
        </row>
        <row r="208">
          <cell r="A208">
            <v>92</v>
          </cell>
          <cell r="B208">
            <v>141702</v>
          </cell>
          <cell r="C208">
            <v>9352052</v>
          </cell>
          <cell r="D208" t="str">
            <v>Reydon Primary School</v>
          </cell>
        </row>
        <row r="209">
          <cell r="A209">
            <v>59</v>
          </cell>
          <cell r="B209">
            <v>141736</v>
          </cell>
          <cell r="C209">
            <v>9352053</v>
          </cell>
          <cell r="D209" t="str">
            <v>The Dell Primary School (Academy)</v>
          </cell>
        </row>
        <row r="210">
          <cell r="A210">
            <v>465</v>
          </cell>
          <cell r="B210">
            <v>139485</v>
          </cell>
          <cell r="C210">
            <v>9352054</v>
          </cell>
          <cell r="D210" t="str">
            <v>Kedington Primary</v>
          </cell>
        </row>
        <row r="211">
          <cell r="A211">
            <v>63</v>
          </cell>
          <cell r="B211">
            <v>141983</v>
          </cell>
          <cell r="C211">
            <v>9352056</v>
          </cell>
          <cell r="D211" t="str">
            <v>Phoenix St. Peter Academy</v>
          </cell>
        </row>
        <row r="212">
          <cell r="A212">
            <v>70</v>
          </cell>
          <cell r="B212">
            <v>141984</v>
          </cell>
          <cell r="C212">
            <v>9352057</v>
          </cell>
          <cell r="D212" t="str">
            <v>St. Margarets Primary Academy</v>
          </cell>
        </row>
        <row r="213">
          <cell r="A213">
            <v>295</v>
          </cell>
          <cell r="B213">
            <v>141985</v>
          </cell>
          <cell r="C213">
            <v>9352059</v>
          </cell>
          <cell r="D213" t="str">
            <v>Sprites Primary Academy</v>
          </cell>
        </row>
        <row r="214">
          <cell r="A214">
            <v>402</v>
          </cell>
          <cell r="B214">
            <v>143359</v>
          </cell>
          <cell r="C214">
            <v>9352060</v>
          </cell>
          <cell r="D214" t="str">
            <v>Bacton Community Primary School</v>
          </cell>
        </row>
        <row r="215">
          <cell r="A215">
            <v>6</v>
          </cell>
          <cell r="B215">
            <v>143492</v>
          </cell>
          <cell r="C215">
            <v>9352063</v>
          </cell>
          <cell r="D215" t="str">
            <v>The Albert Pye CP School</v>
          </cell>
        </row>
        <row r="216">
          <cell r="A216">
            <v>7</v>
          </cell>
          <cell r="B216">
            <v>143491</v>
          </cell>
          <cell r="C216">
            <v>9352064</v>
          </cell>
          <cell r="D216" t="str">
            <v>Ravensmere Infants School</v>
          </cell>
        </row>
        <row r="217">
          <cell r="A217">
            <v>64</v>
          </cell>
          <cell r="B217">
            <v>142016</v>
          </cell>
          <cell r="C217">
            <v>9352065</v>
          </cell>
          <cell r="D217" t="str">
            <v>Northfield St Nicholas Primary Academy</v>
          </cell>
        </row>
        <row r="218">
          <cell r="A218">
            <v>30</v>
          </cell>
          <cell r="B218">
            <v>141550</v>
          </cell>
          <cell r="C218">
            <v>9352073</v>
          </cell>
          <cell r="D218" t="str">
            <v>Easton Primary School</v>
          </cell>
        </row>
        <row r="219">
          <cell r="A219">
            <v>8</v>
          </cell>
          <cell r="B219">
            <v>142017</v>
          </cell>
          <cell r="C219">
            <v>9352078</v>
          </cell>
          <cell r="D219" t="str">
            <v>Beccles Primary Academy</v>
          </cell>
        </row>
        <row r="220">
          <cell r="A220">
            <v>45</v>
          </cell>
          <cell r="B220">
            <v>143074</v>
          </cell>
          <cell r="C220">
            <v>9352087</v>
          </cell>
          <cell r="D220" t="str">
            <v>St Edmund's Primary School</v>
          </cell>
        </row>
        <row r="221">
          <cell r="A221">
            <v>312</v>
          </cell>
          <cell r="B221">
            <v>142018</v>
          </cell>
          <cell r="C221">
            <v>9352090</v>
          </cell>
          <cell r="D221" t="str">
            <v>Martlesham Primary Academy</v>
          </cell>
        </row>
        <row r="222">
          <cell r="A222">
            <v>57</v>
          </cell>
          <cell r="B222">
            <v>141554</v>
          </cell>
          <cell r="C222">
            <v>9352091</v>
          </cell>
          <cell r="D222" t="str">
            <v>Leiston Primary School</v>
          </cell>
        </row>
        <row r="223">
          <cell r="A223">
            <v>81</v>
          </cell>
          <cell r="B223">
            <v>143069</v>
          </cell>
          <cell r="C223">
            <v>9352096</v>
          </cell>
          <cell r="D223" t="str">
            <v>Mendham Primary School &amp; Nursery</v>
          </cell>
        </row>
        <row r="224">
          <cell r="A224">
            <v>471</v>
          </cell>
          <cell r="B224">
            <v>143361</v>
          </cell>
          <cell r="C224">
            <v>9352097</v>
          </cell>
          <cell r="D224" t="str">
            <v>Mendlesham CP</v>
          </cell>
        </row>
        <row r="225">
          <cell r="A225">
            <v>511</v>
          </cell>
          <cell r="B225">
            <v>142026</v>
          </cell>
          <cell r="C225">
            <v>9352099</v>
          </cell>
          <cell r="D225" t="str">
            <v>Tudor Church of England Primary</v>
          </cell>
        </row>
        <row r="226">
          <cell r="A226">
            <v>474</v>
          </cell>
          <cell r="B226">
            <v>142027</v>
          </cell>
          <cell r="C226">
            <v>9352103</v>
          </cell>
          <cell r="D226" t="str">
            <v>Great Heath Academy</v>
          </cell>
        </row>
        <row r="227">
          <cell r="A227">
            <v>62</v>
          </cell>
          <cell r="B227">
            <v>142187</v>
          </cell>
          <cell r="C227">
            <v>9352104</v>
          </cell>
          <cell r="D227" t="str">
            <v>Gunton Primary Academy</v>
          </cell>
        </row>
        <row r="228">
          <cell r="A228">
            <v>60</v>
          </cell>
          <cell r="B228">
            <v>142580</v>
          </cell>
          <cell r="C228">
            <v>9352113</v>
          </cell>
          <cell r="D228" t="str">
            <v>Elm Tree Primary School (Academy)</v>
          </cell>
        </row>
        <row r="229">
          <cell r="A229">
            <v>16</v>
          </cell>
          <cell r="B229">
            <v>142770</v>
          </cell>
          <cell r="C229">
            <v>9352116</v>
          </cell>
          <cell r="D229" t="str">
            <v>St Edmund's Catholic Primary School</v>
          </cell>
        </row>
        <row r="230">
          <cell r="A230">
            <v>9</v>
          </cell>
          <cell r="B230">
            <v>142786</v>
          </cell>
          <cell r="C230">
            <v>9352120</v>
          </cell>
          <cell r="D230" t="str">
            <v>St Benet's Catholic Primary School</v>
          </cell>
        </row>
        <row r="231">
          <cell r="A231">
            <v>111</v>
          </cell>
          <cell r="B231">
            <v>141551</v>
          </cell>
          <cell r="C231">
            <v>9352123</v>
          </cell>
          <cell r="D231" t="str">
            <v>Wickham Market Primary School</v>
          </cell>
        </row>
        <row r="232">
          <cell r="A232">
            <v>67</v>
          </cell>
          <cell r="B232">
            <v>141640</v>
          </cell>
          <cell r="C232">
            <v>9352145</v>
          </cell>
          <cell r="D232" t="str">
            <v>Pakefield Primary School</v>
          </cell>
        </row>
        <row r="233">
          <cell r="A233">
            <v>13</v>
          </cell>
          <cell r="B233">
            <v>143050</v>
          </cell>
          <cell r="C233">
            <v>9352150</v>
          </cell>
          <cell r="D233" t="str">
            <v>Bramfield Church of England Primary School</v>
          </cell>
        </row>
        <row r="234">
          <cell r="A234">
            <v>469</v>
          </cell>
          <cell r="B234">
            <v>143147</v>
          </cell>
          <cell r="C234">
            <v>9352155</v>
          </cell>
          <cell r="D234" t="str">
            <v>Long Melford Church of England Primary School</v>
          </cell>
        </row>
        <row r="235">
          <cell r="A235">
            <v>283</v>
          </cell>
          <cell r="B235">
            <v>141819</v>
          </cell>
          <cell r="C235">
            <v>9352158</v>
          </cell>
          <cell r="D235" t="str">
            <v>St Helen's Primary School</v>
          </cell>
        </row>
        <row r="236">
          <cell r="A236">
            <v>256</v>
          </cell>
          <cell r="B236">
            <v>141591</v>
          </cell>
          <cell r="C236">
            <v>9352159</v>
          </cell>
          <cell r="D236" t="str">
            <v>Cliff Lane Primary</v>
          </cell>
        </row>
        <row r="237">
          <cell r="A237">
            <v>303</v>
          </cell>
          <cell r="B237">
            <v>141849</v>
          </cell>
          <cell r="C237">
            <v>9352927</v>
          </cell>
          <cell r="D237" t="str">
            <v>Whitton Community Primary School</v>
          </cell>
        </row>
        <row r="238">
          <cell r="A238">
            <v>404</v>
          </cell>
          <cell r="B238">
            <v>143056</v>
          </cell>
          <cell r="C238">
            <v>9353002</v>
          </cell>
          <cell r="D238" t="str">
            <v>Bardwell CEVC Primary</v>
          </cell>
        </row>
        <row r="239">
          <cell r="A239">
            <v>441</v>
          </cell>
          <cell r="B239">
            <v>142547</v>
          </cell>
          <cell r="C239">
            <v>9353025</v>
          </cell>
          <cell r="D239" t="str">
            <v>Great Barton Church of England Primary Academy</v>
          </cell>
        </row>
        <row r="240">
          <cell r="A240">
            <v>492</v>
          </cell>
          <cell r="B240">
            <v>142554</v>
          </cell>
          <cell r="C240">
            <v>9353054</v>
          </cell>
          <cell r="D240" t="str">
            <v>Rattlesden C of E Primary Academy</v>
          </cell>
        </row>
        <row r="241">
          <cell r="A241">
            <v>514</v>
          </cell>
          <cell r="B241">
            <v>142562</v>
          </cell>
          <cell r="C241">
            <v>9353062</v>
          </cell>
          <cell r="D241" t="str">
            <v>Thurston CE Primary Academy</v>
          </cell>
        </row>
        <row r="242">
          <cell r="A242">
            <v>316</v>
          </cell>
          <cell r="B242">
            <v>142994</v>
          </cell>
          <cell r="C242">
            <v>9353097</v>
          </cell>
          <cell r="D242" t="str">
            <v>Nacton Church of England Primary School</v>
          </cell>
        </row>
        <row r="243">
          <cell r="A243">
            <v>489</v>
          </cell>
          <cell r="B243">
            <v>143070</v>
          </cell>
          <cell r="C243">
            <v>9353098</v>
          </cell>
          <cell r="D243" t="str">
            <v>Old Newton CEVCP School</v>
          </cell>
        </row>
        <row r="244">
          <cell r="A244">
            <v>86</v>
          </cell>
          <cell r="B244">
            <v>143071</v>
          </cell>
          <cell r="C244">
            <v>9353099</v>
          </cell>
          <cell r="D244" t="str">
            <v>Palgrave CEVCP School</v>
          </cell>
        </row>
        <row r="245">
          <cell r="A245">
            <v>325</v>
          </cell>
          <cell r="B245">
            <v>142595</v>
          </cell>
          <cell r="C245">
            <v>9353115</v>
          </cell>
          <cell r="D245" t="str">
            <v>Sproughton Church of England Primary School</v>
          </cell>
        </row>
        <row r="246">
          <cell r="A246">
            <v>38</v>
          </cell>
          <cell r="B246">
            <v>143065</v>
          </cell>
          <cell r="C246">
            <v>9353116</v>
          </cell>
          <cell r="D246" t="str">
            <v>Gislingham CEVC Primary School</v>
          </cell>
        </row>
        <row r="247">
          <cell r="A247">
            <v>240</v>
          </cell>
          <cell r="B247">
            <v>142597</v>
          </cell>
          <cell r="C247">
            <v>9353302</v>
          </cell>
          <cell r="D247" t="str">
            <v>St Mary's Church of England Primary School</v>
          </cell>
        </row>
        <row r="248">
          <cell r="A248">
            <v>437</v>
          </cell>
          <cell r="B248">
            <v>139149</v>
          </cell>
          <cell r="C248">
            <v>9353312</v>
          </cell>
          <cell r="D248" t="str">
            <v>Elveden Primary</v>
          </cell>
        </row>
        <row r="249">
          <cell r="A249">
            <v>472</v>
          </cell>
          <cell r="B249">
            <v>137419</v>
          </cell>
          <cell r="C249">
            <v>9353314</v>
          </cell>
          <cell r="D249" t="str">
            <v>St Mary's CofE Academy</v>
          </cell>
        </row>
        <row r="250">
          <cell r="A250">
            <v>487</v>
          </cell>
          <cell r="B250">
            <v>139448</v>
          </cell>
          <cell r="C250">
            <v>9353318</v>
          </cell>
          <cell r="D250" t="str">
            <v>St Louis RCVAP School</v>
          </cell>
        </row>
        <row r="251">
          <cell r="A251">
            <v>344</v>
          </cell>
          <cell r="B251">
            <v>142598</v>
          </cell>
          <cell r="C251">
            <v>9353328</v>
          </cell>
          <cell r="D251" t="str">
            <v>St Mary's Church Of England Primary School Woodbridge</v>
          </cell>
        </row>
        <row r="252">
          <cell r="A252">
            <v>72</v>
          </cell>
          <cell r="B252">
            <v>142806</v>
          </cell>
          <cell r="C252">
            <v>9353335</v>
          </cell>
          <cell r="D252" t="str">
            <v>St Mary's RC Primary Lowestoft</v>
          </cell>
        </row>
        <row r="253">
          <cell r="A253">
            <v>253</v>
          </cell>
          <cell r="B253">
            <v>141842</v>
          </cell>
          <cell r="C253">
            <v>9353344</v>
          </cell>
          <cell r="D253" t="str">
            <v>The Oaks Primary School</v>
          </cell>
        </row>
        <row r="254">
          <cell r="A254">
            <v>505</v>
          </cell>
          <cell r="B254">
            <v>143360</v>
          </cell>
          <cell r="C254">
            <v>9353345</v>
          </cell>
          <cell r="D254" t="str">
            <v>Cedars Park Community Primary</v>
          </cell>
        </row>
        <row r="255">
          <cell r="A255">
            <v>527</v>
          </cell>
          <cell r="B255">
            <v>137179</v>
          </cell>
          <cell r="C255">
            <v>9354029</v>
          </cell>
          <cell r="D255" t="str">
            <v>Horringer Court Middle School</v>
          </cell>
        </row>
        <row r="256">
          <cell r="A256">
            <v>531</v>
          </cell>
          <cell r="B256">
            <v>137180</v>
          </cell>
          <cell r="C256">
            <v>9354030</v>
          </cell>
          <cell r="D256" t="str">
            <v>Westley Middle School</v>
          </cell>
        </row>
        <row r="257">
          <cell r="A257">
            <v>551</v>
          </cell>
          <cell r="B257">
            <v>136990</v>
          </cell>
          <cell r="C257">
            <v>9354000</v>
          </cell>
          <cell r="D257" t="str">
            <v>County Upper School</v>
          </cell>
        </row>
        <row r="258">
          <cell r="A258">
            <v>990</v>
          </cell>
          <cell r="B258">
            <v>136757</v>
          </cell>
          <cell r="C258">
            <v>9354001</v>
          </cell>
          <cell r="D258" t="str">
            <v>Stour Valley Community School</v>
          </cell>
        </row>
        <row r="259">
          <cell r="A259">
            <v>170</v>
          </cell>
          <cell r="B259">
            <v>137134</v>
          </cell>
          <cell r="C259">
            <v>9354002</v>
          </cell>
          <cell r="D259" t="str">
            <v>East Point Academy</v>
          </cell>
        </row>
        <row r="260">
          <cell r="A260">
            <v>350</v>
          </cell>
          <cell r="B260">
            <v>137321</v>
          </cell>
          <cell r="C260">
            <v>9354003</v>
          </cell>
          <cell r="D260" t="str">
            <v>Felixstowe Academy</v>
          </cell>
        </row>
        <row r="261">
          <cell r="A261">
            <v>556</v>
          </cell>
          <cell r="B261">
            <v>138162</v>
          </cell>
          <cell r="C261">
            <v>9354004</v>
          </cell>
          <cell r="D261" t="str">
            <v>Castle Manor Academy</v>
          </cell>
        </row>
        <row r="262">
          <cell r="A262">
            <v>373</v>
          </cell>
          <cell r="B262">
            <v>137674</v>
          </cell>
          <cell r="C262">
            <v>9354006</v>
          </cell>
          <cell r="D262" t="str">
            <v>Ormiston Endeavour Academy</v>
          </cell>
        </row>
        <row r="263">
          <cell r="A263">
            <v>365</v>
          </cell>
          <cell r="B263">
            <v>138373</v>
          </cell>
          <cell r="C263">
            <v>9354007</v>
          </cell>
          <cell r="D263" t="str">
            <v>Chantry Academy</v>
          </cell>
        </row>
        <row r="264">
          <cell r="A264">
            <v>559</v>
          </cell>
          <cell r="B264">
            <v>138506</v>
          </cell>
          <cell r="C264">
            <v>9354008</v>
          </cell>
          <cell r="D264" t="str">
            <v>Ormiston Sudbury Academy</v>
          </cell>
        </row>
        <row r="265">
          <cell r="A265">
            <v>991</v>
          </cell>
          <cell r="B265">
            <v>138250</v>
          </cell>
          <cell r="C265">
            <v>9354009</v>
          </cell>
          <cell r="D265" t="str">
            <v>IES Breckland</v>
          </cell>
        </row>
        <row r="266">
          <cell r="A266">
            <v>992</v>
          </cell>
          <cell r="B266">
            <v>138273</v>
          </cell>
          <cell r="C266">
            <v>9354010</v>
          </cell>
          <cell r="D266" t="str">
            <v>Saxmundham Free School</v>
          </cell>
        </row>
        <row r="267">
          <cell r="A267">
            <v>993</v>
          </cell>
          <cell r="B267">
            <v>138274</v>
          </cell>
          <cell r="C267">
            <v>9354016</v>
          </cell>
          <cell r="D267" t="str">
            <v>Beccles Free School</v>
          </cell>
        </row>
        <row r="268">
          <cell r="A268">
            <v>361</v>
          </cell>
          <cell r="B268">
            <v>136918</v>
          </cell>
          <cell r="C268">
            <v>9354017</v>
          </cell>
          <cell r="D268" t="str">
            <v>Hadleigh High School</v>
          </cell>
        </row>
        <row r="269">
          <cell r="A269">
            <v>555</v>
          </cell>
          <cell r="B269">
            <v>141639</v>
          </cell>
          <cell r="C269">
            <v>9354019</v>
          </cell>
          <cell r="D269" t="str">
            <v>Thomas Gainsborough School</v>
          </cell>
        </row>
        <row r="270">
          <cell r="A270">
            <v>169</v>
          </cell>
          <cell r="B270">
            <v>139403</v>
          </cell>
          <cell r="C270">
            <v>9354032</v>
          </cell>
          <cell r="D270" t="str">
            <v>Ormiston Denes Academy</v>
          </cell>
        </row>
        <row r="271">
          <cell r="A271">
            <v>561</v>
          </cell>
          <cell r="B271">
            <v>139867</v>
          </cell>
          <cell r="C271">
            <v>9354033</v>
          </cell>
          <cell r="D271" t="str">
            <v>Mildenhall College Academy</v>
          </cell>
        </row>
        <row r="272">
          <cell r="A272">
            <v>371</v>
          </cell>
          <cell r="B272">
            <v>140032</v>
          </cell>
          <cell r="C272">
            <v>9354034</v>
          </cell>
          <cell r="D272" t="str">
            <v>Stoke High School - Ormiston Academy</v>
          </cell>
        </row>
        <row r="273">
          <cell r="A273">
            <v>994</v>
          </cell>
          <cell r="B273">
            <v>140047</v>
          </cell>
          <cell r="C273">
            <v>9354035</v>
          </cell>
          <cell r="D273" t="str">
            <v>Ixworth Free School</v>
          </cell>
        </row>
        <row r="274">
          <cell r="A274">
            <v>166</v>
          </cell>
          <cell r="B274">
            <v>136271</v>
          </cell>
          <cell r="C274">
            <v>9354036</v>
          </cell>
          <cell r="D274" t="str">
            <v>Hartismere School</v>
          </cell>
        </row>
        <row r="275">
          <cell r="A275">
            <v>165</v>
          </cell>
          <cell r="B275">
            <v>136782</v>
          </cell>
          <cell r="C275">
            <v>9354040</v>
          </cell>
          <cell r="D275" t="str">
            <v>Thomas Mills High School</v>
          </cell>
        </row>
        <row r="276">
          <cell r="A276">
            <v>557</v>
          </cell>
          <cell r="B276">
            <v>140669</v>
          </cell>
          <cell r="C276">
            <v>9354041</v>
          </cell>
          <cell r="D276" t="str">
            <v>Newmarket Academy</v>
          </cell>
        </row>
        <row r="277">
          <cell r="A277">
            <v>599</v>
          </cell>
          <cell r="B277">
            <v>140969</v>
          </cell>
          <cell r="C277">
            <v>9354042</v>
          </cell>
          <cell r="D277" t="str">
            <v>Sybil Andrews Academy</v>
          </cell>
        </row>
        <row r="278">
          <cell r="A278">
            <v>167</v>
          </cell>
          <cell r="B278">
            <v>141236</v>
          </cell>
          <cell r="C278">
            <v>9354043</v>
          </cell>
          <cell r="D278" t="str">
            <v>Alde Valley Academy</v>
          </cell>
        </row>
        <row r="279">
          <cell r="A279">
            <v>171</v>
          </cell>
          <cell r="B279">
            <v>142759</v>
          </cell>
          <cell r="C279">
            <v>9354045</v>
          </cell>
          <cell r="D279" t="str">
            <v>Benjamin Britten Academy of Music and Mathematics</v>
          </cell>
        </row>
        <row r="280">
          <cell r="A280">
            <v>175</v>
          </cell>
          <cell r="B280">
            <v>137901</v>
          </cell>
          <cell r="C280">
            <v>9354051</v>
          </cell>
          <cell r="D280" t="str">
            <v>Stradbroke High School</v>
          </cell>
        </row>
        <row r="281">
          <cell r="A281">
            <v>155</v>
          </cell>
          <cell r="B281">
            <v>137055</v>
          </cell>
          <cell r="C281">
            <v>9354056</v>
          </cell>
          <cell r="D281" t="str">
            <v>Sir John Leman High School</v>
          </cell>
        </row>
        <row r="282">
          <cell r="A282">
            <v>156</v>
          </cell>
          <cell r="B282">
            <v>136998</v>
          </cell>
          <cell r="C282">
            <v>9354075</v>
          </cell>
          <cell r="D282" t="str">
            <v>Bungay High School</v>
          </cell>
        </row>
        <row r="283">
          <cell r="A283">
            <v>378</v>
          </cell>
          <cell r="B283">
            <v>136834</v>
          </cell>
          <cell r="C283">
            <v>9354076</v>
          </cell>
          <cell r="D283" t="str">
            <v>Farlingaye High School</v>
          </cell>
        </row>
        <row r="284">
          <cell r="A284">
            <v>366</v>
          </cell>
          <cell r="B284">
            <v>136827</v>
          </cell>
          <cell r="C284">
            <v>9354092</v>
          </cell>
          <cell r="D284" t="str">
            <v>Copleston High School</v>
          </cell>
        </row>
        <row r="285">
          <cell r="A285">
            <v>375</v>
          </cell>
          <cell r="B285">
            <v>139288</v>
          </cell>
          <cell r="C285">
            <v>9354095</v>
          </cell>
          <cell r="D285" t="str">
            <v>Westbourne Academy</v>
          </cell>
        </row>
        <row r="286">
          <cell r="A286">
            <v>357</v>
          </cell>
          <cell r="B286">
            <v>137218</v>
          </cell>
          <cell r="C286">
            <v>9354097</v>
          </cell>
          <cell r="D286" t="str">
            <v>East Bergholt High School</v>
          </cell>
        </row>
        <row r="287">
          <cell r="A287">
            <v>362</v>
          </cell>
          <cell r="B287">
            <v>137208</v>
          </cell>
          <cell r="C287">
            <v>9354098</v>
          </cell>
          <cell r="D287" t="str">
            <v>Holbrook Academy</v>
          </cell>
        </row>
        <row r="288">
          <cell r="A288">
            <v>376</v>
          </cell>
          <cell r="B288">
            <v>136969</v>
          </cell>
          <cell r="C288">
            <v>9354099</v>
          </cell>
          <cell r="D288" t="str">
            <v>Kesgrave High School</v>
          </cell>
        </row>
        <row r="289">
          <cell r="A289">
            <v>554</v>
          </cell>
          <cell r="B289">
            <v>136322</v>
          </cell>
          <cell r="C289">
            <v>9354102</v>
          </cell>
          <cell r="D289" t="str">
            <v>Samuel Ward Academy</v>
          </cell>
        </row>
        <row r="290">
          <cell r="A290">
            <v>562</v>
          </cell>
          <cell r="B290">
            <v>143362</v>
          </cell>
          <cell r="C290">
            <v>9354103</v>
          </cell>
          <cell r="D290" t="str">
            <v>Stowupland High School</v>
          </cell>
        </row>
        <row r="291">
          <cell r="A291">
            <v>159</v>
          </cell>
          <cell r="B291">
            <v>136416</v>
          </cell>
          <cell r="C291">
            <v>9354504</v>
          </cell>
          <cell r="D291" t="str">
            <v>Debenham High School</v>
          </cell>
        </row>
        <row r="292">
          <cell r="A292">
            <v>372</v>
          </cell>
          <cell r="B292">
            <v>137849</v>
          </cell>
          <cell r="C292">
            <v>9354603</v>
          </cell>
          <cell r="D292" t="str">
            <v>St Alban's Catholic High School</v>
          </cell>
        </row>
        <row r="293">
          <cell r="A293">
            <v>368</v>
          </cell>
          <cell r="B293">
            <v>136453</v>
          </cell>
          <cell r="C293">
            <v>9354606</v>
          </cell>
          <cell r="D293" t="str">
            <v>Ipswich Academy</v>
          </cell>
        </row>
        <row r="294">
          <cell r="A294">
            <v>483</v>
          </cell>
          <cell r="B294">
            <v>124546</v>
          </cell>
          <cell r="C294">
            <v>9352023</v>
          </cell>
          <cell r="D294" t="str">
            <v>Houldsworth Valley Primary</v>
          </cell>
        </row>
        <row r="295">
          <cell r="A295">
            <v>512</v>
          </cell>
          <cell r="B295">
            <v>124560</v>
          </cell>
          <cell r="C295">
            <v>9352044</v>
          </cell>
          <cell r="D295" t="str">
            <v>Woodhall C.P. School</v>
          </cell>
        </row>
        <row r="296">
          <cell r="A296">
            <v>270</v>
          </cell>
          <cell r="B296">
            <v>124649</v>
          </cell>
          <cell r="C296">
            <v>9352161</v>
          </cell>
          <cell r="D296" t="str">
            <v>Murrayfield Primary School</v>
          </cell>
        </row>
        <row r="297">
          <cell r="A297">
            <v>119</v>
          </cell>
          <cell r="B297">
            <v>124621</v>
          </cell>
          <cell r="C297">
            <v>9352128</v>
          </cell>
          <cell r="D297" t="str">
            <v>Yoxford Primary</v>
          </cell>
        </row>
        <row r="298">
          <cell r="A298">
            <v>225</v>
          </cell>
          <cell r="B298">
            <v>124730</v>
          </cell>
          <cell r="C298">
            <v>9353086</v>
          </cell>
          <cell r="D298" t="str">
            <v>Eyke Church of England Voluntary Controlled Primary School</v>
          </cell>
        </row>
        <row r="299">
          <cell r="A299">
            <v>455</v>
          </cell>
          <cell r="B299">
            <v>124769</v>
          </cell>
          <cell r="C299">
            <v>9353320</v>
          </cell>
          <cell r="D299" t="str">
            <v>St Felix RCVA Primary School</v>
          </cell>
        </row>
        <row r="300">
          <cell r="A300">
            <v>82</v>
          </cell>
          <cell r="B300">
            <v>124600</v>
          </cell>
          <cell r="C300">
            <v>9352098</v>
          </cell>
          <cell r="D300" t="str">
            <v>Middleton County Primary</v>
          </cell>
        </row>
        <row r="301">
          <cell r="A301">
            <v>515</v>
          </cell>
          <cell r="B301">
            <v>124716</v>
          </cell>
          <cell r="C301">
            <v>9353063</v>
          </cell>
          <cell r="D301" t="str">
            <v>St Christopher's CEVCP School</v>
          </cell>
        </row>
        <row r="302">
          <cell r="A302">
            <v>0</v>
          </cell>
          <cell r="D302" t="str">
            <v>School</v>
          </cell>
        </row>
        <row r="310">
          <cell r="A310" t="str">
            <v>000 - School</v>
          </cell>
        </row>
        <row r="311">
          <cell r="A311" t="str">
            <v xml:space="preserve">001 - Aldeburgh Primary School </v>
          </cell>
        </row>
        <row r="312">
          <cell r="A312" t="str">
            <v xml:space="preserve">005 - Barnby &amp; North Cover Community Primary </v>
          </cell>
        </row>
        <row r="313">
          <cell r="A313" t="str">
            <v>006 - The Albert Pye Community Primary School</v>
          </cell>
        </row>
        <row r="314">
          <cell r="A314" t="str">
            <v>007 - Ravensmere Infant School</v>
          </cell>
        </row>
        <row r="315">
          <cell r="A315" t="str">
            <v>008 - Beccles Primary Academy</v>
          </cell>
        </row>
        <row r="316">
          <cell r="A316" t="str">
            <v>009 - St Benet's Catholic Primary School</v>
          </cell>
        </row>
        <row r="317">
          <cell r="A317" t="str">
            <v>010 - Bedfield C of E VCP School</v>
          </cell>
        </row>
        <row r="318">
          <cell r="A318" t="str">
            <v>011 - Benhall St Mary's C of E VCP School</v>
          </cell>
        </row>
        <row r="319">
          <cell r="A319" t="str">
            <v>012 - Blundeston C of E VCP School</v>
          </cell>
        </row>
        <row r="320">
          <cell r="A320" t="str">
            <v>013 - Bramfield C of E VCP School</v>
          </cell>
        </row>
        <row r="321">
          <cell r="A321" t="str">
            <v>014 - Brampton C of E VCP School</v>
          </cell>
        </row>
        <row r="322">
          <cell r="A322" t="str">
            <v>015 - Bungay Primary School</v>
          </cell>
        </row>
        <row r="323">
          <cell r="A323" t="str">
            <v>016 - St Edmund's Catholic Primary School, Bungay</v>
          </cell>
        </row>
        <row r="324">
          <cell r="A324" t="str">
            <v>017 - St Botolph's CEVCP School</v>
          </cell>
        </row>
        <row r="325">
          <cell r="A325" t="str">
            <v>019 - Carlton Colville Primary School</v>
          </cell>
        </row>
        <row r="326">
          <cell r="A326" t="str">
            <v>020 - Charsfield CEVCP School</v>
          </cell>
        </row>
        <row r="327">
          <cell r="A327" t="str">
            <v>022 - Corton CEVCP School</v>
          </cell>
        </row>
        <row r="328">
          <cell r="A328" t="str">
            <v>023 - Coldfair Green CP School</v>
          </cell>
        </row>
        <row r="329">
          <cell r="A329" t="str">
            <v>025 - Sir Robert Hitcham's CEVAP School, Debenham</v>
          </cell>
        </row>
        <row r="330">
          <cell r="A330" t="str">
            <v>026 - Dennington CEVCP School</v>
          </cell>
        </row>
        <row r="331">
          <cell r="A331" t="str">
            <v>029 - Earl Soham Community Primary School</v>
          </cell>
        </row>
        <row r="332">
          <cell r="A332" t="str">
            <v>030 - Easton Community Primary School</v>
          </cell>
        </row>
        <row r="333">
          <cell r="A333" t="str">
            <v>031 - St Peter and St Paul CEVAP School</v>
          </cell>
        </row>
        <row r="334">
          <cell r="A334" t="str">
            <v>035 - Sir Robert Hitcham's CEVAP School, Framlingham</v>
          </cell>
        </row>
        <row r="335">
          <cell r="A335" t="str">
            <v>036 - Fressingfield CEVCP School</v>
          </cell>
        </row>
        <row r="336">
          <cell r="A336" t="str">
            <v>038 - Gislingham CEVCP School</v>
          </cell>
        </row>
        <row r="337">
          <cell r="A337" t="str">
            <v>041 - Edgar Sewter Community Primary School</v>
          </cell>
        </row>
        <row r="338">
          <cell r="A338" t="str">
            <v>042 - Helmingham Community Primary School</v>
          </cell>
        </row>
        <row r="339">
          <cell r="A339" t="str">
            <v>044 - Holton St Peter Community Primary School</v>
          </cell>
        </row>
        <row r="340">
          <cell r="A340" t="str">
            <v>045 - St Edmund's Primary School, Hoxne</v>
          </cell>
        </row>
        <row r="341">
          <cell r="A341" t="str">
            <v>048 - Ilketshall St Lawrence School</v>
          </cell>
        </row>
        <row r="342">
          <cell r="A342" t="str">
            <v>050 - Kelsale CEVCP School</v>
          </cell>
        </row>
        <row r="343">
          <cell r="A343" t="str">
            <v>052 - Kessingland CEVCP School</v>
          </cell>
        </row>
        <row r="344">
          <cell r="A344" t="str">
            <v>056 - All Saints CEVAP School, Laxfield</v>
          </cell>
        </row>
        <row r="345">
          <cell r="A345" t="str">
            <v>057 - Leiston Primary School</v>
          </cell>
        </row>
        <row r="346">
          <cell r="A346" t="str">
            <v>059 - Dell Primary School</v>
          </cell>
        </row>
        <row r="347">
          <cell r="A347" t="str">
            <v>060 - Elm Tree Community Primary School</v>
          </cell>
        </row>
        <row r="348">
          <cell r="A348" t="str">
            <v>061 - Red Oak Primary</v>
          </cell>
        </row>
        <row r="349">
          <cell r="A349" t="str">
            <v>062 - Gunton Community Primary School</v>
          </cell>
        </row>
        <row r="350">
          <cell r="A350" t="str">
            <v>063 - Meadow Community Primary School</v>
          </cell>
        </row>
        <row r="351">
          <cell r="A351" t="str">
            <v>064 - Northfield St Nicholas Primary School</v>
          </cell>
        </row>
        <row r="352">
          <cell r="A352" t="str">
            <v>065 - Poplars Community Primary School</v>
          </cell>
        </row>
        <row r="353">
          <cell r="A353" t="str">
            <v>067 - Pakefield Primary School</v>
          </cell>
        </row>
        <row r="354">
          <cell r="A354" t="str">
            <v>068 - Roman Hill Primary School</v>
          </cell>
        </row>
        <row r="355">
          <cell r="A355" t="str">
            <v>070 - St Margaret's Community Primary School, Lowestoft</v>
          </cell>
        </row>
        <row r="356">
          <cell r="A356" t="str">
            <v>072 - St Mary's RC Primary School, Lowestoft</v>
          </cell>
        </row>
        <row r="357">
          <cell r="A357" t="str">
            <v>073 - Westwood Primary School</v>
          </cell>
        </row>
        <row r="358">
          <cell r="A358" t="str">
            <v>074 - Woods Loke Community Primary School</v>
          </cell>
        </row>
        <row r="359">
          <cell r="A359" t="str">
            <v>075 - Oulton Broad Primary School</v>
          </cell>
        </row>
        <row r="360">
          <cell r="A360" t="str">
            <v>077 - Grove Primary School</v>
          </cell>
        </row>
        <row r="361">
          <cell r="A361" t="str">
            <v>080 - Mellis CEVCP School</v>
          </cell>
        </row>
        <row r="362">
          <cell r="A362" t="str">
            <v>081 - Mendham Primary School</v>
          </cell>
        </row>
        <row r="363">
          <cell r="A363" t="str">
            <v>082 - Middleton Community Primary School</v>
          </cell>
        </row>
        <row r="364">
          <cell r="A364" t="str">
            <v>084 - Occold Primary School</v>
          </cell>
        </row>
        <row r="365">
          <cell r="A365" t="str">
            <v>086 - Palgrave CEVCP School</v>
          </cell>
        </row>
        <row r="366">
          <cell r="A366" t="str">
            <v>088 - Peasenhall Primary School</v>
          </cell>
        </row>
        <row r="367">
          <cell r="A367" t="str">
            <v>092 - Reydon Primary School</v>
          </cell>
        </row>
        <row r="368">
          <cell r="A368" t="str">
            <v>093 - Ringsfield CEVCP School</v>
          </cell>
        </row>
        <row r="369">
          <cell r="A369" t="str">
            <v>096 - Saxmundham Primary School</v>
          </cell>
        </row>
        <row r="370">
          <cell r="A370" t="str">
            <v>097 - Snape Community Primary School</v>
          </cell>
        </row>
        <row r="371">
          <cell r="A371" t="str">
            <v>098 - Somerleyton Primary School</v>
          </cell>
        </row>
        <row r="372">
          <cell r="A372" t="str">
            <v>099 - Southwold Primary School</v>
          </cell>
        </row>
        <row r="373">
          <cell r="A373" t="str">
            <v>101 - Stonham Aspal CEVAP School</v>
          </cell>
        </row>
        <row r="374">
          <cell r="A374" t="str">
            <v>102 - Stradbroke CEVCP School</v>
          </cell>
        </row>
        <row r="375">
          <cell r="A375" t="str">
            <v>106 - Thorndon CEVCP School</v>
          </cell>
        </row>
        <row r="376">
          <cell r="A376" t="str">
            <v>109 - Wenhaston Primary School</v>
          </cell>
        </row>
        <row r="377">
          <cell r="A377" t="str">
            <v>110 - Wetheringsett CEVCP School</v>
          </cell>
        </row>
        <row r="378">
          <cell r="A378" t="str">
            <v>111 - Wickham Market Community Primary School</v>
          </cell>
        </row>
        <row r="379">
          <cell r="A379" t="str">
            <v>112 - Wilby CEVCP School</v>
          </cell>
        </row>
        <row r="380">
          <cell r="A380" t="str">
            <v>113 - Worlingham CEVCP School</v>
          </cell>
        </row>
        <row r="381">
          <cell r="A381" t="str">
            <v>114 - Worlingworth CEVCP School</v>
          </cell>
        </row>
        <row r="382">
          <cell r="A382" t="str">
            <v>115 - Wortham Primary School</v>
          </cell>
        </row>
        <row r="383">
          <cell r="A383" t="str">
            <v>119 - Yoxford Primary School</v>
          </cell>
        </row>
        <row r="384">
          <cell r="A384" t="str">
            <v>155 - Sir John Leman High School</v>
          </cell>
        </row>
        <row r="385">
          <cell r="A385" t="str">
            <v>156 - Bungay High School</v>
          </cell>
        </row>
        <row r="386">
          <cell r="A386" t="str">
            <v>157 - Pakefield High School</v>
          </cell>
        </row>
        <row r="387">
          <cell r="A387" t="str">
            <v>159 - Debenham High School</v>
          </cell>
        </row>
        <row r="388">
          <cell r="A388" t="str">
            <v>165 - Thomas Mills High School</v>
          </cell>
        </row>
        <row r="389">
          <cell r="A389" t="str">
            <v>166 - Hartismere High School</v>
          </cell>
        </row>
        <row r="390">
          <cell r="A390" t="str">
            <v>167 - Alde Valley High School</v>
          </cell>
        </row>
        <row r="391">
          <cell r="A391" t="str">
            <v>169 - Ormiston Denes Academy</v>
          </cell>
        </row>
        <row r="392">
          <cell r="A392" t="str">
            <v>170 - East Point Academy</v>
          </cell>
        </row>
        <row r="393">
          <cell r="A393" t="str">
            <v>171 - Benjamin Britten High School</v>
          </cell>
        </row>
        <row r="394">
          <cell r="A394" t="str">
            <v>175 - Stradbroke High</v>
          </cell>
        </row>
        <row r="395">
          <cell r="A395" t="str">
            <v xml:space="preserve">202 - Bawdsey CEVCP School </v>
          </cell>
        </row>
        <row r="396">
          <cell r="A396" t="str">
            <v>203 - Bentley CEVCP School</v>
          </cell>
        </row>
        <row r="397">
          <cell r="A397" t="str">
            <v>205 - Bildeston Primary School</v>
          </cell>
        </row>
        <row r="398">
          <cell r="A398" t="str">
            <v>206 - Bramford CEVCP School</v>
          </cell>
        </row>
        <row r="399">
          <cell r="A399" t="str">
            <v>208 - Brooklands Primary School</v>
          </cell>
        </row>
        <row r="400">
          <cell r="A400" t="str">
            <v>211 - Bucklesham Primary School</v>
          </cell>
        </row>
        <row r="401">
          <cell r="A401" t="str">
            <v>216 - Capel St Mary CEVCP School</v>
          </cell>
        </row>
        <row r="402">
          <cell r="A402" t="str">
            <v>217 - Chelmondiston CEVCP School</v>
          </cell>
        </row>
        <row r="403">
          <cell r="A403" t="str">
            <v>219 - Claydon Primary School</v>
          </cell>
        </row>
        <row r="404">
          <cell r="A404" t="str">
            <v>220 - Copdock Primary School</v>
          </cell>
        </row>
        <row r="405">
          <cell r="A405" t="str">
            <v>223 - East Bergholt CEVCP School</v>
          </cell>
        </row>
        <row r="406">
          <cell r="A406" t="str">
            <v>224 - Elmsett CEVCP School</v>
          </cell>
        </row>
        <row r="407">
          <cell r="A407" t="str">
            <v>225 - Eyke CEVCP School</v>
          </cell>
        </row>
        <row r="408">
          <cell r="A408" t="str">
            <v>228 - Causton Junior School</v>
          </cell>
        </row>
        <row r="409">
          <cell r="A409" t="str">
            <v>229 - Colneis Junior School</v>
          </cell>
        </row>
        <row r="410">
          <cell r="A410" t="str">
            <v>230 - Fairfield Infant School</v>
          </cell>
        </row>
        <row r="411">
          <cell r="A411" t="str">
            <v>231 - Grange Community Primary School</v>
          </cell>
        </row>
        <row r="412">
          <cell r="A412" t="str">
            <v>232 - Kingsfleet Primary School</v>
          </cell>
        </row>
        <row r="413">
          <cell r="A413" t="str">
            <v>233 - Langer Primary School</v>
          </cell>
        </row>
        <row r="414">
          <cell r="A414" t="str">
            <v>234 - Maidstone Infant School</v>
          </cell>
        </row>
        <row r="415">
          <cell r="A415" t="str">
            <v>237 - Grundisburgh Primary School</v>
          </cell>
        </row>
        <row r="416">
          <cell r="A416" t="str">
            <v>238 - Beaumont Community Primary School</v>
          </cell>
        </row>
        <row r="417">
          <cell r="A417" t="str">
            <v>239 - Hadleigh Community Primary School</v>
          </cell>
        </row>
        <row r="418">
          <cell r="A418" t="str">
            <v>240 - St Mary's CEVAP School, Hadleigh</v>
          </cell>
        </row>
        <row r="419">
          <cell r="A419" t="str">
            <v>242 - Henley Primary School</v>
          </cell>
        </row>
        <row r="420">
          <cell r="A420" t="str">
            <v>243 - Hintlesham and Chattisham CEVCP School</v>
          </cell>
        </row>
        <row r="421">
          <cell r="A421" t="str">
            <v>245 - Holbrook Primary School</v>
          </cell>
        </row>
        <row r="422">
          <cell r="A422" t="str">
            <v>246 - Hollesley Primary School</v>
          </cell>
        </row>
        <row r="423">
          <cell r="A423" t="str">
            <v>249 - Broke Hall Community Primary School</v>
          </cell>
        </row>
        <row r="424">
          <cell r="A424" t="str">
            <v>250 - Britannia Primary School and Nursery</v>
          </cell>
        </row>
        <row r="425">
          <cell r="A425" t="str">
            <v>251 - Castle Hill Infant School</v>
          </cell>
        </row>
        <row r="426">
          <cell r="A426" t="str">
            <v>252 - Castle Hill Junior School</v>
          </cell>
        </row>
        <row r="427">
          <cell r="A427" t="str">
            <v>253 - The Oaks Community Primary School</v>
          </cell>
        </row>
        <row r="428">
          <cell r="A428" t="str">
            <v>256 - Cliff Lane Primary School</v>
          </cell>
        </row>
        <row r="429">
          <cell r="A429" t="str">
            <v>258 - Clifford Road Primary School</v>
          </cell>
        </row>
        <row r="430">
          <cell r="A430" t="str">
            <v>259 - Dale Hall Community Primary School</v>
          </cell>
        </row>
        <row r="431">
          <cell r="A431" t="str">
            <v>260 - The Willows Primary School</v>
          </cell>
        </row>
        <row r="432">
          <cell r="A432" t="str">
            <v>262 - Gusford Primary School</v>
          </cell>
        </row>
        <row r="433">
          <cell r="A433" t="str">
            <v>263 - Halifax Primary School</v>
          </cell>
        </row>
        <row r="434">
          <cell r="A434" t="str">
            <v>264 - Handford Hall Primary School</v>
          </cell>
        </row>
        <row r="435">
          <cell r="A435" t="str">
            <v>267 - Hillside Community Primary School</v>
          </cell>
        </row>
        <row r="436">
          <cell r="A436" t="str">
            <v>269 - Morland Primary School</v>
          </cell>
        </row>
        <row r="437">
          <cell r="A437" t="str">
            <v>270 - Murrayfield Community Primary School</v>
          </cell>
        </row>
        <row r="438">
          <cell r="A438" t="str">
            <v>273 - Ravenswood Primary School</v>
          </cell>
        </row>
        <row r="439">
          <cell r="A439" t="str">
            <v>274 - Pipers Vale Community Primary School</v>
          </cell>
        </row>
        <row r="440">
          <cell r="A440" t="str">
            <v>275 - Ranelagh Primary School</v>
          </cell>
        </row>
        <row r="441">
          <cell r="A441" t="str">
            <v>279 - Rose Hill Primary School</v>
          </cell>
        </row>
        <row r="442">
          <cell r="A442" t="str">
            <v>281 - Rushmere Hall Primary School</v>
          </cell>
        </row>
        <row r="443">
          <cell r="A443" t="str">
            <v>283 - St Helen's Primary School</v>
          </cell>
        </row>
        <row r="444">
          <cell r="A444" t="str">
            <v>284 - St John's CEVAP School</v>
          </cell>
        </row>
        <row r="445">
          <cell r="A445" t="str">
            <v>285 - St Margaret's CEVAP School, Ipswich</v>
          </cell>
        </row>
        <row r="446">
          <cell r="A446" t="str">
            <v>287 - St Mark's Catholic Primary School</v>
          </cell>
        </row>
        <row r="447">
          <cell r="A447" t="str">
            <v>288 - St Matthew's CEVAP School</v>
          </cell>
        </row>
        <row r="448">
          <cell r="A448" t="str">
            <v>289 - St Mary's Catholic Primary School, Ipswich</v>
          </cell>
        </row>
        <row r="449">
          <cell r="A449" t="str">
            <v>291 - St Pancras Catholic Primary School</v>
          </cell>
        </row>
        <row r="450">
          <cell r="A450" t="str">
            <v>292 - Sidegate Primary School</v>
          </cell>
        </row>
        <row r="451">
          <cell r="A451" t="str">
            <v>293 - Springfield Infant and Nursery School</v>
          </cell>
        </row>
        <row r="452">
          <cell r="A452" t="str">
            <v>294 - Springfield Junior School</v>
          </cell>
        </row>
        <row r="453">
          <cell r="A453" t="str">
            <v>295 - Sprites Primary School</v>
          </cell>
        </row>
        <row r="454">
          <cell r="A454" t="str">
            <v>300 - Whitehouse Community Primary School</v>
          </cell>
        </row>
        <row r="455">
          <cell r="A455" t="str">
            <v>303 - Whitton Community Primary School</v>
          </cell>
        </row>
        <row r="456">
          <cell r="A456" t="str">
            <v>307 - Cedarwood Community Primary School</v>
          </cell>
        </row>
        <row r="457">
          <cell r="A457" t="str">
            <v>308 - Kersey CEVCP School</v>
          </cell>
        </row>
        <row r="458">
          <cell r="A458" t="str">
            <v>309 - Heath Primary School</v>
          </cell>
        </row>
        <row r="459">
          <cell r="A459" t="str">
            <v>310 - Bealings School</v>
          </cell>
        </row>
        <row r="460">
          <cell r="A460" t="str">
            <v>311 - Birchwood Primary School</v>
          </cell>
        </row>
        <row r="461">
          <cell r="A461" t="str">
            <v>312 - Martlesham Primary School</v>
          </cell>
        </row>
        <row r="462">
          <cell r="A462" t="str">
            <v>313 - Gorseland Primary School</v>
          </cell>
        </row>
        <row r="463">
          <cell r="A463" t="str">
            <v>314 - Melton Primary School</v>
          </cell>
        </row>
        <row r="464">
          <cell r="A464" t="str">
            <v>316 - Nacton CEVCP School</v>
          </cell>
        </row>
        <row r="465">
          <cell r="A465" t="str">
            <v>317 - Orford CEVAP School</v>
          </cell>
        </row>
        <row r="466">
          <cell r="A466" t="str">
            <v>318 - Otley Primary School</v>
          </cell>
        </row>
        <row r="467">
          <cell r="A467" t="str">
            <v>320 - Rendlesham Community Primary School</v>
          </cell>
        </row>
        <row r="468">
          <cell r="A468" t="str">
            <v>322 - Shotley Community Primary School</v>
          </cell>
        </row>
        <row r="469">
          <cell r="A469" t="str">
            <v>324 - Somersham Primary School</v>
          </cell>
        </row>
        <row r="470">
          <cell r="A470" t="str">
            <v>325 - Sproughton CEVCP School</v>
          </cell>
        </row>
        <row r="471">
          <cell r="A471" t="str">
            <v>327 - Stratford St Mary Primary School</v>
          </cell>
        </row>
        <row r="472">
          <cell r="A472" t="str">
            <v>328 - Stutton CEVCP School</v>
          </cell>
        </row>
        <row r="473">
          <cell r="A473" t="str">
            <v>331 - Tattingstone CEVCP School</v>
          </cell>
        </row>
        <row r="474">
          <cell r="A474" t="str">
            <v>332 - Trimley St Martin Primary School</v>
          </cell>
        </row>
        <row r="475">
          <cell r="A475" t="str">
            <v>333 - Trimley St Mary Primary School</v>
          </cell>
        </row>
        <row r="476">
          <cell r="A476" t="str">
            <v>337 - Waldringfield Primary School</v>
          </cell>
        </row>
        <row r="477">
          <cell r="A477" t="str">
            <v>338 - Whatfield CEVCP School</v>
          </cell>
        </row>
        <row r="478">
          <cell r="A478" t="str">
            <v>339 - Witnesham Primary School</v>
          </cell>
        </row>
        <row r="479">
          <cell r="A479" t="str">
            <v>341 - Sandlings Primary School</v>
          </cell>
        </row>
        <row r="480">
          <cell r="A480" t="str">
            <v>342 - Woodbridge Primary School</v>
          </cell>
        </row>
        <row r="481">
          <cell r="A481" t="str">
            <v>343 - Kyson Primary School</v>
          </cell>
        </row>
        <row r="482">
          <cell r="A482" t="str">
            <v>344 - St Mary's CEVAP School, Woodbridge</v>
          </cell>
        </row>
        <row r="483">
          <cell r="A483" t="str">
            <v>350 - Felixstowe Academy</v>
          </cell>
        </row>
        <row r="484">
          <cell r="A484" t="str">
            <v>356 - Claydon High School</v>
          </cell>
        </row>
        <row r="485">
          <cell r="A485" t="str">
            <v>357 - East Bergholt High School</v>
          </cell>
        </row>
        <row r="486">
          <cell r="A486" t="str">
            <v>361 - Hadleigh High School</v>
          </cell>
        </row>
        <row r="487">
          <cell r="A487" t="str">
            <v>362 - Holbrook High School</v>
          </cell>
        </row>
        <row r="488">
          <cell r="A488" t="str">
            <v>365 - Suffolk New Academy</v>
          </cell>
        </row>
        <row r="489">
          <cell r="A489" t="str">
            <v>366 - Copleston High School</v>
          </cell>
        </row>
        <row r="490">
          <cell r="A490" t="str">
            <v>368 - Ipswich Academy</v>
          </cell>
        </row>
        <row r="491">
          <cell r="A491" t="str">
            <v>370 - Northgate High School</v>
          </cell>
        </row>
        <row r="492">
          <cell r="A492" t="str">
            <v>371 - Stoke High School</v>
          </cell>
        </row>
        <row r="493">
          <cell r="A493" t="str">
            <v>372 - St Alban's Catholic High School</v>
          </cell>
        </row>
        <row r="494">
          <cell r="A494" t="str">
            <v>373 - Ormiston Endeavour Academy</v>
          </cell>
        </row>
        <row r="495">
          <cell r="A495" t="str">
            <v>374 - Suffolk One</v>
          </cell>
        </row>
        <row r="496">
          <cell r="A496" t="str">
            <v>375 - Westbourne Sports College</v>
          </cell>
        </row>
        <row r="497">
          <cell r="A497" t="str">
            <v>376 - Kesgrave High School</v>
          </cell>
        </row>
        <row r="498">
          <cell r="A498" t="str">
            <v>378 - Farlingaye High School</v>
          </cell>
        </row>
        <row r="499">
          <cell r="A499" t="str">
            <v xml:space="preserve">400 - Acton CEVCP School </v>
          </cell>
        </row>
        <row r="500">
          <cell r="A500" t="str">
            <v xml:space="preserve">402 - Bacton Community Primary School </v>
          </cell>
        </row>
        <row r="501">
          <cell r="A501" t="str">
            <v>404 - Bardwell CEVCP School</v>
          </cell>
        </row>
        <row r="502">
          <cell r="A502" t="str">
            <v>405 - Barnham CEVCP School</v>
          </cell>
        </row>
        <row r="503">
          <cell r="A503" t="str">
            <v>406 - Barningham CEVCP School</v>
          </cell>
        </row>
        <row r="504">
          <cell r="A504" t="str">
            <v xml:space="preserve">407 - Barrow CEVCP School </v>
          </cell>
        </row>
        <row r="505">
          <cell r="A505" t="str">
            <v>409 - Boxford CEVCP School</v>
          </cell>
        </row>
        <row r="506">
          <cell r="A506" t="str">
            <v>411 - Forest Academy</v>
          </cell>
        </row>
        <row r="507">
          <cell r="A507" t="str">
            <v>412 - Bures CEVCP School</v>
          </cell>
        </row>
        <row r="508">
          <cell r="A508" t="str">
            <v>413 - The Glade Community Primary School</v>
          </cell>
        </row>
        <row r="509">
          <cell r="A509" t="str">
            <v>415 - Guildhall Feoffment Community Primary School</v>
          </cell>
        </row>
        <row r="510">
          <cell r="A510" t="str">
            <v>416 - Hardwick Primary School</v>
          </cell>
        </row>
        <row r="511">
          <cell r="A511" t="str">
            <v>417 - Howard Community Primary School</v>
          </cell>
        </row>
        <row r="512">
          <cell r="A512" t="str">
            <v>418 - Sebert Wood Community Primary School</v>
          </cell>
        </row>
        <row r="513">
          <cell r="A513" t="str">
            <v>420 - St Edmund's Catholic Primary School, Bury St Edmunds</v>
          </cell>
        </row>
        <row r="514">
          <cell r="A514" t="str">
            <v>421 - St Edmundsbury CEVAP School</v>
          </cell>
        </row>
        <row r="515">
          <cell r="A515" t="str">
            <v>422 - Sextons Manor Community Primary School</v>
          </cell>
        </row>
        <row r="516">
          <cell r="A516" t="str">
            <v>423 - Tollgate Primary School</v>
          </cell>
        </row>
        <row r="517">
          <cell r="A517" t="str">
            <v>424 - Westgate Community Primary School</v>
          </cell>
        </row>
        <row r="518">
          <cell r="A518" t="str">
            <v>425 - Abbots Green Community Primary School</v>
          </cell>
        </row>
        <row r="519">
          <cell r="A519" t="str">
            <v>426 - Cavendish CEVCP School</v>
          </cell>
        </row>
        <row r="520">
          <cell r="A520" t="str">
            <v>429 - Clare Community Primary School</v>
          </cell>
        </row>
        <row r="521">
          <cell r="A521" t="str">
            <v>430 - Cockfield CEVCP School</v>
          </cell>
        </row>
        <row r="522">
          <cell r="A522" t="str">
            <v>431 - Combs Ford Primary School</v>
          </cell>
        </row>
        <row r="523">
          <cell r="A523" t="str">
            <v>432 - Creeting St Mary CEVAP School</v>
          </cell>
        </row>
        <row r="524">
          <cell r="A524" t="str">
            <v>436 - Elmswell Community Primary School</v>
          </cell>
        </row>
        <row r="525">
          <cell r="A525" t="str">
            <v>437 - Elveden CEVAP School</v>
          </cell>
        </row>
        <row r="526">
          <cell r="A526" t="str">
            <v>440 - Glemsford Community Primary School</v>
          </cell>
        </row>
        <row r="527">
          <cell r="A527" t="str">
            <v>441 - Great Barton CEVCP School</v>
          </cell>
        </row>
        <row r="528">
          <cell r="A528" t="str">
            <v>442 - Wells Hall Community Primary School</v>
          </cell>
        </row>
        <row r="529">
          <cell r="A529" t="str">
            <v>443 - Pot Kiln Primary School</v>
          </cell>
        </row>
        <row r="530">
          <cell r="A530" t="str">
            <v>444 - Great Finborough CEVCP School</v>
          </cell>
        </row>
        <row r="531">
          <cell r="A531" t="str">
            <v>445 - Great Waldingfield CEVCP School</v>
          </cell>
        </row>
        <row r="532">
          <cell r="A532" t="str">
            <v>446 - Great Whelnetham CEVCP School</v>
          </cell>
        </row>
        <row r="533">
          <cell r="A533" t="str">
            <v>447 - Coupals Community Primary School</v>
          </cell>
        </row>
        <row r="534">
          <cell r="A534" t="str">
            <v>448 - Hartest CEVCP School</v>
          </cell>
        </row>
        <row r="535">
          <cell r="A535" t="str">
            <v>449 - Crawfords CEVCP School</v>
          </cell>
        </row>
        <row r="536">
          <cell r="A536" t="str">
            <v>450 - Burton End Community Primary School</v>
          </cell>
        </row>
        <row r="537">
          <cell r="A537" t="str">
            <v>451 - New Cangle Community Primary School</v>
          </cell>
        </row>
        <row r="538">
          <cell r="A538" t="str">
            <v>452 - Clements Community Primary School</v>
          </cell>
        </row>
        <row r="539">
          <cell r="A539" t="str">
            <v>453 - Westfield Community Primary School</v>
          </cell>
        </row>
        <row r="540">
          <cell r="A540" t="str">
            <v xml:space="preserve">454 - Place Farm Primary Academy </v>
          </cell>
        </row>
        <row r="541">
          <cell r="A541" t="str">
            <v>455 - St Felix Roman Catholic Primary School</v>
          </cell>
        </row>
        <row r="542">
          <cell r="A542" t="str">
            <v>457 - Honington CEVCP School</v>
          </cell>
        </row>
        <row r="543">
          <cell r="A543" t="str">
            <v>458 - Hopton CEVCP School</v>
          </cell>
        </row>
        <row r="544">
          <cell r="A544" t="str">
            <v>460 - Hundon Community Primary School</v>
          </cell>
        </row>
        <row r="545">
          <cell r="A545" t="str">
            <v>461 - Ickworth Park Primary School</v>
          </cell>
        </row>
        <row r="546">
          <cell r="A546" t="str">
            <v>464 - Ixworth CEVCP School</v>
          </cell>
        </row>
        <row r="547">
          <cell r="A547" t="str">
            <v>465 - Kedington Primary School</v>
          </cell>
        </row>
        <row r="548">
          <cell r="A548" t="str">
            <v>466 - Lakenheath Community Primary School</v>
          </cell>
        </row>
        <row r="549">
          <cell r="A549" t="str">
            <v>467 - Lavenham Community Primary School</v>
          </cell>
        </row>
        <row r="550">
          <cell r="A550" t="str">
            <v>468 - All Saints CEVCP School, Lawshall</v>
          </cell>
        </row>
        <row r="551">
          <cell r="A551" t="str">
            <v>469 - Long Melford CEVCP School</v>
          </cell>
        </row>
        <row r="552">
          <cell r="A552" t="str">
            <v>471 - Mendlesham Community Primary School</v>
          </cell>
        </row>
        <row r="553">
          <cell r="A553" t="str">
            <v>472 - St Mary's CEVAP School, Mildenhall</v>
          </cell>
        </row>
        <row r="554">
          <cell r="A554" t="str">
            <v xml:space="preserve">473 - Beck Row Primary School </v>
          </cell>
        </row>
        <row r="555">
          <cell r="A555" t="str">
            <v>474 - Great Heath Primary School</v>
          </cell>
        </row>
        <row r="556">
          <cell r="A556" t="str">
            <v>476 - West Row Community Primary School</v>
          </cell>
        </row>
        <row r="557">
          <cell r="A557" t="str">
            <v>478 - Moulton CEVCP School</v>
          </cell>
        </row>
        <row r="558">
          <cell r="A558" t="str">
            <v>479 - Nayland Primary School</v>
          </cell>
        </row>
        <row r="559">
          <cell r="A559" t="str">
            <v>480 - Bosmere Community Primary School</v>
          </cell>
        </row>
        <row r="560">
          <cell r="A560" t="str">
            <v xml:space="preserve">481 - All Saints CEVAP School, Newmarket </v>
          </cell>
        </row>
        <row r="561">
          <cell r="A561" t="str">
            <v>482 - Exning Primary School</v>
          </cell>
        </row>
        <row r="562">
          <cell r="A562" t="str">
            <v>483 - Houldsworth Valley Primary School</v>
          </cell>
        </row>
        <row r="563">
          <cell r="A563" t="str">
            <v>484 - Laureate Community Primary School and Nursery</v>
          </cell>
        </row>
        <row r="564">
          <cell r="A564" t="str">
            <v>486 - Paddocks Primary School</v>
          </cell>
        </row>
        <row r="565">
          <cell r="A565" t="str">
            <v>487 - St Louis Roman Catholic Primary School</v>
          </cell>
        </row>
        <row r="566">
          <cell r="A566" t="str">
            <v>488 - Norton CEVCP School</v>
          </cell>
        </row>
        <row r="567">
          <cell r="A567" t="str">
            <v>489 - Old Newton CEVCP School</v>
          </cell>
        </row>
        <row r="568">
          <cell r="A568" t="str">
            <v>492 - Rattlesden CEVCP School</v>
          </cell>
        </row>
        <row r="569">
          <cell r="A569" t="str">
            <v>494 - Ringshall School</v>
          </cell>
        </row>
        <row r="570">
          <cell r="A570" t="str">
            <v>495 - Risby CEVCP School</v>
          </cell>
        </row>
        <row r="571">
          <cell r="A571" t="str">
            <v>496 - Rougham CEVCP School</v>
          </cell>
        </row>
        <row r="572">
          <cell r="A572" t="str">
            <v>499 - Stanton Community Primary School</v>
          </cell>
        </row>
        <row r="573">
          <cell r="A573" t="str">
            <v>501 - Stoke-by-Nayland CEVCP School</v>
          </cell>
        </row>
        <row r="574">
          <cell r="A574" t="str">
            <v>502 - Chilton Community Primary School</v>
          </cell>
        </row>
        <row r="575">
          <cell r="A575" t="str">
            <v>503 - Abbots Hall Community Primary School</v>
          </cell>
        </row>
        <row r="576">
          <cell r="A576" t="str">
            <v>504 - Wood Ley Community Primary School</v>
          </cell>
        </row>
        <row r="577">
          <cell r="A577" t="str">
            <v>505 - Cedars Park Primary School</v>
          </cell>
        </row>
        <row r="578">
          <cell r="A578" t="str">
            <v>506 - The Freeman Community Primary School</v>
          </cell>
        </row>
        <row r="579">
          <cell r="A579" t="str">
            <v>507 - St Gregory CEVCP School</v>
          </cell>
        </row>
        <row r="580">
          <cell r="A580" t="str">
            <v>508 - Trinity CEVAP School</v>
          </cell>
        </row>
        <row r="581">
          <cell r="A581" t="str">
            <v>509 - St Joseph's Roman Catholic Primary School</v>
          </cell>
        </row>
        <row r="582">
          <cell r="A582" t="str">
            <v>511 - Tudor CEVCP School</v>
          </cell>
        </row>
        <row r="583">
          <cell r="A583" t="str">
            <v>512 - Woodhall Community Primary School</v>
          </cell>
        </row>
        <row r="584">
          <cell r="A584" t="str">
            <v>513 - Thurlow CEVCP School</v>
          </cell>
        </row>
        <row r="585">
          <cell r="A585" t="str">
            <v>514 - Thurston CEVCP School</v>
          </cell>
        </row>
        <row r="586">
          <cell r="A586" t="str">
            <v>515 - St Christopher's CEVCP School</v>
          </cell>
        </row>
        <row r="587">
          <cell r="A587" t="str">
            <v>517 - Walsham-le-Willows CEVCP School</v>
          </cell>
        </row>
        <row r="588">
          <cell r="A588" t="str">
            <v>521 - Wickhambrook Community Primary School</v>
          </cell>
        </row>
        <row r="589">
          <cell r="A589" t="str">
            <v>522 - Woolpit Community Primary School</v>
          </cell>
        </row>
        <row r="590">
          <cell r="A590" t="str">
            <v>527 - Horringer Court Middle School</v>
          </cell>
        </row>
        <row r="591">
          <cell r="A591" t="str">
            <v>528 - Howard Middle School</v>
          </cell>
        </row>
        <row r="592">
          <cell r="A592" t="str">
            <v>529 - St James CEVA Middle School</v>
          </cell>
        </row>
        <row r="593">
          <cell r="A593" t="str">
            <v>530 - St Louis Catholic Middle School</v>
          </cell>
        </row>
        <row r="594">
          <cell r="A594" t="str">
            <v>531 - Westley Middle School</v>
          </cell>
        </row>
        <row r="595">
          <cell r="A595" t="str">
            <v>532 - Hardwick Middle School</v>
          </cell>
        </row>
        <row r="596">
          <cell r="A596" t="str">
            <v>551 - County Upper School</v>
          </cell>
        </row>
        <row r="597">
          <cell r="A597" t="str">
            <v>552 - King Edward VI CEVC Upper School</v>
          </cell>
        </row>
        <row r="598">
          <cell r="A598" t="str">
            <v>553 - St Benedict's Catholic School</v>
          </cell>
        </row>
        <row r="599">
          <cell r="A599" t="str">
            <v>554 - Samuel Ward Academy</v>
          </cell>
        </row>
        <row r="600">
          <cell r="A600" t="str">
            <v>555 - Thomas Gainsborough School</v>
          </cell>
        </row>
        <row r="601">
          <cell r="A601" t="str">
            <v>556 - Castle Manor Academy</v>
          </cell>
        </row>
        <row r="602">
          <cell r="A602" t="str">
            <v>557 - Newmarket College</v>
          </cell>
        </row>
        <row r="603">
          <cell r="A603" t="str">
            <v>558 - Stowmarket High School</v>
          </cell>
        </row>
        <row r="604">
          <cell r="A604" t="str">
            <v>559 - Orminston Sudbury Academy</v>
          </cell>
        </row>
        <row r="605">
          <cell r="A605" t="str">
            <v>560 - Thurston Community College</v>
          </cell>
        </row>
        <row r="606">
          <cell r="A606" t="str">
            <v>561 - Mildenhall College Academy</v>
          </cell>
        </row>
        <row r="607">
          <cell r="A607" t="str">
            <v>562 - Stowupland High School</v>
          </cell>
        </row>
        <row r="608">
          <cell r="A608" t="str">
            <v>991 - Stour Valley Community School</v>
          </cell>
        </row>
        <row r="609">
          <cell r="A609" t="str">
            <v>992 - IES Breckland</v>
          </cell>
        </row>
        <row r="610">
          <cell r="A610" t="str">
            <v>993 - Saxmundham Free School</v>
          </cell>
        </row>
        <row r="611">
          <cell r="A611" t="str">
            <v>994 - Beccles Free School</v>
          </cell>
        </row>
        <row r="612">
          <cell r="A612" t="str">
            <v>999 - Ixworth Free School</v>
          </cell>
        </row>
        <row r="613">
          <cell r="A613" t="str">
            <v>599 - Sybil Andrews Academy</v>
          </cell>
        </row>
        <row r="614">
          <cell r="A614" t="str">
            <v>1001 - Churchill Free Special</v>
          </cell>
        </row>
        <row r="615">
          <cell r="A615" t="str">
            <v>195 - The Ashley School</v>
          </cell>
        </row>
        <row r="616">
          <cell r="A616" t="str">
            <v>196 - Warren School</v>
          </cell>
        </row>
        <row r="617">
          <cell r="A617" t="str">
            <v>393 - Stone Lodge Academy</v>
          </cell>
        </row>
        <row r="618">
          <cell r="A618" t="str">
            <v>395 - Thomas Wolsey School</v>
          </cell>
        </row>
        <row r="619">
          <cell r="A619" t="str">
            <v>396 - The Bridge School</v>
          </cell>
        </row>
        <row r="620">
          <cell r="A620" t="str">
            <v>575 - Priory School</v>
          </cell>
        </row>
        <row r="621">
          <cell r="A621" t="str">
            <v>576 - Riverwalk School</v>
          </cell>
        </row>
        <row r="622">
          <cell r="A622" t="str">
            <v>579 - Hillside Special School</v>
          </cell>
        </row>
        <row r="623">
          <cell r="A623" t="str">
            <v>176 - Old Warren House Pupil Referral Unit</v>
          </cell>
        </row>
        <row r="624">
          <cell r="A624" t="str">
            <v>187 - The Attic</v>
          </cell>
        </row>
        <row r="625">
          <cell r="A625" t="str">
            <v>189 - First Base (Lowestoft) Pupil Referral Unit</v>
          </cell>
        </row>
        <row r="626">
          <cell r="A626" t="str">
            <v>190 - Harbour Pupil Referral Unit</v>
          </cell>
        </row>
        <row r="627">
          <cell r="A627" t="str">
            <v>351 - Alderwood Pupil Referral Unit</v>
          </cell>
        </row>
        <row r="628">
          <cell r="A628" t="str">
            <v>352 - First Base (Ipswich) Pupil Referral Unit</v>
          </cell>
        </row>
        <row r="629">
          <cell r="A629" t="str">
            <v>353 - St Christopher's Pupil Referral Unit</v>
          </cell>
        </row>
        <row r="630">
          <cell r="A630" t="str">
            <v>367 - Parkside Pupil Referral Unit</v>
          </cell>
        </row>
        <row r="631">
          <cell r="A631" t="str">
            <v>389 - Westbridge Pupil Referral Unit</v>
          </cell>
        </row>
        <row r="632">
          <cell r="A632" t="str">
            <v>577 - Hampden House Pupil Referral Unit</v>
          </cell>
        </row>
        <row r="633">
          <cell r="A633" t="str">
            <v>580 - The Albany Centre Pupil Referral Unit</v>
          </cell>
        </row>
        <row r="634">
          <cell r="A634" t="str">
            <v>584 - The Kingsfield Centre Pupil Referral Unit</v>
          </cell>
        </row>
        <row r="635">
          <cell r="A635" t="str">
            <v>597 - First Base (BSE) Pupil Referral Unit</v>
          </cell>
        </row>
        <row r="636">
          <cell r="A636" t="str">
            <v>598 - Mill Meadow Pupil Referral Unit</v>
          </cell>
        </row>
        <row r="637">
          <cell r="A637" t="str">
            <v>266 - Highfield Nursery School</v>
          </cell>
        </row>
      </sheetData>
      <sheetData sheetId="4" refreshError="1"/>
      <sheetData sheetId="5" refreshError="1"/>
      <sheetData sheetId="6">
        <row r="4">
          <cell r="B4" t="str">
            <v>URN</v>
          </cell>
        </row>
      </sheetData>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1E0000" mc:Ignorable="a14" a14:legacySpreadsheetColorIndex="3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1E0000" mc:Ignorable="a14" a14:legacySpreadsheetColorIndex="30"/>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suffolklearning.co.uk/leadership-staff-development/schools-accountancy" TargetMode="External"/><Relationship Id="rId2" Type="http://schemas.openxmlformats.org/officeDocument/2006/relationships/hyperlink" Target="http://www.suffolklearning.co.uk/leadership-staff-development/schools-accountancy/school-funding/schools-block/growth-funding" TargetMode="External"/><Relationship Id="rId1" Type="http://schemas.openxmlformats.org/officeDocument/2006/relationships/hyperlink" Target="mailto:sat@suffolk.gov.uk"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image" Target="../media/image3.emf"/><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ntrol" Target="../activeX/activeX2.xml"/><Relationship Id="rId5" Type="http://schemas.openxmlformats.org/officeDocument/2006/relationships/image" Target="../media/image2.emf"/><Relationship Id="rId4" Type="http://schemas.openxmlformats.org/officeDocument/2006/relationships/control" Target="../activeX/activeX1.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suffolk.gov.uk/business-jobs-and-careers/council-services-for-business/budgeting-for-the-cost-of-utilities/"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P254"/>
  <sheetViews>
    <sheetView showGridLines="0" showRowColHeaders="0" tabSelected="1" workbookViewId="0">
      <pane activePane="bottomRight" state="frozen"/>
    </sheetView>
  </sheetViews>
  <sheetFormatPr defaultRowHeight="12.75" x14ac:dyDescent="0.2"/>
  <cols>
    <col min="1" max="16384" width="9.140625" style="1"/>
  </cols>
  <sheetData>
    <row r="1" spans="2:16" ht="25.5" customHeight="1" x14ac:dyDescent="0.2">
      <c r="B1" s="852" t="s">
        <v>0</v>
      </c>
      <c r="C1" s="852"/>
      <c r="D1" s="852"/>
      <c r="E1" s="852"/>
      <c r="F1" s="852"/>
      <c r="G1" s="852"/>
      <c r="H1" s="852"/>
      <c r="I1" s="852"/>
      <c r="J1" s="852"/>
      <c r="K1" s="852"/>
      <c r="L1" s="852"/>
      <c r="M1" s="852"/>
      <c r="N1" s="852"/>
      <c r="O1" s="852"/>
      <c r="P1" s="852"/>
    </row>
    <row r="2" spans="2:16" ht="3" customHeight="1" x14ac:dyDescent="0.2"/>
    <row r="3" spans="2:16" x14ac:dyDescent="0.2">
      <c r="B3" s="862"/>
      <c r="C3" s="863"/>
      <c r="D3" s="863"/>
      <c r="E3" s="863"/>
      <c r="F3" s="863"/>
      <c r="G3" s="863"/>
      <c r="H3" s="863"/>
      <c r="I3" s="863"/>
      <c r="J3" s="863"/>
      <c r="K3" s="863"/>
      <c r="L3" s="863"/>
      <c r="M3" s="863"/>
      <c r="N3" s="863"/>
      <c r="O3" s="863"/>
      <c r="P3" s="864"/>
    </row>
    <row r="4" spans="2:16" ht="13.5" thickBot="1" x14ac:dyDescent="0.25">
      <c r="B4" s="865"/>
      <c r="C4" s="866"/>
      <c r="D4" s="866"/>
      <c r="E4" s="866"/>
      <c r="F4" s="866"/>
      <c r="G4" s="866"/>
      <c r="H4" s="866"/>
      <c r="I4" s="866"/>
      <c r="J4" s="866"/>
      <c r="K4" s="866"/>
      <c r="L4" s="866"/>
      <c r="M4" s="866"/>
      <c r="N4" s="866"/>
      <c r="O4" s="866"/>
      <c r="P4" s="867"/>
    </row>
    <row r="5" spans="2:16" ht="21.75" customHeight="1" thickBot="1" x14ac:dyDescent="0.25">
      <c r="B5" s="533" t="s">
        <v>978</v>
      </c>
      <c r="C5" s="532"/>
      <c r="D5" s="532"/>
      <c r="E5" s="532"/>
      <c r="F5" s="532"/>
      <c r="G5" s="874" t="s">
        <v>1434</v>
      </c>
      <c r="H5" s="875"/>
      <c r="I5" s="875"/>
      <c r="J5" s="875"/>
      <c r="K5" s="875"/>
      <c r="L5" s="876"/>
      <c r="M5" s="833"/>
      <c r="N5" s="834"/>
      <c r="O5" s="528"/>
      <c r="P5" s="529"/>
    </row>
    <row r="6" spans="2:16" ht="15" x14ac:dyDescent="0.25">
      <c r="B6" s="868" t="s">
        <v>1441</v>
      </c>
      <c r="C6" s="869"/>
      <c r="D6" s="869"/>
      <c r="E6" s="869"/>
      <c r="F6" s="869"/>
      <c r="G6" s="869"/>
      <c r="H6" s="869"/>
      <c r="I6" s="869"/>
      <c r="J6" s="869"/>
      <c r="K6" s="869"/>
      <c r="L6" s="869"/>
      <c r="M6" s="869"/>
      <c r="N6" s="869"/>
      <c r="O6" s="869"/>
      <c r="P6" s="870"/>
    </row>
    <row r="7" spans="2:16" x14ac:dyDescent="0.2">
      <c r="B7" s="871"/>
      <c r="C7" s="872"/>
      <c r="D7" s="872"/>
      <c r="E7" s="872"/>
      <c r="F7" s="872"/>
      <c r="G7" s="872"/>
      <c r="H7" s="872"/>
      <c r="I7" s="872"/>
      <c r="J7" s="872"/>
      <c r="K7" s="872"/>
      <c r="L7" s="872"/>
      <c r="M7" s="872"/>
      <c r="N7" s="872"/>
      <c r="O7" s="872"/>
      <c r="P7" s="873"/>
    </row>
    <row r="8" spans="2:16" x14ac:dyDescent="0.2">
      <c r="B8" s="853"/>
      <c r="C8" s="854"/>
      <c r="D8" s="854"/>
      <c r="E8" s="854"/>
      <c r="F8" s="854"/>
      <c r="G8" s="854"/>
      <c r="H8" s="854"/>
      <c r="I8" s="854"/>
      <c r="J8" s="854"/>
      <c r="K8" s="854"/>
      <c r="L8" s="854"/>
      <c r="M8" s="854"/>
      <c r="N8" s="854"/>
      <c r="O8" s="854"/>
      <c r="P8" s="855"/>
    </row>
    <row r="9" spans="2:16" ht="24" customHeight="1" x14ac:dyDescent="0.2">
      <c r="B9" s="859" t="s">
        <v>1390</v>
      </c>
      <c r="C9" s="860"/>
      <c r="D9" s="860"/>
      <c r="E9" s="860"/>
      <c r="F9" s="860"/>
      <c r="G9" s="860"/>
      <c r="H9" s="860"/>
      <c r="I9" s="860"/>
      <c r="J9" s="860"/>
      <c r="K9" s="860"/>
      <c r="L9" s="860"/>
      <c r="M9" s="860"/>
      <c r="N9" s="860"/>
      <c r="O9" s="860"/>
      <c r="P9" s="861"/>
    </row>
    <row r="10" spans="2:16" ht="24" customHeight="1" x14ac:dyDescent="0.2">
      <c r="B10" s="859" t="str">
        <f>VLOOKUP($G$5,'16-17 Budgets'!$A:$U,5,FALSE)</f>
        <v>000 - School</v>
      </c>
      <c r="C10" s="860"/>
      <c r="D10" s="860"/>
      <c r="E10" s="860"/>
      <c r="F10" s="860"/>
      <c r="G10" s="860"/>
      <c r="H10" s="860"/>
      <c r="I10" s="860"/>
      <c r="J10" s="860"/>
      <c r="K10" s="860"/>
      <c r="L10" s="860"/>
      <c r="M10" s="860"/>
      <c r="N10" s="860"/>
      <c r="O10" s="860"/>
      <c r="P10" s="861"/>
    </row>
    <row r="11" spans="2:16" s="656" customFormat="1" ht="24" customHeight="1" x14ac:dyDescent="0.2">
      <c r="B11" s="859" t="str">
        <f>CONCATENATE("LA School Number:  ",LEFT(G5,3))</f>
        <v>LA School Number:  000</v>
      </c>
      <c r="C11" s="860"/>
      <c r="D11" s="860"/>
      <c r="E11" s="860"/>
      <c r="F11" s="860"/>
      <c r="G11" s="860"/>
      <c r="H11" s="860"/>
      <c r="I11" s="860"/>
      <c r="J11" s="860"/>
      <c r="K11" s="860"/>
      <c r="L11" s="860"/>
      <c r="M11" s="860"/>
      <c r="N11" s="860"/>
      <c r="O11" s="860"/>
      <c r="P11" s="861"/>
    </row>
    <row r="12" spans="2:16" ht="23.25" customHeight="1" x14ac:dyDescent="0.2">
      <c r="B12" s="859" t="s">
        <v>980</v>
      </c>
      <c r="C12" s="860"/>
      <c r="D12" s="860"/>
      <c r="E12" s="860"/>
      <c r="F12" s="860"/>
      <c r="G12" s="860"/>
      <c r="H12" s="860"/>
      <c r="I12" s="860"/>
      <c r="J12" s="860"/>
      <c r="K12" s="860"/>
      <c r="L12" s="860"/>
      <c r="M12" s="860"/>
      <c r="N12" s="860"/>
      <c r="O12" s="860"/>
      <c r="P12" s="861"/>
    </row>
    <row r="13" spans="2:16" x14ac:dyDescent="0.2">
      <c r="B13" s="853"/>
      <c r="C13" s="854"/>
      <c r="D13" s="854"/>
      <c r="E13" s="854"/>
      <c r="F13" s="854"/>
      <c r="G13" s="854"/>
      <c r="H13" s="854"/>
      <c r="I13" s="854"/>
      <c r="J13" s="854"/>
      <c r="K13" s="854"/>
      <c r="L13" s="854"/>
      <c r="M13" s="854"/>
      <c r="N13" s="854"/>
      <c r="O13" s="854"/>
      <c r="P13" s="855"/>
    </row>
    <row r="14" spans="2:16" x14ac:dyDescent="0.2">
      <c r="B14" s="853"/>
      <c r="C14" s="854"/>
      <c r="D14" s="854"/>
      <c r="E14" s="854"/>
      <c r="F14" s="854"/>
      <c r="G14" s="854"/>
      <c r="H14" s="854"/>
      <c r="I14" s="854"/>
      <c r="J14" s="854"/>
      <c r="K14" s="854"/>
      <c r="L14" s="854"/>
      <c r="M14" s="854"/>
      <c r="N14" s="854"/>
      <c r="O14" s="854"/>
      <c r="P14" s="855"/>
    </row>
    <row r="15" spans="2:16" x14ac:dyDescent="0.2">
      <c r="B15" s="853"/>
      <c r="C15" s="854"/>
      <c r="D15" s="854"/>
      <c r="E15" s="854"/>
      <c r="F15" s="854"/>
      <c r="G15" s="854"/>
      <c r="H15" s="854"/>
      <c r="I15" s="854"/>
      <c r="J15" s="854"/>
      <c r="K15" s="854"/>
      <c r="L15" s="854"/>
      <c r="M15" s="854"/>
      <c r="N15" s="854"/>
      <c r="O15" s="854"/>
      <c r="P15" s="855"/>
    </row>
    <row r="16" spans="2:16" x14ac:dyDescent="0.2">
      <c r="B16" s="853"/>
      <c r="C16" s="854"/>
      <c r="D16" s="854"/>
      <c r="E16" s="854"/>
      <c r="F16" s="854"/>
      <c r="G16" s="854"/>
      <c r="H16" s="854"/>
      <c r="I16" s="854"/>
      <c r="J16" s="854"/>
      <c r="K16" s="854"/>
      <c r="L16" s="854"/>
      <c r="M16" s="854"/>
      <c r="N16" s="854"/>
      <c r="O16" s="854"/>
      <c r="P16" s="855"/>
    </row>
    <row r="17" spans="2:16" x14ac:dyDescent="0.2">
      <c r="B17" s="853"/>
      <c r="C17" s="854"/>
      <c r="D17" s="854"/>
      <c r="E17" s="854"/>
      <c r="F17" s="854"/>
      <c r="G17" s="854"/>
      <c r="H17" s="854"/>
      <c r="I17" s="854"/>
      <c r="J17" s="854"/>
      <c r="K17" s="854"/>
      <c r="L17" s="854"/>
      <c r="M17" s="854"/>
      <c r="N17" s="854"/>
      <c r="O17" s="854"/>
      <c r="P17" s="855"/>
    </row>
    <row r="18" spans="2:16" x14ac:dyDescent="0.2">
      <c r="B18" s="853"/>
      <c r="C18" s="854"/>
      <c r="D18" s="854"/>
      <c r="E18" s="854"/>
      <c r="F18" s="854"/>
      <c r="G18" s="854"/>
      <c r="H18" s="854"/>
      <c r="I18" s="854"/>
      <c r="J18" s="854"/>
      <c r="K18" s="854"/>
      <c r="L18" s="854"/>
      <c r="M18" s="854"/>
      <c r="N18" s="854"/>
      <c r="O18" s="854"/>
      <c r="P18" s="855"/>
    </row>
    <row r="19" spans="2:16" x14ac:dyDescent="0.2">
      <c r="B19" s="853"/>
      <c r="C19" s="854"/>
      <c r="D19" s="854"/>
      <c r="E19" s="854"/>
      <c r="F19" s="854"/>
      <c r="G19" s="854"/>
      <c r="H19" s="854"/>
      <c r="I19" s="854"/>
      <c r="J19" s="854"/>
      <c r="K19" s="854"/>
      <c r="L19" s="854"/>
      <c r="M19" s="854"/>
      <c r="N19" s="854"/>
      <c r="O19" s="854"/>
      <c r="P19" s="855"/>
    </row>
    <row r="20" spans="2:16" x14ac:dyDescent="0.2">
      <c r="B20" s="853"/>
      <c r="C20" s="854"/>
      <c r="D20" s="854"/>
      <c r="E20" s="854"/>
      <c r="F20" s="854"/>
      <c r="G20" s="854"/>
      <c r="H20" s="854"/>
      <c r="I20" s="854"/>
      <c r="J20" s="854"/>
      <c r="K20" s="854"/>
      <c r="L20" s="854"/>
      <c r="M20" s="854"/>
      <c r="N20" s="854"/>
      <c r="O20" s="854"/>
      <c r="P20" s="855"/>
    </row>
    <row r="21" spans="2:16" x14ac:dyDescent="0.2">
      <c r="B21" s="853"/>
      <c r="C21" s="854"/>
      <c r="D21" s="854"/>
      <c r="E21" s="854"/>
      <c r="F21" s="854"/>
      <c r="G21" s="854"/>
      <c r="H21" s="854"/>
      <c r="I21" s="854"/>
      <c r="J21" s="854"/>
      <c r="K21" s="854"/>
      <c r="L21" s="854"/>
      <c r="M21" s="854"/>
      <c r="N21" s="854"/>
      <c r="O21" s="854"/>
      <c r="P21" s="855"/>
    </row>
    <row r="22" spans="2:16" x14ac:dyDescent="0.2">
      <c r="B22" s="853"/>
      <c r="C22" s="854"/>
      <c r="D22" s="854"/>
      <c r="E22" s="854"/>
      <c r="F22" s="854"/>
      <c r="G22" s="854"/>
      <c r="H22" s="854"/>
      <c r="I22" s="854"/>
      <c r="J22" s="854"/>
      <c r="K22" s="854"/>
      <c r="L22" s="854"/>
      <c r="M22" s="854"/>
      <c r="N22" s="854"/>
      <c r="O22" s="854"/>
      <c r="P22" s="855"/>
    </row>
    <row r="23" spans="2:16" x14ac:dyDescent="0.2">
      <c r="B23" s="853"/>
      <c r="C23" s="854"/>
      <c r="D23" s="854"/>
      <c r="E23" s="854"/>
      <c r="F23" s="854"/>
      <c r="G23" s="854"/>
      <c r="H23" s="854"/>
      <c r="I23" s="854"/>
      <c r="J23" s="854"/>
      <c r="K23" s="854"/>
      <c r="L23" s="854"/>
      <c r="M23" s="854"/>
      <c r="N23" s="854"/>
      <c r="O23" s="854"/>
      <c r="P23" s="855"/>
    </row>
    <row r="24" spans="2:16" x14ac:dyDescent="0.2">
      <c r="B24" s="853"/>
      <c r="C24" s="854"/>
      <c r="D24" s="854"/>
      <c r="E24" s="854"/>
      <c r="F24" s="854"/>
      <c r="G24" s="854"/>
      <c r="H24" s="854"/>
      <c r="I24" s="854"/>
      <c r="J24" s="854"/>
      <c r="K24" s="854"/>
      <c r="L24" s="854"/>
      <c r="M24" s="854"/>
      <c r="N24" s="854"/>
      <c r="O24" s="854"/>
      <c r="P24" s="855"/>
    </row>
    <row r="25" spans="2:16" x14ac:dyDescent="0.2">
      <c r="B25" s="853"/>
      <c r="C25" s="854"/>
      <c r="D25" s="854"/>
      <c r="E25" s="854"/>
      <c r="F25" s="854"/>
      <c r="G25" s="854"/>
      <c r="H25" s="854"/>
      <c r="I25" s="854"/>
      <c r="J25" s="854"/>
      <c r="K25" s="854"/>
      <c r="L25" s="854"/>
      <c r="M25" s="854"/>
      <c r="N25" s="854"/>
      <c r="O25" s="854"/>
      <c r="P25" s="855"/>
    </row>
    <row r="26" spans="2:16" x14ac:dyDescent="0.2">
      <c r="B26" s="853"/>
      <c r="C26" s="854"/>
      <c r="D26" s="854"/>
      <c r="E26" s="854"/>
      <c r="F26" s="854"/>
      <c r="G26" s="854"/>
      <c r="H26" s="854"/>
      <c r="I26" s="854"/>
      <c r="J26" s="854"/>
      <c r="K26" s="854"/>
      <c r="L26" s="854"/>
      <c r="M26" s="854"/>
      <c r="N26" s="854"/>
      <c r="O26" s="854"/>
      <c r="P26" s="855"/>
    </row>
    <row r="27" spans="2:16" x14ac:dyDescent="0.2">
      <c r="B27" s="853"/>
      <c r="C27" s="854"/>
      <c r="D27" s="854"/>
      <c r="E27" s="854"/>
      <c r="F27" s="854"/>
      <c r="G27" s="854"/>
      <c r="H27" s="854"/>
      <c r="I27" s="854"/>
      <c r="J27" s="854"/>
      <c r="K27" s="854"/>
      <c r="L27" s="854"/>
      <c r="M27" s="854"/>
      <c r="N27" s="854"/>
      <c r="O27" s="854"/>
      <c r="P27" s="855"/>
    </row>
    <row r="28" spans="2:16" x14ac:dyDescent="0.2">
      <c r="B28" s="853"/>
      <c r="C28" s="854"/>
      <c r="D28" s="854"/>
      <c r="E28" s="854"/>
      <c r="F28" s="854"/>
      <c r="G28" s="854"/>
      <c r="H28" s="854"/>
      <c r="I28" s="854"/>
      <c r="J28" s="854"/>
      <c r="K28" s="854"/>
      <c r="L28" s="854"/>
      <c r="M28" s="854"/>
      <c r="N28" s="854"/>
      <c r="O28" s="854"/>
      <c r="P28" s="855"/>
    </row>
    <row r="29" spans="2:16" x14ac:dyDescent="0.15">
      <c r="B29" s="856" t="s">
        <v>996</v>
      </c>
      <c r="C29" s="857"/>
      <c r="D29" s="857"/>
      <c r="E29" s="857"/>
      <c r="F29" s="857"/>
      <c r="G29" s="857"/>
      <c r="H29" s="857"/>
      <c r="I29" s="857"/>
      <c r="J29" s="857"/>
      <c r="K29" s="857"/>
      <c r="L29" s="857"/>
      <c r="M29" s="857"/>
      <c r="N29" s="857"/>
      <c r="O29" s="857"/>
      <c r="P29" s="858"/>
    </row>
    <row r="30" spans="2:16" ht="6" customHeight="1" x14ac:dyDescent="0.2"/>
    <row r="31" spans="2:16" x14ac:dyDescent="0.2">
      <c r="B31" s="846" t="s">
        <v>1</v>
      </c>
      <c r="C31" s="847"/>
      <c r="D31" s="847"/>
      <c r="E31" s="847"/>
      <c r="F31" s="847"/>
      <c r="G31" s="847"/>
      <c r="H31" s="847"/>
      <c r="I31" s="847"/>
      <c r="J31" s="847"/>
      <c r="K31" s="847"/>
      <c r="L31" s="847"/>
      <c r="M31" s="847"/>
      <c r="N31" s="847"/>
      <c r="O31" s="847"/>
      <c r="P31" s="848"/>
    </row>
    <row r="32" spans="2:16" x14ac:dyDescent="0.2">
      <c r="B32" s="849"/>
      <c r="C32" s="850"/>
      <c r="D32" s="850"/>
      <c r="E32" s="850"/>
      <c r="F32" s="850"/>
      <c r="G32" s="850"/>
      <c r="H32" s="850"/>
      <c r="I32" s="850"/>
      <c r="J32" s="850"/>
      <c r="K32" s="850"/>
      <c r="L32" s="850"/>
      <c r="M32" s="850"/>
      <c r="N32" s="850"/>
      <c r="O32" s="850"/>
      <c r="P32" s="851"/>
    </row>
    <row r="33" spans="2:16" ht="4.5" customHeight="1" x14ac:dyDescent="0.2"/>
    <row r="34" spans="2:16" ht="15.75" x14ac:dyDescent="0.2">
      <c r="B34" s="842" t="s">
        <v>610</v>
      </c>
      <c r="C34" s="843"/>
      <c r="D34" s="843"/>
      <c r="E34" s="843"/>
      <c r="F34" s="531"/>
      <c r="G34" s="845" t="s">
        <v>997</v>
      </c>
      <c r="H34" s="845"/>
      <c r="I34" s="845"/>
      <c r="J34" s="845"/>
      <c r="K34" s="843" t="s">
        <v>611</v>
      </c>
      <c r="L34" s="843"/>
      <c r="M34" s="843"/>
      <c r="N34" s="843"/>
      <c r="O34" s="843"/>
      <c r="P34" s="844"/>
    </row>
    <row r="57" spans="2:2" x14ac:dyDescent="0.2">
      <c r="B57" s="841" t="s">
        <v>1434</v>
      </c>
    </row>
    <row r="58" spans="2:2" x14ac:dyDescent="0.2">
      <c r="B58" s="654" t="s">
        <v>1451</v>
      </c>
    </row>
    <row r="59" spans="2:2" x14ac:dyDescent="0.2">
      <c r="B59" s="654" t="s">
        <v>1452</v>
      </c>
    </row>
    <row r="60" spans="2:2" x14ac:dyDescent="0.2">
      <c r="B60" s="654" t="s">
        <v>1453</v>
      </c>
    </row>
    <row r="61" spans="2:2" x14ac:dyDescent="0.2">
      <c r="B61" s="654" t="s">
        <v>1454</v>
      </c>
    </row>
    <row r="62" spans="2:2" x14ac:dyDescent="0.2">
      <c r="B62" s="654" t="s">
        <v>1455</v>
      </c>
    </row>
    <row r="63" spans="2:2" x14ac:dyDescent="0.2">
      <c r="B63" s="654" t="s">
        <v>1456</v>
      </c>
    </row>
    <row r="64" spans="2:2" x14ac:dyDescent="0.2">
      <c r="B64" s="654" t="s">
        <v>1457</v>
      </c>
    </row>
    <row r="65" spans="2:2" x14ac:dyDescent="0.2">
      <c r="B65" s="654" t="s">
        <v>1458</v>
      </c>
    </row>
    <row r="66" spans="2:2" x14ac:dyDescent="0.2">
      <c r="B66" s="654" t="s">
        <v>1459</v>
      </c>
    </row>
    <row r="67" spans="2:2" x14ac:dyDescent="0.2">
      <c r="B67" s="654" t="s">
        <v>1460</v>
      </c>
    </row>
    <row r="68" spans="2:2" x14ac:dyDescent="0.2">
      <c r="B68" s="654" t="s">
        <v>1461</v>
      </c>
    </row>
    <row r="69" spans="2:2" x14ac:dyDescent="0.2">
      <c r="B69" s="654" t="s">
        <v>1462</v>
      </c>
    </row>
    <row r="70" spans="2:2" x14ac:dyDescent="0.2">
      <c r="B70" s="654" t="s">
        <v>1463</v>
      </c>
    </row>
    <row r="71" spans="2:2" x14ac:dyDescent="0.2">
      <c r="B71" s="654" t="s">
        <v>1464</v>
      </c>
    </row>
    <row r="72" spans="2:2" x14ac:dyDescent="0.2">
      <c r="B72" s="654" t="s">
        <v>1465</v>
      </c>
    </row>
    <row r="73" spans="2:2" x14ac:dyDescent="0.2">
      <c r="B73" s="654" t="s">
        <v>1466</v>
      </c>
    </row>
    <row r="74" spans="2:2" x14ac:dyDescent="0.2">
      <c r="B74" s="654" t="s">
        <v>1467</v>
      </c>
    </row>
    <row r="75" spans="2:2" x14ac:dyDescent="0.2">
      <c r="B75" s="654" t="s">
        <v>1468</v>
      </c>
    </row>
    <row r="76" spans="2:2" x14ac:dyDescent="0.2">
      <c r="B76" s="654" t="s">
        <v>1469</v>
      </c>
    </row>
    <row r="77" spans="2:2" x14ac:dyDescent="0.2">
      <c r="B77" s="654" t="s">
        <v>1470</v>
      </c>
    </row>
    <row r="78" spans="2:2" x14ac:dyDescent="0.2">
      <c r="B78" s="654" t="s">
        <v>1471</v>
      </c>
    </row>
    <row r="79" spans="2:2" x14ac:dyDescent="0.2">
      <c r="B79" s="654" t="s">
        <v>1472</v>
      </c>
    </row>
    <row r="80" spans="2:2" x14ac:dyDescent="0.2">
      <c r="B80" s="654" t="s">
        <v>1473</v>
      </c>
    </row>
    <row r="81" spans="2:2" x14ac:dyDescent="0.2">
      <c r="B81" s="654" t="s">
        <v>1474</v>
      </c>
    </row>
    <row r="82" spans="2:2" x14ac:dyDescent="0.2">
      <c r="B82" s="654" t="s">
        <v>1475</v>
      </c>
    </row>
    <row r="83" spans="2:2" x14ac:dyDescent="0.2">
      <c r="B83" s="654" t="s">
        <v>1476</v>
      </c>
    </row>
    <row r="84" spans="2:2" x14ac:dyDescent="0.2">
      <c r="B84" s="654" t="s">
        <v>1477</v>
      </c>
    </row>
    <row r="85" spans="2:2" x14ac:dyDescent="0.2">
      <c r="B85" s="654" t="s">
        <v>1478</v>
      </c>
    </row>
    <row r="86" spans="2:2" x14ac:dyDescent="0.2">
      <c r="B86" s="654" t="s">
        <v>1479</v>
      </c>
    </row>
    <row r="87" spans="2:2" x14ac:dyDescent="0.2">
      <c r="B87" s="654" t="s">
        <v>1480</v>
      </c>
    </row>
    <row r="88" spans="2:2" x14ac:dyDescent="0.2">
      <c r="B88" s="654" t="s">
        <v>1481</v>
      </c>
    </row>
    <row r="89" spans="2:2" x14ac:dyDescent="0.2">
      <c r="B89" s="654" t="s">
        <v>1482</v>
      </c>
    </row>
    <row r="90" spans="2:2" x14ac:dyDescent="0.2">
      <c r="B90" s="654" t="s">
        <v>1483</v>
      </c>
    </row>
    <row r="91" spans="2:2" x14ac:dyDescent="0.2">
      <c r="B91" s="654" t="s">
        <v>1484</v>
      </c>
    </row>
    <row r="92" spans="2:2" x14ac:dyDescent="0.2">
      <c r="B92" s="654" t="s">
        <v>1485</v>
      </c>
    </row>
    <row r="93" spans="2:2" x14ac:dyDescent="0.2">
      <c r="B93" s="654" t="s">
        <v>1486</v>
      </c>
    </row>
    <row r="94" spans="2:2" x14ac:dyDescent="0.2">
      <c r="B94" s="654" t="s">
        <v>1487</v>
      </c>
    </row>
    <row r="95" spans="2:2" x14ac:dyDescent="0.2">
      <c r="B95" s="654" t="s">
        <v>1488</v>
      </c>
    </row>
    <row r="96" spans="2:2" x14ac:dyDescent="0.2">
      <c r="B96" s="654" t="s">
        <v>1489</v>
      </c>
    </row>
    <row r="97" spans="2:2" x14ac:dyDescent="0.2">
      <c r="B97" s="654" t="s">
        <v>1490</v>
      </c>
    </row>
    <row r="98" spans="2:2" x14ac:dyDescent="0.2">
      <c r="B98" s="654" t="s">
        <v>1491</v>
      </c>
    </row>
    <row r="99" spans="2:2" x14ac:dyDescent="0.2">
      <c r="B99" s="654" t="s">
        <v>1492</v>
      </c>
    </row>
    <row r="100" spans="2:2" x14ac:dyDescent="0.2">
      <c r="B100" s="654" t="s">
        <v>1493</v>
      </c>
    </row>
    <row r="101" spans="2:2" x14ac:dyDescent="0.2">
      <c r="B101" s="654" t="s">
        <v>1494</v>
      </c>
    </row>
    <row r="102" spans="2:2" x14ac:dyDescent="0.2">
      <c r="B102" s="654" t="s">
        <v>1495</v>
      </c>
    </row>
    <row r="103" spans="2:2" x14ac:dyDescent="0.2">
      <c r="B103" s="654" t="s">
        <v>1496</v>
      </c>
    </row>
    <row r="104" spans="2:2" x14ac:dyDescent="0.2">
      <c r="B104" s="654" t="s">
        <v>1497</v>
      </c>
    </row>
    <row r="105" spans="2:2" x14ac:dyDescent="0.2">
      <c r="B105" s="654" t="s">
        <v>1498</v>
      </c>
    </row>
    <row r="106" spans="2:2" x14ac:dyDescent="0.2">
      <c r="B106" s="654" t="s">
        <v>1499</v>
      </c>
    </row>
    <row r="107" spans="2:2" x14ac:dyDescent="0.2">
      <c r="B107" s="654" t="s">
        <v>1500</v>
      </c>
    </row>
    <row r="108" spans="2:2" x14ac:dyDescent="0.2">
      <c r="B108" s="654" t="s">
        <v>1501</v>
      </c>
    </row>
    <row r="109" spans="2:2" x14ac:dyDescent="0.2">
      <c r="B109" s="654" t="s">
        <v>1502</v>
      </c>
    </row>
    <row r="110" spans="2:2" x14ac:dyDescent="0.2">
      <c r="B110" s="654" t="s">
        <v>1503</v>
      </c>
    </row>
    <row r="111" spans="2:2" x14ac:dyDescent="0.2">
      <c r="B111" s="654" t="s">
        <v>1504</v>
      </c>
    </row>
    <row r="112" spans="2:2" x14ac:dyDescent="0.2">
      <c r="B112" s="654" t="s">
        <v>1505</v>
      </c>
    </row>
    <row r="113" spans="2:2" x14ac:dyDescent="0.2">
      <c r="B113" s="654" t="s">
        <v>1506</v>
      </c>
    </row>
    <row r="114" spans="2:2" x14ac:dyDescent="0.2">
      <c r="B114" s="654" t="s">
        <v>1507</v>
      </c>
    </row>
    <row r="115" spans="2:2" x14ac:dyDescent="0.2">
      <c r="B115" s="654" t="s">
        <v>1508</v>
      </c>
    </row>
    <row r="116" spans="2:2" x14ac:dyDescent="0.2">
      <c r="B116" s="654" t="s">
        <v>1509</v>
      </c>
    </row>
    <row r="117" spans="2:2" x14ac:dyDescent="0.2">
      <c r="B117" s="654" t="s">
        <v>1510</v>
      </c>
    </row>
    <row r="118" spans="2:2" x14ac:dyDescent="0.2">
      <c r="B118" s="654" t="s">
        <v>1511</v>
      </c>
    </row>
    <row r="119" spans="2:2" x14ac:dyDescent="0.2">
      <c r="B119" s="654" t="s">
        <v>1512</v>
      </c>
    </row>
    <row r="120" spans="2:2" x14ac:dyDescent="0.2">
      <c r="B120" s="654" t="s">
        <v>1513</v>
      </c>
    </row>
    <row r="121" spans="2:2" x14ac:dyDescent="0.2">
      <c r="B121" s="654" t="s">
        <v>1514</v>
      </c>
    </row>
    <row r="122" spans="2:2" x14ac:dyDescent="0.2">
      <c r="B122" s="654" t="s">
        <v>1515</v>
      </c>
    </row>
    <row r="123" spans="2:2" x14ac:dyDescent="0.2">
      <c r="B123" s="654" t="s">
        <v>1516</v>
      </c>
    </row>
    <row r="124" spans="2:2" x14ac:dyDescent="0.2">
      <c r="B124" s="654" t="s">
        <v>1517</v>
      </c>
    </row>
    <row r="125" spans="2:2" x14ac:dyDescent="0.2">
      <c r="B125" s="654" t="s">
        <v>1518</v>
      </c>
    </row>
    <row r="126" spans="2:2" x14ac:dyDescent="0.2">
      <c r="B126" s="654" t="s">
        <v>1519</v>
      </c>
    </row>
    <row r="127" spans="2:2" x14ac:dyDescent="0.2">
      <c r="B127" s="654" t="s">
        <v>1520</v>
      </c>
    </row>
    <row r="128" spans="2:2" x14ac:dyDescent="0.2">
      <c r="B128" s="654" t="s">
        <v>1521</v>
      </c>
    </row>
    <row r="129" spans="2:2" x14ac:dyDescent="0.2">
      <c r="B129" s="654" t="s">
        <v>1522</v>
      </c>
    </row>
    <row r="130" spans="2:2" x14ac:dyDescent="0.2">
      <c r="B130" s="654" t="s">
        <v>1523</v>
      </c>
    </row>
    <row r="131" spans="2:2" x14ac:dyDescent="0.2">
      <c r="B131" s="654" t="s">
        <v>1524</v>
      </c>
    </row>
    <row r="132" spans="2:2" x14ac:dyDescent="0.2">
      <c r="B132" s="654" t="s">
        <v>1525</v>
      </c>
    </row>
    <row r="133" spans="2:2" x14ac:dyDescent="0.2">
      <c r="B133" s="654" t="s">
        <v>1526</v>
      </c>
    </row>
    <row r="134" spans="2:2" x14ac:dyDescent="0.2">
      <c r="B134" s="654" t="s">
        <v>1527</v>
      </c>
    </row>
    <row r="135" spans="2:2" x14ac:dyDescent="0.2">
      <c r="B135" s="654" t="s">
        <v>1528</v>
      </c>
    </row>
    <row r="136" spans="2:2" x14ac:dyDescent="0.2">
      <c r="B136" s="654" t="s">
        <v>1529</v>
      </c>
    </row>
    <row r="137" spans="2:2" x14ac:dyDescent="0.2">
      <c r="B137" s="654" t="s">
        <v>1530</v>
      </c>
    </row>
    <row r="138" spans="2:2" x14ac:dyDescent="0.2">
      <c r="B138" s="654" t="s">
        <v>1531</v>
      </c>
    </row>
    <row r="139" spans="2:2" x14ac:dyDescent="0.2">
      <c r="B139" s="654" t="s">
        <v>1532</v>
      </c>
    </row>
    <row r="140" spans="2:2" x14ac:dyDescent="0.2">
      <c r="B140" s="654" t="s">
        <v>1533</v>
      </c>
    </row>
    <row r="141" spans="2:2" x14ac:dyDescent="0.2">
      <c r="B141" s="654" t="s">
        <v>1534</v>
      </c>
    </row>
    <row r="142" spans="2:2" x14ac:dyDescent="0.2">
      <c r="B142" s="654" t="s">
        <v>1535</v>
      </c>
    </row>
    <row r="143" spans="2:2" x14ac:dyDescent="0.2">
      <c r="B143" s="654" t="s">
        <v>1536</v>
      </c>
    </row>
    <row r="144" spans="2:2" x14ac:dyDescent="0.2">
      <c r="B144" s="654" t="s">
        <v>1537</v>
      </c>
    </row>
    <row r="145" spans="2:2" x14ac:dyDescent="0.2">
      <c r="B145" s="654" t="s">
        <v>1538</v>
      </c>
    </row>
    <row r="146" spans="2:2" x14ac:dyDescent="0.2">
      <c r="B146" s="654" t="s">
        <v>1539</v>
      </c>
    </row>
    <row r="147" spans="2:2" x14ac:dyDescent="0.2">
      <c r="B147" s="654" t="s">
        <v>1540</v>
      </c>
    </row>
    <row r="148" spans="2:2" x14ac:dyDescent="0.2">
      <c r="B148" s="654" t="s">
        <v>1541</v>
      </c>
    </row>
    <row r="149" spans="2:2" x14ac:dyDescent="0.2">
      <c r="B149" s="654" t="s">
        <v>1542</v>
      </c>
    </row>
    <row r="150" spans="2:2" x14ac:dyDescent="0.2">
      <c r="B150" s="654" t="s">
        <v>1543</v>
      </c>
    </row>
    <row r="151" spans="2:2" x14ac:dyDescent="0.2">
      <c r="B151" s="654" t="s">
        <v>1544</v>
      </c>
    </row>
    <row r="152" spans="2:2" x14ac:dyDescent="0.2">
      <c r="B152" s="654" t="s">
        <v>1545</v>
      </c>
    </row>
    <row r="153" spans="2:2" x14ac:dyDescent="0.2">
      <c r="B153" s="654" t="s">
        <v>1546</v>
      </c>
    </row>
    <row r="154" spans="2:2" x14ac:dyDescent="0.2">
      <c r="B154" s="654" t="s">
        <v>1547</v>
      </c>
    </row>
    <row r="155" spans="2:2" x14ac:dyDescent="0.2">
      <c r="B155" s="654" t="s">
        <v>1548</v>
      </c>
    </row>
    <row r="156" spans="2:2" x14ac:dyDescent="0.2">
      <c r="B156" s="654" t="s">
        <v>1549</v>
      </c>
    </row>
    <row r="157" spans="2:2" x14ac:dyDescent="0.2">
      <c r="B157" s="654" t="s">
        <v>1550</v>
      </c>
    </row>
    <row r="158" spans="2:2" x14ac:dyDescent="0.2">
      <c r="B158" s="654" t="s">
        <v>1551</v>
      </c>
    </row>
    <row r="159" spans="2:2" x14ac:dyDescent="0.2">
      <c r="B159" s="654" t="s">
        <v>1552</v>
      </c>
    </row>
    <row r="160" spans="2:2" x14ac:dyDescent="0.2">
      <c r="B160" s="654" t="s">
        <v>1553</v>
      </c>
    </row>
    <row r="161" spans="2:2" x14ac:dyDescent="0.2">
      <c r="B161" s="654" t="s">
        <v>1554</v>
      </c>
    </row>
    <row r="162" spans="2:2" x14ac:dyDescent="0.2">
      <c r="B162" s="654" t="s">
        <v>1555</v>
      </c>
    </row>
    <row r="163" spans="2:2" x14ac:dyDescent="0.2">
      <c r="B163" s="654" t="s">
        <v>1556</v>
      </c>
    </row>
    <row r="164" spans="2:2" x14ac:dyDescent="0.2">
      <c r="B164" s="654" t="s">
        <v>1557</v>
      </c>
    </row>
    <row r="165" spans="2:2" x14ac:dyDescent="0.2">
      <c r="B165" s="654" t="s">
        <v>1558</v>
      </c>
    </row>
    <row r="166" spans="2:2" x14ac:dyDescent="0.2">
      <c r="B166" s="654" t="s">
        <v>1559</v>
      </c>
    </row>
    <row r="167" spans="2:2" x14ac:dyDescent="0.2">
      <c r="B167" s="654" t="s">
        <v>1560</v>
      </c>
    </row>
    <row r="168" spans="2:2" x14ac:dyDescent="0.2">
      <c r="B168" s="654" t="s">
        <v>1561</v>
      </c>
    </row>
    <row r="169" spans="2:2" x14ac:dyDescent="0.2">
      <c r="B169" s="654" t="s">
        <v>1562</v>
      </c>
    </row>
    <row r="170" spans="2:2" x14ac:dyDescent="0.2">
      <c r="B170" s="654" t="s">
        <v>1563</v>
      </c>
    </row>
    <row r="171" spans="2:2" x14ac:dyDescent="0.2">
      <c r="B171" s="654" t="s">
        <v>1564</v>
      </c>
    </row>
    <row r="172" spans="2:2" x14ac:dyDescent="0.2">
      <c r="B172" s="654" t="s">
        <v>1565</v>
      </c>
    </row>
    <row r="173" spans="2:2" x14ac:dyDescent="0.2">
      <c r="B173" s="654" t="s">
        <v>1566</v>
      </c>
    </row>
    <row r="174" spans="2:2" x14ac:dyDescent="0.2">
      <c r="B174" s="654" t="s">
        <v>1567</v>
      </c>
    </row>
    <row r="175" spans="2:2" x14ac:dyDescent="0.2">
      <c r="B175" s="654" t="s">
        <v>1568</v>
      </c>
    </row>
    <row r="176" spans="2:2" x14ac:dyDescent="0.2">
      <c r="B176" s="654" t="s">
        <v>1569</v>
      </c>
    </row>
    <row r="177" spans="2:2" x14ac:dyDescent="0.2">
      <c r="B177" s="654" t="s">
        <v>1570</v>
      </c>
    </row>
    <row r="178" spans="2:2" x14ac:dyDescent="0.2">
      <c r="B178" s="654" t="s">
        <v>1571</v>
      </c>
    </row>
    <row r="179" spans="2:2" x14ac:dyDescent="0.2">
      <c r="B179" s="654" t="s">
        <v>1572</v>
      </c>
    </row>
    <row r="180" spans="2:2" x14ac:dyDescent="0.2">
      <c r="B180" s="654" t="s">
        <v>1573</v>
      </c>
    </row>
    <row r="181" spans="2:2" x14ac:dyDescent="0.2">
      <c r="B181" s="654" t="s">
        <v>1574</v>
      </c>
    </row>
    <row r="182" spans="2:2" x14ac:dyDescent="0.2">
      <c r="B182" s="654" t="s">
        <v>1575</v>
      </c>
    </row>
    <row r="183" spans="2:2" x14ac:dyDescent="0.2">
      <c r="B183" s="654" t="s">
        <v>1576</v>
      </c>
    </row>
    <row r="184" spans="2:2" x14ac:dyDescent="0.2">
      <c r="B184" s="654" t="s">
        <v>1577</v>
      </c>
    </row>
    <row r="185" spans="2:2" x14ac:dyDescent="0.2">
      <c r="B185" s="654" t="s">
        <v>1578</v>
      </c>
    </row>
    <row r="186" spans="2:2" x14ac:dyDescent="0.2">
      <c r="B186" s="654" t="s">
        <v>1579</v>
      </c>
    </row>
    <row r="187" spans="2:2" x14ac:dyDescent="0.2">
      <c r="B187" s="654" t="s">
        <v>1580</v>
      </c>
    </row>
    <row r="188" spans="2:2" x14ac:dyDescent="0.2">
      <c r="B188" s="654" t="s">
        <v>1581</v>
      </c>
    </row>
    <row r="189" spans="2:2" x14ac:dyDescent="0.2">
      <c r="B189" s="654" t="s">
        <v>1582</v>
      </c>
    </row>
    <row r="190" spans="2:2" x14ac:dyDescent="0.2">
      <c r="B190" s="654" t="s">
        <v>1583</v>
      </c>
    </row>
    <row r="191" spans="2:2" x14ac:dyDescent="0.2">
      <c r="B191" s="654" t="s">
        <v>1584</v>
      </c>
    </row>
    <row r="192" spans="2:2" x14ac:dyDescent="0.2">
      <c r="B192" s="654" t="s">
        <v>1585</v>
      </c>
    </row>
    <row r="193" spans="2:2" x14ac:dyDescent="0.2">
      <c r="B193" s="654" t="s">
        <v>1586</v>
      </c>
    </row>
    <row r="194" spans="2:2" x14ac:dyDescent="0.2">
      <c r="B194" s="654" t="s">
        <v>1587</v>
      </c>
    </row>
    <row r="195" spans="2:2" x14ac:dyDescent="0.2">
      <c r="B195" s="654" t="s">
        <v>1588</v>
      </c>
    </row>
    <row r="196" spans="2:2" x14ac:dyDescent="0.2">
      <c r="B196" s="654" t="s">
        <v>1589</v>
      </c>
    </row>
    <row r="197" spans="2:2" x14ac:dyDescent="0.2">
      <c r="B197" s="654" t="s">
        <v>1590</v>
      </c>
    </row>
    <row r="198" spans="2:2" x14ac:dyDescent="0.2">
      <c r="B198" s="654" t="s">
        <v>1591</v>
      </c>
    </row>
    <row r="199" spans="2:2" x14ac:dyDescent="0.2">
      <c r="B199" s="654" t="s">
        <v>1592</v>
      </c>
    </row>
    <row r="200" spans="2:2" x14ac:dyDescent="0.2">
      <c r="B200" s="654" t="s">
        <v>1593</v>
      </c>
    </row>
    <row r="201" spans="2:2" x14ac:dyDescent="0.2">
      <c r="B201" s="654" t="s">
        <v>1594</v>
      </c>
    </row>
    <row r="202" spans="2:2" x14ac:dyDescent="0.2">
      <c r="B202" s="654" t="s">
        <v>1595</v>
      </c>
    </row>
    <row r="203" spans="2:2" x14ac:dyDescent="0.2">
      <c r="B203" s="654" t="s">
        <v>1596</v>
      </c>
    </row>
    <row r="204" spans="2:2" x14ac:dyDescent="0.2">
      <c r="B204" s="654" t="s">
        <v>1597</v>
      </c>
    </row>
    <row r="205" spans="2:2" x14ac:dyDescent="0.2">
      <c r="B205" s="654" t="s">
        <v>1598</v>
      </c>
    </row>
    <row r="206" spans="2:2" x14ac:dyDescent="0.2">
      <c r="B206" s="654" t="s">
        <v>1599</v>
      </c>
    </row>
    <row r="207" spans="2:2" x14ac:dyDescent="0.2">
      <c r="B207" s="654" t="s">
        <v>1600</v>
      </c>
    </row>
    <row r="208" spans="2:2" x14ac:dyDescent="0.2">
      <c r="B208" s="654" t="s">
        <v>1601</v>
      </c>
    </row>
    <row r="209" spans="2:2" x14ac:dyDescent="0.2">
      <c r="B209" s="654" t="s">
        <v>1602</v>
      </c>
    </row>
    <row r="210" spans="2:2" x14ac:dyDescent="0.2">
      <c r="B210" s="654" t="s">
        <v>1603</v>
      </c>
    </row>
    <row r="211" spans="2:2" x14ac:dyDescent="0.2">
      <c r="B211" s="654" t="s">
        <v>1604</v>
      </c>
    </row>
    <row r="212" spans="2:2" x14ac:dyDescent="0.2">
      <c r="B212" s="654" t="s">
        <v>1605</v>
      </c>
    </row>
    <row r="213" spans="2:2" x14ac:dyDescent="0.2">
      <c r="B213" s="654" t="s">
        <v>1606</v>
      </c>
    </row>
    <row r="214" spans="2:2" x14ac:dyDescent="0.2">
      <c r="B214" s="654" t="s">
        <v>1607</v>
      </c>
    </row>
    <row r="215" spans="2:2" x14ac:dyDescent="0.2">
      <c r="B215" s="654" t="s">
        <v>1608</v>
      </c>
    </row>
    <row r="216" spans="2:2" x14ac:dyDescent="0.2">
      <c r="B216" s="654" t="s">
        <v>1609</v>
      </c>
    </row>
    <row r="217" spans="2:2" x14ac:dyDescent="0.2">
      <c r="B217" s="654" t="s">
        <v>1610</v>
      </c>
    </row>
    <row r="218" spans="2:2" x14ac:dyDescent="0.2">
      <c r="B218" s="654" t="s">
        <v>1611</v>
      </c>
    </row>
    <row r="219" spans="2:2" x14ac:dyDescent="0.2">
      <c r="B219" s="654" t="s">
        <v>1612</v>
      </c>
    </row>
    <row r="220" spans="2:2" x14ac:dyDescent="0.2">
      <c r="B220" s="654" t="s">
        <v>1613</v>
      </c>
    </row>
    <row r="221" spans="2:2" x14ac:dyDescent="0.2">
      <c r="B221" s="654" t="s">
        <v>1614</v>
      </c>
    </row>
    <row r="222" spans="2:2" x14ac:dyDescent="0.2">
      <c r="B222" s="654" t="s">
        <v>1615</v>
      </c>
    </row>
    <row r="223" spans="2:2" x14ac:dyDescent="0.2">
      <c r="B223" s="654" t="s">
        <v>1616</v>
      </c>
    </row>
    <row r="224" spans="2:2" x14ac:dyDescent="0.2">
      <c r="B224" s="654" t="s">
        <v>1617</v>
      </c>
    </row>
    <row r="225" spans="2:2" x14ac:dyDescent="0.2">
      <c r="B225" s="654" t="s">
        <v>1618</v>
      </c>
    </row>
    <row r="226" spans="2:2" x14ac:dyDescent="0.2">
      <c r="B226" s="654" t="s">
        <v>1619</v>
      </c>
    </row>
    <row r="227" spans="2:2" x14ac:dyDescent="0.2">
      <c r="B227" s="654" t="s">
        <v>1620</v>
      </c>
    </row>
    <row r="228" spans="2:2" x14ac:dyDescent="0.2">
      <c r="B228" s="654" t="s">
        <v>1621</v>
      </c>
    </row>
    <row r="229" spans="2:2" x14ac:dyDescent="0.2">
      <c r="B229" s="654" t="s">
        <v>1622</v>
      </c>
    </row>
    <row r="230" spans="2:2" x14ac:dyDescent="0.2">
      <c r="B230" s="654" t="s">
        <v>1623</v>
      </c>
    </row>
    <row r="231" spans="2:2" x14ac:dyDescent="0.2">
      <c r="B231" s="654" t="s">
        <v>1624</v>
      </c>
    </row>
    <row r="232" spans="2:2" x14ac:dyDescent="0.2">
      <c r="B232" s="654" t="s">
        <v>1625</v>
      </c>
    </row>
    <row r="233" spans="2:2" x14ac:dyDescent="0.2">
      <c r="B233" s="654" t="s">
        <v>1626</v>
      </c>
    </row>
    <row r="234" spans="2:2" x14ac:dyDescent="0.2">
      <c r="B234" s="654" t="s">
        <v>1627</v>
      </c>
    </row>
    <row r="235" spans="2:2" x14ac:dyDescent="0.2">
      <c r="B235" s="654" t="s">
        <v>1628</v>
      </c>
    </row>
    <row r="236" spans="2:2" x14ac:dyDescent="0.2">
      <c r="B236" s="654" t="s">
        <v>1629</v>
      </c>
    </row>
    <row r="237" spans="2:2" x14ac:dyDescent="0.2">
      <c r="B237" s="654" t="s">
        <v>1630</v>
      </c>
    </row>
    <row r="238" spans="2:2" x14ac:dyDescent="0.2">
      <c r="B238" s="654" t="s">
        <v>1631</v>
      </c>
    </row>
    <row r="239" spans="2:2" x14ac:dyDescent="0.2">
      <c r="B239" s="654" t="s">
        <v>1632</v>
      </c>
    </row>
    <row r="240" spans="2:2" x14ac:dyDescent="0.2">
      <c r="B240" s="654" t="s">
        <v>1633</v>
      </c>
    </row>
    <row r="241" spans="2:2" x14ac:dyDescent="0.2">
      <c r="B241" s="654" t="s">
        <v>1634</v>
      </c>
    </row>
    <row r="242" spans="2:2" x14ac:dyDescent="0.2">
      <c r="B242" s="654" t="s">
        <v>1635</v>
      </c>
    </row>
    <row r="243" spans="2:2" x14ac:dyDescent="0.2">
      <c r="B243" s="654" t="s">
        <v>1636</v>
      </c>
    </row>
    <row r="244" spans="2:2" x14ac:dyDescent="0.2">
      <c r="B244" s="654" t="s">
        <v>1637</v>
      </c>
    </row>
    <row r="245" spans="2:2" x14ac:dyDescent="0.2">
      <c r="B245" s="654" t="s">
        <v>1638</v>
      </c>
    </row>
    <row r="246" spans="2:2" x14ac:dyDescent="0.2">
      <c r="B246" s="654" t="s">
        <v>1639</v>
      </c>
    </row>
    <row r="247" spans="2:2" x14ac:dyDescent="0.2">
      <c r="B247" s="654" t="s">
        <v>1640</v>
      </c>
    </row>
    <row r="248" spans="2:2" x14ac:dyDescent="0.2">
      <c r="B248" s="654" t="s">
        <v>1641</v>
      </c>
    </row>
    <row r="249" spans="2:2" x14ac:dyDescent="0.2">
      <c r="B249" s="654" t="s">
        <v>1642</v>
      </c>
    </row>
    <row r="250" spans="2:2" x14ac:dyDescent="0.2">
      <c r="B250" s="654" t="s">
        <v>1643</v>
      </c>
    </row>
    <row r="251" spans="2:2" x14ac:dyDescent="0.2">
      <c r="B251" s="654" t="s">
        <v>1644</v>
      </c>
    </row>
    <row r="252" spans="2:2" x14ac:dyDescent="0.2">
      <c r="B252" s="654" t="s">
        <v>1645</v>
      </c>
    </row>
    <row r="253" spans="2:2" x14ac:dyDescent="0.2">
      <c r="B253" s="654" t="s">
        <v>1646</v>
      </c>
    </row>
    <row r="254" spans="2:2" x14ac:dyDescent="0.2">
      <c r="B254" s="654" t="s">
        <v>1647</v>
      </c>
    </row>
  </sheetData>
  <sheetProtection sheet="1" objects="1" scenarios="1"/>
  <protectedRanges>
    <protectedRange sqref="G5" name="Range1"/>
  </protectedRanges>
  <mergeCells count="32">
    <mergeCell ref="B3:P3"/>
    <mergeCell ref="B4:P4"/>
    <mergeCell ref="B6:P6"/>
    <mergeCell ref="B14:P14"/>
    <mergeCell ref="B12:P12"/>
    <mergeCell ref="B11:P11"/>
    <mergeCell ref="B13:P13"/>
    <mergeCell ref="B7:P7"/>
    <mergeCell ref="B8:P8"/>
    <mergeCell ref="G5:L5"/>
    <mergeCell ref="B21:P21"/>
    <mergeCell ref="B22:P22"/>
    <mergeCell ref="B15:P15"/>
    <mergeCell ref="B16:P16"/>
    <mergeCell ref="B17:P17"/>
    <mergeCell ref="B18:P18"/>
    <mergeCell ref="B34:E34"/>
    <mergeCell ref="K34:P34"/>
    <mergeCell ref="G34:J34"/>
    <mergeCell ref="B31:P32"/>
    <mergeCell ref="B1:P1"/>
    <mergeCell ref="B27:P27"/>
    <mergeCell ref="B28:P28"/>
    <mergeCell ref="B29:P29"/>
    <mergeCell ref="B23:P23"/>
    <mergeCell ref="B24:P24"/>
    <mergeCell ref="B25:P25"/>
    <mergeCell ref="B26:P26"/>
    <mergeCell ref="B19:P19"/>
    <mergeCell ref="B9:P9"/>
    <mergeCell ref="B10:P10"/>
    <mergeCell ref="B20:P20"/>
  </mergeCells>
  <phoneticPr fontId="0" type="noConversion"/>
  <dataValidations count="1">
    <dataValidation type="list" allowBlank="1" showInputMessage="1" showErrorMessage="1" sqref="G5:L5" xr:uid="{00000000-0002-0000-0000-000000000000}">
      <formula1>$B$57:$B$254</formula1>
    </dataValidation>
  </dataValidations>
  <hyperlinks>
    <hyperlink ref="K34" r:id="rId1" display="sat@suffolk.gov.uk" xr:uid="{00000000-0004-0000-0000-000000000000}"/>
    <hyperlink ref="G34" r:id="rId2" display="Suffolk Learning - SAT" xr:uid="{00000000-0004-0000-0000-000001000000}"/>
    <hyperlink ref="G34:J34" r:id="rId3" display="Web:    Suffolk Learning - SAT" xr:uid="{00000000-0004-0000-0000-000002000000}"/>
  </hyperlinks>
  <printOptions horizontalCentered="1" verticalCentered="1"/>
  <pageMargins left="0" right="0" top="0" bottom="0" header="0" footer="0"/>
  <pageSetup paperSize="9" scale="99" orientation="landscape" r:id="rId4"/>
  <headerFooter alignWithMargins="0"/>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7"/>
  <dimension ref="B2:P37"/>
  <sheetViews>
    <sheetView showGridLines="0" showRowColHeaders="0" workbookViewId="0"/>
  </sheetViews>
  <sheetFormatPr defaultRowHeight="12.75" x14ac:dyDescent="0.2"/>
  <cols>
    <col min="1" max="1" width="1" style="1" customWidth="1"/>
    <col min="2" max="16384" width="9.140625" style="1"/>
  </cols>
  <sheetData>
    <row r="2" spans="2:16" x14ac:dyDescent="0.2">
      <c r="B2" s="27"/>
      <c r="C2" s="50"/>
      <c r="D2" s="50"/>
      <c r="E2" s="50"/>
      <c r="F2" s="50"/>
      <c r="G2" s="50"/>
      <c r="H2" s="50"/>
      <c r="I2" s="50"/>
      <c r="J2" s="50"/>
      <c r="K2" s="50"/>
      <c r="L2" s="50"/>
      <c r="M2" s="50"/>
      <c r="N2" s="50"/>
      <c r="O2" s="50"/>
      <c r="P2" s="28"/>
    </row>
    <row r="3" spans="2:16" ht="24" customHeight="1" x14ac:dyDescent="0.2">
      <c r="B3" s="859" t="s">
        <v>429</v>
      </c>
      <c r="C3" s="860"/>
      <c r="D3" s="860"/>
      <c r="E3" s="860"/>
      <c r="F3" s="860"/>
      <c r="G3" s="860"/>
      <c r="H3" s="860"/>
      <c r="I3" s="860"/>
      <c r="J3" s="860"/>
      <c r="K3" s="860"/>
      <c r="L3" s="860"/>
      <c r="M3" s="860"/>
      <c r="N3" s="860"/>
      <c r="O3" s="860"/>
      <c r="P3" s="861"/>
    </row>
    <row r="4" spans="2:16" x14ac:dyDescent="0.2">
      <c r="B4" s="51"/>
      <c r="C4" s="52"/>
      <c r="D4" s="52"/>
      <c r="E4" s="52"/>
      <c r="F4" s="52"/>
      <c r="G4" s="52"/>
      <c r="H4" s="52"/>
      <c r="I4" s="52"/>
      <c r="J4" s="52"/>
      <c r="K4" s="52"/>
      <c r="L4" s="52"/>
      <c r="M4" s="52"/>
      <c r="N4" s="52"/>
      <c r="O4" s="52"/>
      <c r="P4" s="53"/>
    </row>
    <row r="5" spans="2:16" x14ac:dyDescent="0.2">
      <c r="B5" s="51"/>
      <c r="C5" s="52"/>
      <c r="D5" s="52"/>
      <c r="E5" s="52"/>
      <c r="F5" s="52"/>
      <c r="G5" s="52"/>
      <c r="H5" s="52"/>
      <c r="I5" s="52"/>
      <c r="J5" s="52"/>
      <c r="K5" s="52"/>
      <c r="L5" s="52"/>
      <c r="M5" s="52"/>
      <c r="N5" s="52"/>
      <c r="O5" s="52"/>
      <c r="P5" s="53"/>
    </row>
    <row r="6" spans="2:16" x14ac:dyDescent="0.2">
      <c r="B6" s="51"/>
      <c r="C6" s="52"/>
      <c r="D6" s="52"/>
      <c r="E6" s="52"/>
      <c r="F6" s="52"/>
      <c r="G6" s="52"/>
      <c r="H6" s="52"/>
      <c r="I6" s="52"/>
      <c r="J6" s="52"/>
      <c r="K6" s="52"/>
      <c r="L6" s="52"/>
      <c r="M6" s="52"/>
      <c r="N6" s="52"/>
      <c r="O6" s="52"/>
      <c r="P6" s="53"/>
    </row>
    <row r="7" spans="2:16" x14ac:dyDescent="0.2">
      <c r="B7" s="51"/>
      <c r="C7" s="52"/>
      <c r="D7" s="52"/>
      <c r="E7" s="52"/>
      <c r="F7" s="52"/>
      <c r="G7" s="52"/>
      <c r="H7" s="52"/>
      <c r="I7" s="52"/>
      <c r="J7" s="52"/>
      <c r="K7" s="52"/>
      <c r="L7" s="52"/>
      <c r="M7" s="52"/>
      <c r="N7" s="52"/>
      <c r="O7" s="52"/>
      <c r="P7" s="53"/>
    </row>
    <row r="8" spans="2:16" x14ac:dyDescent="0.2">
      <c r="B8" s="51"/>
      <c r="C8" s="52"/>
      <c r="D8" s="52"/>
      <c r="E8" s="52"/>
      <c r="F8" s="52"/>
      <c r="G8" s="52"/>
      <c r="H8" s="52"/>
      <c r="I8" s="52"/>
      <c r="J8" s="52"/>
      <c r="K8" s="52"/>
      <c r="L8" s="52"/>
      <c r="M8" s="52"/>
      <c r="N8" s="52"/>
      <c r="O8" s="52"/>
      <c r="P8" s="53"/>
    </row>
    <row r="9" spans="2:16" x14ac:dyDescent="0.2">
      <c r="B9" s="51"/>
      <c r="C9" s="52"/>
      <c r="D9" s="52"/>
      <c r="E9" s="52"/>
      <c r="F9" s="52"/>
      <c r="G9" s="52"/>
      <c r="H9" s="52"/>
      <c r="I9" s="52"/>
      <c r="J9" s="52"/>
      <c r="K9" s="52"/>
      <c r="L9" s="52"/>
      <c r="M9" s="52"/>
      <c r="N9" s="52"/>
      <c r="O9" s="52"/>
      <c r="P9" s="53"/>
    </row>
    <row r="10" spans="2:16" x14ac:dyDescent="0.2">
      <c r="B10" s="51"/>
      <c r="C10" s="52"/>
      <c r="D10" s="52"/>
      <c r="E10" s="52"/>
      <c r="F10" s="52"/>
      <c r="G10" s="52"/>
      <c r="H10" s="52"/>
      <c r="I10" s="52"/>
      <c r="J10" s="52"/>
      <c r="K10" s="52"/>
      <c r="L10" s="52"/>
      <c r="M10" s="52"/>
      <c r="N10" s="52"/>
      <c r="O10" s="52"/>
      <c r="P10" s="53"/>
    </row>
    <row r="11" spans="2:16" x14ac:dyDescent="0.2">
      <c r="B11" s="51"/>
      <c r="C11" s="52"/>
      <c r="D11" s="52"/>
      <c r="E11" s="52"/>
      <c r="F11" s="52"/>
      <c r="G11" s="52"/>
      <c r="H11" s="52"/>
      <c r="I11" s="52"/>
      <c r="J11" s="52"/>
      <c r="K11" s="52"/>
      <c r="L11" s="52"/>
      <c r="M11" s="52"/>
      <c r="N11" s="52"/>
      <c r="O11" s="52"/>
      <c r="P11" s="53"/>
    </row>
    <row r="12" spans="2:16" x14ac:dyDescent="0.2">
      <c r="B12" s="51"/>
      <c r="C12" s="52"/>
      <c r="D12" s="52"/>
      <c r="E12" s="52"/>
      <c r="F12" s="52"/>
      <c r="G12" s="52"/>
      <c r="H12" s="52"/>
      <c r="I12" s="52"/>
      <c r="J12" s="52"/>
      <c r="K12" s="52"/>
      <c r="L12" s="52"/>
      <c r="M12" s="52"/>
      <c r="N12" s="52"/>
      <c r="O12" s="52"/>
      <c r="P12" s="53"/>
    </row>
    <row r="13" spans="2:16" x14ac:dyDescent="0.2">
      <c r="B13" s="51"/>
      <c r="C13" s="52"/>
      <c r="D13" s="52"/>
      <c r="E13" s="52"/>
      <c r="F13" s="52"/>
      <c r="G13" s="52"/>
      <c r="H13" s="52"/>
      <c r="I13" s="52"/>
      <c r="J13" s="52"/>
      <c r="K13" s="52"/>
      <c r="L13" s="52"/>
      <c r="M13" s="52"/>
      <c r="N13" s="52"/>
      <c r="O13" s="52"/>
      <c r="P13" s="53"/>
    </row>
    <row r="14" spans="2:16" x14ac:dyDescent="0.2">
      <c r="B14" s="51"/>
      <c r="C14" s="52"/>
      <c r="D14" s="52"/>
      <c r="E14" s="52"/>
      <c r="F14" s="52"/>
      <c r="G14" s="52"/>
      <c r="H14" s="52"/>
      <c r="I14" s="52"/>
      <c r="J14" s="52"/>
      <c r="K14" s="52"/>
      <c r="L14" s="52"/>
      <c r="M14" s="52"/>
      <c r="N14" s="52"/>
      <c r="O14" s="52"/>
      <c r="P14" s="53"/>
    </row>
    <row r="15" spans="2:16" x14ac:dyDescent="0.2">
      <c r="B15" s="51"/>
      <c r="C15" s="52"/>
      <c r="D15" s="52"/>
      <c r="E15" s="52"/>
      <c r="F15" s="52"/>
      <c r="G15" s="52"/>
      <c r="H15" s="52"/>
      <c r="I15" s="52"/>
      <c r="J15" s="52"/>
      <c r="K15" s="52"/>
      <c r="L15" s="52"/>
      <c r="M15" s="52"/>
      <c r="N15" s="52"/>
      <c r="O15" s="52"/>
      <c r="P15" s="53"/>
    </row>
    <row r="16" spans="2:16" x14ac:dyDescent="0.2">
      <c r="B16" s="51"/>
      <c r="C16" s="52"/>
      <c r="D16" s="52"/>
      <c r="E16" s="52"/>
      <c r="F16" s="52"/>
      <c r="G16" s="52"/>
      <c r="H16" s="52"/>
      <c r="I16" s="52"/>
      <c r="J16" s="52"/>
      <c r="K16" s="52"/>
      <c r="L16" s="52"/>
      <c r="M16" s="52"/>
      <c r="N16" s="52"/>
      <c r="O16" s="52"/>
      <c r="P16" s="53"/>
    </row>
    <row r="17" spans="2:16" x14ac:dyDescent="0.2">
      <c r="B17" s="51"/>
      <c r="C17" s="52"/>
      <c r="D17" s="52"/>
      <c r="E17" s="52"/>
      <c r="F17" s="52"/>
      <c r="G17" s="52"/>
      <c r="H17" s="52"/>
      <c r="I17" s="52"/>
      <c r="J17" s="52"/>
      <c r="K17" s="52"/>
      <c r="L17" s="52"/>
      <c r="M17" s="52"/>
      <c r="N17" s="52"/>
      <c r="O17" s="52"/>
      <c r="P17" s="53"/>
    </row>
    <row r="18" spans="2:16" x14ac:dyDescent="0.2">
      <c r="B18" s="51"/>
      <c r="C18" s="52"/>
      <c r="D18" s="52"/>
      <c r="E18" s="52"/>
      <c r="F18" s="52"/>
      <c r="G18" s="52"/>
      <c r="H18" s="52"/>
      <c r="I18" s="52"/>
      <c r="J18" s="52"/>
      <c r="K18" s="52"/>
      <c r="L18" s="52"/>
      <c r="M18" s="52"/>
      <c r="N18" s="52"/>
      <c r="O18" s="52"/>
      <c r="P18" s="53"/>
    </row>
    <row r="19" spans="2:16" x14ac:dyDescent="0.2">
      <c r="B19" s="51"/>
      <c r="C19" s="52"/>
      <c r="D19" s="52"/>
      <c r="E19" s="52"/>
      <c r="F19" s="52"/>
      <c r="G19" s="52"/>
      <c r="H19" s="52"/>
      <c r="I19" s="52"/>
      <c r="J19" s="52"/>
      <c r="K19" s="52"/>
      <c r="L19" s="52"/>
      <c r="M19" s="52"/>
      <c r="N19" s="52"/>
      <c r="O19" s="52"/>
      <c r="P19" s="53"/>
    </row>
    <row r="20" spans="2:16" x14ac:dyDescent="0.2">
      <c r="B20" s="51"/>
      <c r="C20" s="52"/>
      <c r="D20" s="52"/>
      <c r="E20" s="52"/>
      <c r="F20" s="52"/>
      <c r="G20" s="52"/>
      <c r="H20" s="52"/>
      <c r="I20" s="52"/>
      <c r="J20" s="52"/>
      <c r="K20" s="52"/>
      <c r="L20" s="52"/>
      <c r="M20" s="52"/>
      <c r="N20" s="52"/>
      <c r="O20" s="52"/>
      <c r="P20" s="53"/>
    </row>
    <row r="21" spans="2:16" x14ac:dyDescent="0.2">
      <c r="B21" s="51"/>
      <c r="C21" s="52"/>
      <c r="D21" s="52"/>
      <c r="E21" s="52"/>
      <c r="F21" s="52"/>
      <c r="G21" s="52"/>
      <c r="H21" s="52"/>
      <c r="I21" s="52"/>
      <c r="J21" s="52"/>
      <c r="K21" s="52"/>
      <c r="L21" s="52"/>
      <c r="M21" s="52"/>
      <c r="N21" s="52"/>
      <c r="O21" s="52"/>
      <c r="P21" s="53"/>
    </row>
    <row r="22" spans="2:16" x14ac:dyDescent="0.2">
      <c r="B22" s="51"/>
      <c r="C22" s="52"/>
      <c r="D22" s="52"/>
      <c r="E22" s="52"/>
      <c r="F22" s="52"/>
      <c r="G22" s="52"/>
      <c r="H22" s="52"/>
      <c r="I22" s="52"/>
      <c r="J22" s="52"/>
      <c r="K22" s="52"/>
      <c r="L22" s="52"/>
      <c r="M22" s="52"/>
      <c r="N22" s="52"/>
      <c r="O22" s="52"/>
      <c r="P22" s="53"/>
    </row>
    <row r="23" spans="2:16" x14ac:dyDescent="0.2">
      <c r="B23" s="51"/>
      <c r="C23" s="52"/>
      <c r="D23" s="52"/>
      <c r="E23" s="52"/>
      <c r="F23" s="52"/>
      <c r="G23" s="52"/>
      <c r="H23" s="52"/>
      <c r="I23" s="52"/>
      <c r="J23" s="52"/>
      <c r="K23" s="52"/>
      <c r="L23" s="52"/>
      <c r="M23" s="52"/>
      <c r="N23" s="52"/>
      <c r="O23" s="52"/>
      <c r="P23" s="53"/>
    </row>
    <row r="24" spans="2:16" x14ac:dyDescent="0.2">
      <c r="B24" s="51"/>
      <c r="C24" s="52"/>
      <c r="D24" s="52"/>
      <c r="E24" s="52"/>
      <c r="F24" s="52"/>
      <c r="G24" s="52"/>
      <c r="H24" s="52"/>
      <c r="I24" s="52"/>
      <c r="J24" s="52"/>
      <c r="K24" s="52"/>
      <c r="L24" s="52"/>
      <c r="M24" s="52"/>
      <c r="N24" s="52"/>
      <c r="O24" s="52"/>
      <c r="P24" s="53"/>
    </row>
    <row r="25" spans="2:16" x14ac:dyDescent="0.2">
      <c r="B25" s="51"/>
      <c r="C25" s="52"/>
      <c r="D25" s="52"/>
      <c r="E25" s="52"/>
      <c r="F25" s="52"/>
      <c r="G25" s="52"/>
      <c r="H25" s="52"/>
      <c r="I25" s="52"/>
      <c r="J25" s="52"/>
      <c r="K25" s="52"/>
      <c r="L25" s="52"/>
      <c r="M25" s="52"/>
      <c r="N25" s="52"/>
      <c r="O25" s="52"/>
      <c r="P25" s="53"/>
    </row>
    <row r="26" spans="2:16" x14ac:dyDescent="0.2">
      <c r="B26" s="51"/>
      <c r="C26" s="52"/>
      <c r="D26" s="52"/>
      <c r="E26" s="52"/>
      <c r="F26" s="52"/>
      <c r="G26" s="52"/>
      <c r="H26" s="52"/>
      <c r="I26" s="52"/>
      <c r="J26" s="52"/>
      <c r="K26" s="52"/>
      <c r="L26" s="52"/>
      <c r="M26" s="52"/>
      <c r="N26" s="52"/>
      <c r="O26" s="52"/>
      <c r="P26" s="53"/>
    </row>
    <row r="27" spans="2:16" x14ac:dyDescent="0.2">
      <c r="B27" s="51"/>
      <c r="C27" s="52"/>
      <c r="D27" s="52"/>
      <c r="E27" s="52"/>
      <c r="F27" s="52"/>
      <c r="G27" s="52"/>
      <c r="H27" s="52"/>
      <c r="I27" s="52"/>
      <c r="J27" s="52"/>
      <c r="K27" s="52"/>
      <c r="L27" s="52"/>
      <c r="M27" s="52"/>
      <c r="N27" s="52"/>
      <c r="O27" s="52"/>
      <c r="P27" s="53"/>
    </row>
    <row r="28" spans="2:16" x14ac:dyDescent="0.2">
      <c r="B28" s="51"/>
      <c r="C28" s="52"/>
      <c r="D28" s="52"/>
      <c r="E28" s="52"/>
      <c r="F28" s="52"/>
      <c r="G28" s="52"/>
      <c r="H28" s="52"/>
      <c r="I28" s="52"/>
      <c r="J28" s="52"/>
      <c r="K28" s="52"/>
      <c r="L28" s="52"/>
      <c r="M28" s="52"/>
      <c r="N28" s="52"/>
      <c r="O28" s="52"/>
      <c r="P28" s="53"/>
    </row>
    <row r="29" spans="2:16" x14ac:dyDescent="0.2">
      <c r="B29" s="51"/>
      <c r="C29" s="52"/>
      <c r="D29" s="52"/>
      <c r="E29" s="52"/>
      <c r="F29" s="52"/>
      <c r="G29" s="52"/>
      <c r="H29" s="52"/>
      <c r="I29" s="52"/>
      <c r="J29" s="52"/>
      <c r="K29" s="52"/>
      <c r="L29" s="52"/>
      <c r="M29" s="52"/>
      <c r="N29" s="52"/>
      <c r="O29" s="52"/>
      <c r="P29" s="53"/>
    </row>
    <row r="30" spans="2:16" x14ac:dyDescent="0.2">
      <c r="B30" s="51"/>
      <c r="C30" s="52"/>
      <c r="D30" s="52"/>
      <c r="E30" s="52"/>
      <c r="F30" s="52"/>
      <c r="G30" s="52"/>
      <c r="H30" s="52"/>
      <c r="I30" s="52"/>
      <c r="J30" s="52"/>
      <c r="K30" s="52"/>
      <c r="L30" s="52"/>
      <c r="M30" s="52"/>
      <c r="N30" s="52"/>
      <c r="O30" s="52"/>
      <c r="P30" s="53"/>
    </row>
    <row r="31" spans="2:16" x14ac:dyDescent="0.2">
      <c r="B31" s="51"/>
      <c r="C31" s="52"/>
      <c r="D31" s="52"/>
      <c r="E31" s="52"/>
      <c r="F31" s="52"/>
      <c r="G31" s="52"/>
      <c r="H31" s="52"/>
      <c r="I31" s="52"/>
      <c r="J31" s="52"/>
      <c r="K31" s="52"/>
      <c r="L31" s="52"/>
      <c r="M31" s="52"/>
      <c r="N31" s="52"/>
      <c r="O31" s="52"/>
      <c r="P31" s="53"/>
    </row>
    <row r="32" spans="2:16" x14ac:dyDescent="0.2">
      <c r="B32" s="51"/>
      <c r="C32" s="52"/>
      <c r="D32" s="52"/>
      <c r="E32" s="52"/>
      <c r="F32" s="52"/>
      <c r="G32" s="52"/>
      <c r="H32" s="52"/>
      <c r="I32" s="52"/>
      <c r="J32" s="52"/>
      <c r="K32" s="52"/>
      <c r="L32" s="52"/>
      <c r="M32" s="52"/>
      <c r="N32" s="52"/>
      <c r="O32" s="52"/>
      <c r="P32" s="53"/>
    </row>
    <row r="33" spans="2:16" x14ac:dyDescent="0.2">
      <c r="B33" s="51"/>
      <c r="C33" s="52"/>
      <c r="D33" s="52"/>
      <c r="E33" s="52"/>
      <c r="F33" s="52"/>
      <c r="G33" s="52"/>
      <c r="H33" s="52"/>
      <c r="I33" s="52"/>
      <c r="J33" s="52"/>
      <c r="K33" s="52"/>
      <c r="L33" s="52"/>
      <c r="M33" s="52"/>
      <c r="N33" s="52"/>
      <c r="O33" s="52"/>
      <c r="P33" s="53"/>
    </row>
    <row r="34" spans="2:16" x14ac:dyDescent="0.2">
      <c r="B34" s="51"/>
      <c r="C34" s="52"/>
      <c r="D34" s="52"/>
      <c r="E34" s="52"/>
      <c r="F34" s="52"/>
      <c r="G34" s="52"/>
      <c r="H34" s="52"/>
      <c r="I34" s="52"/>
      <c r="J34" s="52"/>
      <c r="K34" s="52"/>
      <c r="L34" s="52"/>
      <c r="M34" s="52"/>
      <c r="N34" s="52"/>
      <c r="O34" s="52"/>
      <c r="P34" s="53"/>
    </row>
    <row r="35" spans="2:16" x14ac:dyDescent="0.2">
      <c r="B35" s="51"/>
      <c r="C35" s="52"/>
      <c r="D35" s="52"/>
      <c r="E35" s="52"/>
      <c r="F35" s="52"/>
      <c r="G35" s="52"/>
      <c r="H35" s="52"/>
      <c r="I35" s="52"/>
      <c r="J35" s="52"/>
      <c r="K35" s="52"/>
      <c r="L35" s="52"/>
      <c r="M35" s="52"/>
      <c r="N35" s="52"/>
      <c r="O35" s="52"/>
      <c r="P35" s="53"/>
    </row>
    <row r="36" spans="2:16" x14ac:dyDescent="0.2">
      <c r="B36" s="51"/>
      <c r="C36" s="52"/>
      <c r="D36" s="52"/>
      <c r="E36" s="52"/>
      <c r="F36" s="52"/>
      <c r="G36" s="52"/>
      <c r="H36" s="52"/>
      <c r="I36" s="52"/>
      <c r="J36" s="52"/>
      <c r="K36" s="52"/>
      <c r="L36" s="52"/>
      <c r="M36" s="52"/>
      <c r="N36" s="52"/>
      <c r="O36" s="52"/>
      <c r="P36" s="53"/>
    </row>
    <row r="37" spans="2:16" x14ac:dyDescent="0.2">
      <c r="B37" s="29"/>
      <c r="C37" s="56"/>
      <c r="D37" s="56"/>
      <c r="E37" s="56"/>
      <c r="F37" s="56"/>
      <c r="G37" s="56"/>
      <c r="H37" s="56"/>
      <c r="I37" s="56"/>
      <c r="J37" s="56"/>
      <c r="K37" s="56"/>
      <c r="L37" s="56"/>
      <c r="M37" s="56"/>
      <c r="N37" s="56"/>
      <c r="O37" s="56"/>
      <c r="P37" s="30"/>
    </row>
  </sheetData>
  <sheetProtection sheet="1" objects="1" scenarios="1"/>
  <mergeCells count="1">
    <mergeCell ref="B3:P3"/>
  </mergeCells>
  <phoneticPr fontId="0" type="noConversion"/>
  <printOptions horizontalCentered="1" verticalCentered="1"/>
  <pageMargins left="0" right="0" top="0" bottom="0" header="0" footer="0"/>
  <pageSetup paperSize="9"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0">
    <tabColor indexed="9"/>
    <pageSetUpPr fitToPage="1"/>
  </sheetPr>
  <dimension ref="A1:J18"/>
  <sheetViews>
    <sheetView showGridLines="0" workbookViewId="0">
      <pane ySplit="1" topLeftCell="A2" activePane="bottomLeft" state="frozen"/>
      <selection pane="bottomLeft"/>
    </sheetView>
  </sheetViews>
  <sheetFormatPr defaultRowHeight="12.75" x14ac:dyDescent="0.2"/>
  <cols>
    <col min="1" max="1" width="35.5703125" style="107" customWidth="1"/>
    <col min="2" max="2" width="16.7109375" style="107" customWidth="1"/>
    <col min="3" max="3" width="25.7109375" style="107" customWidth="1"/>
    <col min="4" max="4" width="12" style="107" customWidth="1"/>
    <col min="5" max="5" width="10.85546875" style="107" customWidth="1"/>
    <col min="6" max="6" width="13.5703125" style="107" customWidth="1"/>
    <col min="7" max="7" width="18.28515625" style="107" customWidth="1"/>
    <col min="8" max="16384" width="9.140625" style="107"/>
  </cols>
  <sheetData>
    <row r="1" spans="1:10" s="173" customFormat="1" ht="30.75" customHeight="1" x14ac:dyDescent="0.2">
      <c r="A1" s="45" t="s">
        <v>14</v>
      </c>
      <c r="B1" s="171"/>
      <c r="C1" s="171"/>
      <c r="D1" s="171"/>
      <c r="E1" s="171"/>
      <c r="F1" s="171"/>
      <c r="G1" s="171"/>
      <c r="H1" s="172"/>
    </row>
    <row r="2" spans="1:10" s="173" customFormat="1" x14ac:dyDescent="0.2">
      <c r="H2" s="172"/>
    </row>
    <row r="3" spans="1:10" s="173" customFormat="1" ht="20.25" x14ac:dyDescent="0.3">
      <c r="A3" s="174" t="s">
        <v>430</v>
      </c>
      <c r="B3" s="1138" t="str">
        <f>'Main Menu'!B10</f>
        <v>000 - School</v>
      </c>
      <c r="C3" s="1138"/>
      <c r="D3" s="1138"/>
      <c r="E3" s="1138"/>
      <c r="F3" s="1138"/>
      <c r="G3" s="1138"/>
      <c r="H3" s="172"/>
    </row>
    <row r="4" spans="1:10" s="173" customFormat="1" ht="20.25" x14ac:dyDescent="0.2">
      <c r="A4" s="110" t="s">
        <v>431</v>
      </c>
      <c r="B4" s="1139" t="str">
        <f>LEFT('Main Menu'!G5,3)</f>
        <v>000</v>
      </c>
      <c r="C4" s="1139"/>
      <c r="D4" s="1139"/>
      <c r="E4" s="1139"/>
      <c r="F4" s="1139"/>
      <c r="G4" s="1139"/>
      <c r="H4" s="172"/>
    </row>
    <row r="5" spans="1:10" x14ac:dyDescent="0.2">
      <c r="A5" s="175"/>
      <c r="B5" s="175"/>
      <c r="C5" s="175"/>
      <c r="D5" s="175"/>
      <c r="E5" s="175"/>
      <c r="F5" s="175"/>
      <c r="G5" s="175"/>
      <c r="H5" s="175"/>
    </row>
    <row r="6" spans="1:10" s="178" customFormat="1" x14ac:dyDescent="0.2">
      <c r="A6" s="175"/>
      <c r="B6" s="175"/>
      <c r="C6" s="175"/>
      <c r="D6" s="175"/>
      <c r="E6" s="175"/>
      <c r="F6" s="175"/>
      <c r="G6" s="176">
        <v>1.0000000000000001E-15</v>
      </c>
      <c r="H6" s="177"/>
    </row>
    <row r="7" spans="1:10" s="182" customFormat="1" ht="24" customHeight="1" x14ac:dyDescent="0.2">
      <c r="A7" s="1140" t="s">
        <v>432</v>
      </c>
      <c r="B7" s="1141"/>
      <c r="C7" s="179" t="s">
        <v>433</v>
      </c>
      <c r="D7" s="180" t="s">
        <v>434</v>
      </c>
      <c r="E7" s="180" t="s">
        <v>435</v>
      </c>
      <c r="F7" s="180" t="s">
        <v>436</v>
      </c>
      <c r="G7" s="180" t="s">
        <v>437</v>
      </c>
      <c r="H7" s="181"/>
    </row>
    <row r="8" spans="1:10" s="182" customFormat="1" ht="24" customHeight="1" x14ac:dyDescent="0.2">
      <c r="A8" s="1142"/>
      <c r="B8" s="1143"/>
      <c r="C8" s="183" t="s">
        <v>438</v>
      </c>
      <c r="D8" s="184">
        <v>3.87</v>
      </c>
      <c r="E8" s="1146" t="s">
        <v>439</v>
      </c>
      <c r="F8" s="186">
        <f>'EY Funding'!O21</f>
        <v>0</v>
      </c>
      <c r="G8" s="187">
        <f t="shared" ref="G8:G14" si="0">SUM(D8*F8)</f>
        <v>0</v>
      </c>
      <c r="H8" s="181"/>
    </row>
    <row r="9" spans="1:10" s="182" customFormat="1" ht="24" customHeight="1" x14ac:dyDescent="0.2">
      <c r="A9" s="1144"/>
      <c r="B9" s="1145"/>
      <c r="C9" s="188"/>
      <c r="D9" s="189"/>
      <c r="E9" s="1147"/>
      <c r="F9" s="190"/>
      <c r="G9" s="191">
        <f t="shared" si="0"/>
        <v>0</v>
      </c>
      <c r="H9" s="1148"/>
      <c r="I9" s="1149"/>
      <c r="J9" s="1149"/>
    </row>
    <row r="10" spans="1:10" s="182" customFormat="1" ht="24" customHeight="1" x14ac:dyDescent="0.2">
      <c r="A10" s="1150" t="s">
        <v>440</v>
      </c>
      <c r="B10" s="192" t="s">
        <v>441</v>
      </c>
      <c r="C10" s="193" t="s">
        <v>442</v>
      </c>
      <c r="D10" s="194">
        <v>210</v>
      </c>
      <c r="E10" s="195" t="s">
        <v>443</v>
      </c>
      <c r="F10" s="196">
        <v>0</v>
      </c>
      <c r="G10" s="197">
        <v>0</v>
      </c>
      <c r="H10" s="181"/>
    </row>
    <row r="11" spans="1:10" s="182" customFormat="1" ht="24" customHeight="1" x14ac:dyDescent="0.2">
      <c r="A11" s="1150"/>
      <c r="B11" s="180" t="s">
        <v>444</v>
      </c>
      <c r="C11" s="198" t="s">
        <v>329</v>
      </c>
      <c r="D11" s="199">
        <v>0</v>
      </c>
      <c r="E11" s="200" t="s">
        <v>439</v>
      </c>
      <c r="F11" s="201">
        <v>0</v>
      </c>
      <c r="G11" s="202">
        <f t="shared" si="0"/>
        <v>0</v>
      </c>
      <c r="H11" s="181"/>
    </row>
    <row r="12" spans="1:10" s="182" customFormat="1" ht="24" customHeight="1" x14ac:dyDescent="0.2">
      <c r="A12" s="1150"/>
      <c r="B12" s="180" t="s">
        <v>445</v>
      </c>
      <c r="C12" s="198" t="s">
        <v>329</v>
      </c>
      <c r="D12" s="199">
        <v>0</v>
      </c>
      <c r="E12" s="200"/>
      <c r="F12" s="201">
        <v>0</v>
      </c>
      <c r="G12" s="202">
        <f t="shared" si="0"/>
        <v>0</v>
      </c>
      <c r="H12" s="181"/>
    </row>
    <row r="13" spans="1:10" s="182" customFormat="1" ht="24" customHeight="1" x14ac:dyDescent="0.2">
      <c r="A13" s="1151"/>
      <c r="B13" s="180" t="s">
        <v>446</v>
      </c>
      <c r="C13" s="198" t="s">
        <v>329</v>
      </c>
      <c r="D13" s="199">
        <v>0</v>
      </c>
      <c r="E13" s="200"/>
      <c r="F13" s="201">
        <v>0</v>
      </c>
      <c r="G13" s="202">
        <f t="shared" si="0"/>
        <v>0</v>
      </c>
      <c r="H13" s="181"/>
    </row>
    <row r="14" spans="1:10" s="182" customFormat="1" ht="24" customHeight="1" x14ac:dyDescent="0.2">
      <c r="A14" s="1152" t="s">
        <v>447</v>
      </c>
      <c r="B14" s="1153"/>
      <c r="C14" s="183" t="s">
        <v>329</v>
      </c>
      <c r="D14" s="184">
        <v>55670</v>
      </c>
      <c r="E14" s="185" t="s">
        <v>612</v>
      </c>
      <c r="F14" s="812">
        <f>IF(VALUE(B4)=266,"1.00",0)</f>
        <v>0</v>
      </c>
      <c r="G14" s="187">
        <f t="shared" si="0"/>
        <v>0</v>
      </c>
      <c r="H14" s="181"/>
    </row>
    <row r="15" spans="1:10" s="182" customFormat="1" ht="24" customHeight="1" x14ac:dyDescent="0.2">
      <c r="A15" s="1152" t="s">
        <v>448</v>
      </c>
      <c r="B15" s="1153"/>
      <c r="C15" s="183" t="s">
        <v>329</v>
      </c>
      <c r="D15" s="203">
        <v>0</v>
      </c>
      <c r="E15" s="204"/>
      <c r="F15" s="811">
        <v>0</v>
      </c>
      <c r="G15" s="205">
        <f>D15*F15</f>
        <v>0</v>
      </c>
      <c r="H15" s="181"/>
    </row>
    <row r="16" spans="1:10" ht="39" customHeight="1" x14ac:dyDescent="0.2">
      <c r="A16" s="206"/>
      <c r="B16" s="207"/>
      <c r="C16" s="208"/>
      <c r="D16" s="208"/>
      <c r="E16" s="208"/>
      <c r="F16" s="209" t="s">
        <v>449</v>
      </c>
      <c r="G16" s="210">
        <f>SUM(G6:G15)</f>
        <v>1.0000000000000001E-15</v>
      </c>
      <c r="H16" s="175"/>
    </row>
    <row r="17" spans="1:8" x14ac:dyDescent="0.2">
      <c r="A17" s="211"/>
      <c r="B17" s="211"/>
      <c r="C17" s="212"/>
      <c r="D17" s="212"/>
      <c r="E17" s="212"/>
      <c r="F17" s="213"/>
      <c r="G17" s="214"/>
      <c r="H17" s="212"/>
    </row>
    <row r="18" spans="1:8" x14ac:dyDescent="0.2">
      <c r="A18" s="1148" t="s">
        <v>450</v>
      </c>
      <c r="B18" s="1149"/>
      <c r="C18" s="1149"/>
      <c r="D18" s="212"/>
      <c r="E18" s="212"/>
      <c r="F18" s="212"/>
      <c r="G18" s="212"/>
      <c r="H18" s="212"/>
    </row>
  </sheetData>
  <sheetProtection sheet="1" objects="1" scenarios="1"/>
  <mergeCells count="9">
    <mergeCell ref="H9:J9"/>
    <mergeCell ref="B3:G3"/>
    <mergeCell ref="B4:G4"/>
    <mergeCell ref="A7:B9"/>
    <mergeCell ref="E8:E9"/>
    <mergeCell ref="A18:C18"/>
    <mergeCell ref="A10:A13"/>
    <mergeCell ref="A14:B14"/>
    <mergeCell ref="A15:B15"/>
  </mergeCells>
  <phoneticPr fontId="5" type="noConversion"/>
  <dataValidations count="1">
    <dataValidation type="list" allowBlank="1" showInputMessage="1" showErrorMessage="1" sqref="E10:E14" xr:uid="{00000000-0002-0000-0A00-000000000000}">
      <formula1>"Select…,per hour,per child,lump sum"</formula1>
    </dataValidation>
  </dataValidations>
  <printOptions horizontalCentered="1"/>
  <pageMargins left="0" right="0" top="0" bottom="0.78740157480314965" header="0" footer="0.39370078740157483"/>
  <pageSetup paperSize="9" scale="76" orientation="portrait" r:id="rId1"/>
  <headerFooter alignWithMargins="0">
    <oddFooter>&amp;L&amp;D&amp;C&amp;A&amp;RPage &amp;P</oddFoot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tabColor indexed="9"/>
    <pageSetUpPr fitToPage="1"/>
  </sheetPr>
  <dimension ref="A1:Q39"/>
  <sheetViews>
    <sheetView showGridLines="0" workbookViewId="0">
      <pane ySplit="1" topLeftCell="A2" activePane="bottomLeft" state="frozen"/>
      <selection pane="bottomLeft"/>
    </sheetView>
  </sheetViews>
  <sheetFormatPr defaultRowHeight="12.75" x14ac:dyDescent="0.2"/>
  <cols>
    <col min="1" max="1" width="3.140625" style="1" customWidth="1"/>
    <col min="2" max="9" width="9.140625" style="1"/>
    <col min="10" max="10" width="3.7109375" style="1" customWidth="1"/>
    <col min="11" max="11" width="10.28515625" style="1" customWidth="1"/>
    <col min="12" max="12" width="10.5703125" style="1" customWidth="1"/>
    <col min="13" max="13" width="42.28515625" style="1" customWidth="1"/>
    <col min="14" max="14" width="2.5703125" style="1" customWidth="1"/>
    <col min="15" max="15" width="13.28515625" style="1" customWidth="1"/>
    <col min="16" max="16" width="2.85546875" style="1" customWidth="1"/>
    <col min="17" max="17" width="11.5703125" style="1" customWidth="1"/>
    <col min="18" max="16384" width="9.140625" style="1"/>
  </cols>
  <sheetData>
    <row r="1" spans="1:17" s="49" customFormat="1" ht="31.5" customHeight="1" x14ac:dyDescent="0.2">
      <c r="A1" s="215" t="s">
        <v>451</v>
      </c>
      <c r="B1" s="216"/>
      <c r="C1" s="216"/>
      <c r="D1" s="216"/>
      <c r="E1" s="216"/>
      <c r="F1" s="216"/>
      <c r="G1" s="216"/>
      <c r="H1" s="216"/>
      <c r="I1" s="216"/>
      <c r="J1" s="216"/>
      <c r="K1" s="216"/>
      <c r="L1" s="216"/>
      <c r="M1" s="216"/>
      <c r="N1" s="216"/>
      <c r="O1" s="216"/>
      <c r="P1" s="216"/>
      <c r="Q1" s="216"/>
    </row>
    <row r="2" spans="1:17" s="217" customFormat="1" ht="31.5" customHeight="1" x14ac:dyDescent="0.3">
      <c r="A2" s="174" t="s">
        <v>430</v>
      </c>
      <c r="D2" s="1138" t="str">
        <f>'Main Menu'!B10</f>
        <v>000 - School</v>
      </c>
      <c r="E2" s="1138"/>
      <c r="F2" s="1138"/>
      <c r="G2" s="1138"/>
      <c r="H2" s="1138"/>
      <c r="I2" s="1138"/>
      <c r="J2" s="1138"/>
      <c r="K2" s="1138"/>
      <c r="L2" s="1138"/>
      <c r="M2" s="1138"/>
      <c r="N2" s="1138"/>
      <c r="O2" s="1138"/>
      <c r="P2" s="1138"/>
      <c r="Q2" s="1138"/>
    </row>
    <row r="3" spans="1:17" ht="20.25" x14ac:dyDescent="0.2">
      <c r="A3" s="110" t="s">
        <v>431</v>
      </c>
      <c r="D3" s="1139" t="str">
        <f>'EY Block'!B4</f>
        <v>000</v>
      </c>
      <c r="E3" s="1139"/>
      <c r="F3" s="1139"/>
      <c r="G3" s="1139"/>
      <c r="H3" s="1139"/>
      <c r="I3" s="1139"/>
    </row>
    <row r="5" spans="1:17" ht="18.75" customHeight="1" x14ac:dyDescent="0.2">
      <c r="B5" s="1157" t="s">
        <v>452</v>
      </c>
      <c r="C5" s="1158"/>
      <c r="D5" s="1158"/>
      <c r="E5" s="1158"/>
      <c r="F5" s="1158"/>
      <c r="G5" s="1158"/>
      <c r="H5" s="1158"/>
      <c r="I5" s="1158"/>
      <c r="J5" s="1158"/>
      <c r="K5" s="1158"/>
      <c r="L5" s="1158"/>
      <c r="M5" s="1158"/>
      <c r="N5" s="1158"/>
      <c r="O5" s="1158"/>
      <c r="P5" s="1158"/>
      <c r="Q5" s="1159"/>
    </row>
    <row r="6" spans="1:17" x14ac:dyDescent="0.2">
      <c r="B6" s="1160"/>
      <c r="C6" s="1161"/>
      <c r="D6" s="1161"/>
      <c r="E6" s="1161"/>
      <c r="F6" s="1161"/>
      <c r="G6" s="1161"/>
      <c r="H6" s="1161"/>
      <c r="I6" s="1161"/>
      <c r="J6" s="1161"/>
      <c r="K6" s="1161"/>
      <c r="L6" s="1161"/>
      <c r="M6" s="1161"/>
      <c r="N6" s="1161"/>
      <c r="O6" s="1161"/>
      <c r="P6" s="1161"/>
      <c r="Q6" s="1162"/>
    </row>
    <row r="8" spans="1:17" x14ac:dyDescent="0.2">
      <c r="B8" s="1163" t="s">
        <v>998</v>
      </c>
      <c r="C8" s="1164"/>
      <c r="D8" s="1164"/>
      <c r="E8" s="1164"/>
      <c r="F8" s="1164"/>
      <c r="G8" s="1164"/>
      <c r="H8" s="1164"/>
      <c r="I8" s="1165"/>
      <c r="J8" s="124"/>
      <c r="K8" s="1154" t="s">
        <v>613</v>
      </c>
      <c r="L8" s="1154" t="s">
        <v>453</v>
      </c>
      <c r="O8" s="1154" t="s">
        <v>454</v>
      </c>
    </row>
    <row r="9" spans="1:17" x14ac:dyDescent="0.2">
      <c r="B9" s="1166"/>
      <c r="C9" s="961"/>
      <c r="D9" s="961"/>
      <c r="E9" s="961"/>
      <c r="F9" s="961"/>
      <c r="G9" s="961"/>
      <c r="H9" s="961"/>
      <c r="I9" s="1167"/>
      <c r="J9" s="124"/>
      <c r="K9" s="1155"/>
      <c r="L9" s="1155"/>
      <c r="O9" s="1155"/>
    </row>
    <row r="10" spans="1:17" x14ac:dyDescent="0.2">
      <c r="B10" s="1168"/>
      <c r="C10" s="1169"/>
      <c r="D10" s="1169"/>
      <c r="E10" s="1169"/>
      <c r="F10" s="1169"/>
      <c r="G10" s="1169"/>
      <c r="H10" s="1169"/>
      <c r="I10" s="1170"/>
      <c r="J10" s="124"/>
      <c r="K10" s="1156"/>
      <c r="L10" s="1156"/>
      <c r="O10" s="1156"/>
    </row>
    <row r="12" spans="1:17" x14ac:dyDescent="0.2">
      <c r="B12" s="1" t="s">
        <v>999</v>
      </c>
      <c r="K12" s="218">
        <f>IF(ISERROR(VLOOKUP('School Block'!$B$4,'Adjusted Factors'!$A:$BR,67,FALSE)),0,(VLOOKUP('School Block'!$B$4,'Adjusted Factors'!$A:$BR,67,FALSE)))</f>
        <v>0</v>
      </c>
      <c r="L12" s="219">
        <f>ROUNDUP(K12*80%,0)</f>
        <v>0</v>
      </c>
      <c r="M12" s="220" t="s">
        <v>1448</v>
      </c>
      <c r="O12" s="838">
        <f>L12*3.87*15*13</f>
        <v>0</v>
      </c>
    </row>
    <row r="13" spans="1:17" x14ac:dyDescent="0.2">
      <c r="K13" s="221"/>
      <c r="L13" s="221"/>
      <c r="M13" s="18"/>
      <c r="O13" s="839"/>
    </row>
    <row r="14" spans="1:17" x14ac:dyDescent="0.2">
      <c r="B14" s="1" t="s">
        <v>1000</v>
      </c>
      <c r="K14" s="218">
        <f>IF(ISERROR(VLOOKUP('School Block'!$B$4,'Adjusted Factors'!$A:$BR,68,FALSE)),0,(VLOOKUP('School Block'!$B$4,'Adjusted Factors'!$A:$BR,68,FALSE)))</f>
        <v>0</v>
      </c>
      <c r="L14" s="219">
        <f>ROUNDUP(K14*80%,0)</f>
        <v>0</v>
      </c>
      <c r="M14" s="220" t="s">
        <v>1449</v>
      </c>
      <c r="O14" s="838">
        <f>L14*3.87*15*14</f>
        <v>0</v>
      </c>
    </row>
    <row r="15" spans="1:17" x14ac:dyDescent="0.2">
      <c r="K15" s="221"/>
      <c r="L15" s="221"/>
      <c r="M15" s="18"/>
      <c r="O15" s="839"/>
    </row>
    <row r="16" spans="1:17" x14ac:dyDescent="0.2">
      <c r="B16" s="1" t="s">
        <v>1001</v>
      </c>
      <c r="K16" s="218">
        <f>IF(ISERROR(VLOOKUP('School Block'!$B$4,'Adjusted Factors'!$A:$BR,69,FALSE)),0,(VLOOKUP('School Block'!$B$4,'Adjusted Factors'!$A:$BR,69,FALSE)))</f>
        <v>0</v>
      </c>
      <c r="L16" s="219">
        <f>ROUNDUP(K16*80%,0)</f>
        <v>0</v>
      </c>
      <c r="M16" s="220" t="s">
        <v>1450</v>
      </c>
      <c r="O16" s="838">
        <f>L16*3.87*15*11</f>
        <v>0</v>
      </c>
    </row>
    <row r="17" spans="2:17" x14ac:dyDescent="0.2">
      <c r="O17" s="839"/>
    </row>
    <row r="18" spans="2:17" x14ac:dyDescent="0.2">
      <c r="M18" s="18" t="s">
        <v>455</v>
      </c>
      <c r="O18" s="838">
        <f>SUM(O16+O14+O12)</f>
        <v>0</v>
      </c>
    </row>
    <row r="19" spans="2:17" x14ac:dyDescent="0.2">
      <c r="O19" s="839"/>
    </row>
    <row r="20" spans="2:17" x14ac:dyDescent="0.2">
      <c r="M20" s="18" t="s">
        <v>456</v>
      </c>
      <c r="O20" s="837">
        <f>O18/38/15/3.87</f>
        <v>0</v>
      </c>
    </row>
    <row r="21" spans="2:17" x14ac:dyDescent="0.2">
      <c r="M21" s="18" t="s">
        <v>457</v>
      </c>
      <c r="O21" s="840">
        <f>O18/3.87</f>
        <v>0</v>
      </c>
    </row>
    <row r="22" spans="2:17" x14ac:dyDescent="0.2">
      <c r="O22" s="223"/>
    </row>
    <row r="23" spans="2:17" x14ac:dyDescent="0.2">
      <c r="O23" s="223"/>
    </row>
    <row r="24" spans="2:17" x14ac:dyDescent="0.2">
      <c r="O24" s="223"/>
    </row>
    <row r="25" spans="2:17" ht="17.25" customHeight="1" x14ac:dyDescent="0.2">
      <c r="B25" s="1157" t="s">
        <v>458</v>
      </c>
      <c r="C25" s="1158"/>
      <c r="D25" s="1158"/>
      <c r="E25" s="1158"/>
      <c r="F25" s="1158"/>
      <c r="G25" s="1158"/>
      <c r="H25" s="1158"/>
      <c r="I25" s="1158"/>
      <c r="J25" s="1158"/>
      <c r="K25" s="1158"/>
      <c r="L25" s="1158"/>
      <c r="M25" s="1158"/>
      <c r="N25" s="1158"/>
      <c r="O25" s="1158"/>
      <c r="P25" s="1158"/>
      <c r="Q25" s="1159"/>
    </row>
    <row r="26" spans="2:17" ht="21.75" customHeight="1" x14ac:dyDescent="0.2">
      <c r="B26" s="1160"/>
      <c r="C26" s="1161"/>
      <c r="D26" s="1161"/>
      <c r="E26" s="1161"/>
      <c r="F26" s="1161"/>
      <c r="G26" s="1161"/>
      <c r="H26" s="1161"/>
      <c r="I26" s="1161"/>
      <c r="J26" s="1161"/>
      <c r="K26" s="1161"/>
      <c r="L26" s="1161"/>
      <c r="M26" s="1161"/>
      <c r="N26" s="1161"/>
      <c r="O26" s="1161"/>
      <c r="P26" s="1161"/>
      <c r="Q26" s="1162"/>
    </row>
    <row r="27" spans="2:17" x14ac:dyDescent="0.2">
      <c r="O27" s="224"/>
    </row>
    <row r="29" spans="2:17" x14ac:dyDescent="0.2">
      <c r="B29" s="1163" t="s">
        <v>1445</v>
      </c>
      <c r="C29" s="1164"/>
      <c r="D29" s="1164"/>
      <c r="E29" s="1164"/>
      <c r="F29" s="1164"/>
      <c r="G29" s="1164"/>
      <c r="H29" s="1164"/>
      <c r="I29" s="1165"/>
      <c r="J29" s="124"/>
      <c r="L29" s="1154" t="s">
        <v>459</v>
      </c>
      <c r="O29" s="1154" t="s">
        <v>460</v>
      </c>
      <c r="Q29" s="1154" t="s">
        <v>461</v>
      </c>
    </row>
    <row r="30" spans="2:17" x14ac:dyDescent="0.2">
      <c r="B30" s="1166"/>
      <c r="C30" s="961"/>
      <c r="D30" s="961"/>
      <c r="E30" s="961"/>
      <c r="F30" s="961"/>
      <c r="G30" s="961"/>
      <c r="H30" s="961"/>
      <c r="I30" s="1167"/>
      <c r="J30" s="124"/>
      <c r="L30" s="1155"/>
      <c r="O30" s="1155"/>
      <c r="Q30" s="1155"/>
    </row>
    <row r="31" spans="2:17" x14ac:dyDescent="0.2">
      <c r="B31" s="1168"/>
      <c r="C31" s="1169"/>
      <c r="D31" s="1169"/>
      <c r="E31" s="1169"/>
      <c r="F31" s="1169"/>
      <c r="G31" s="1169"/>
      <c r="H31" s="1169"/>
      <c r="I31" s="1170"/>
      <c r="J31" s="124"/>
      <c r="L31" s="1156"/>
      <c r="O31" s="1156"/>
      <c r="Q31" s="1156"/>
    </row>
    <row r="33" spans="2:17" x14ac:dyDescent="0.2">
      <c r="B33" s="1" t="s">
        <v>1002</v>
      </c>
      <c r="L33" s="226">
        <v>0</v>
      </c>
      <c r="M33" s="220" t="s">
        <v>1448</v>
      </c>
      <c r="O33" s="37">
        <f>L33*3.87*15*13</f>
        <v>0</v>
      </c>
      <c r="Q33" s="222">
        <f>O33-O12</f>
        <v>0</v>
      </c>
    </row>
    <row r="34" spans="2:17" x14ac:dyDescent="0.2">
      <c r="L34" s="221"/>
      <c r="M34" s="18"/>
      <c r="Q34" s="26"/>
    </row>
    <row r="35" spans="2:17" x14ac:dyDescent="0.2">
      <c r="B35" s="1" t="s">
        <v>1003</v>
      </c>
      <c r="L35" s="226">
        <v>0</v>
      </c>
      <c r="M35" s="220" t="s">
        <v>1449</v>
      </c>
      <c r="O35" s="37">
        <f>L35*3.87*15*14</f>
        <v>0</v>
      </c>
      <c r="Q35" s="222">
        <f>O35-O14</f>
        <v>0</v>
      </c>
    </row>
    <row r="36" spans="2:17" x14ac:dyDescent="0.2">
      <c r="L36" s="221"/>
      <c r="M36" s="18"/>
      <c r="Q36" s="26"/>
    </row>
    <row r="37" spans="2:17" x14ac:dyDescent="0.2">
      <c r="B37" s="1" t="s">
        <v>1004</v>
      </c>
      <c r="L37" s="226">
        <v>0</v>
      </c>
      <c r="M37" s="220" t="s">
        <v>1450</v>
      </c>
      <c r="O37" s="37">
        <f>L37*3.87*15*11</f>
        <v>0</v>
      </c>
      <c r="Q37" s="222">
        <f>O37-O16</f>
        <v>0</v>
      </c>
    </row>
    <row r="39" spans="2:17" x14ac:dyDescent="0.2">
      <c r="M39" s="18" t="s">
        <v>455</v>
      </c>
      <c r="O39" s="225">
        <f>SUM(O33:O37)</f>
        <v>0</v>
      </c>
      <c r="Q39" s="222">
        <f>SUM(Q33:Q37)</f>
        <v>0</v>
      </c>
    </row>
  </sheetData>
  <sheetProtection sheet="1" objects="1" scenarios="1"/>
  <protectedRanges>
    <protectedRange sqref="L33:L37" name="Range1"/>
  </protectedRanges>
  <mergeCells count="12">
    <mergeCell ref="D3:I3"/>
    <mergeCell ref="D2:Q2"/>
    <mergeCell ref="O29:O31"/>
    <mergeCell ref="Q29:Q31"/>
    <mergeCell ref="O8:O10"/>
    <mergeCell ref="B5:Q6"/>
    <mergeCell ref="B25:Q26"/>
    <mergeCell ref="B8:I10"/>
    <mergeCell ref="B29:I31"/>
    <mergeCell ref="L8:L10"/>
    <mergeCell ref="L29:L31"/>
    <mergeCell ref="K8:K10"/>
  </mergeCells>
  <phoneticPr fontId="0" type="noConversion"/>
  <conditionalFormatting sqref="Q33:Q39">
    <cfRule type="cellIs" dxfId="1" priority="1" stopIfTrue="1" operator="lessThan">
      <formula>0</formula>
    </cfRule>
  </conditionalFormatting>
  <hyperlinks>
    <hyperlink ref="O21" location="'EY Block'!F8" display="'EY Block'!F8" xr:uid="{00000000-0004-0000-0B00-000000000000}"/>
  </hyperlinks>
  <pageMargins left="0" right="0" top="0" bottom="0" header="0" footer="0"/>
  <pageSetup paperSize="9" scale="84" orientation="landscape" r:id="rId1"/>
  <headerFooter alignWithMargins="0">
    <oddFooter>&amp;L&amp;D&amp;C&amp;A&amp;RPage &amp;P</oddFooter>
  </headerFooter>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indexed="9"/>
  </sheetPr>
  <dimension ref="A1:N28"/>
  <sheetViews>
    <sheetView showGridLines="0" workbookViewId="0">
      <pane ySplit="1" topLeftCell="A2" activePane="bottomLeft" state="frozen"/>
      <selection pane="bottomLeft" activeCell="A2" sqref="A2"/>
    </sheetView>
  </sheetViews>
  <sheetFormatPr defaultRowHeight="12.75" x14ac:dyDescent="0.2"/>
  <cols>
    <col min="1" max="1" width="19.7109375" style="1" customWidth="1"/>
    <col min="2" max="2" width="6.28515625" style="1" customWidth="1"/>
    <col min="3" max="3" width="9.140625" style="1"/>
    <col min="4" max="4" width="11.5703125" style="1" customWidth="1"/>
    <col min="5" max="5" width="6.140625" style="1" customWidth="1"/>
    <col min="6" max="6" width="9.140625" style="1"/>
    <col min="7" max="7" width="6.85546875" style="1" customWidth="1"/>
    <col min="8" max="8" width="13.140625" style="1" customWidth="1"/>
    <col min="9" max="9" width="15.5703125" style="1" customWidth="1"/>
    <col min="10" max="16384" width="9.140625" style="1"/>
  </cols>
  <sheetData>
    <row r="1" spans="1:14" ht="30.75" customHeight="1" x14ac:dyDescent="0.2">
      <c r="A1" s="215" t="s">
        <v>19</v>
      </c>
      <c r="B1" s="16"/>
      <c r="C1" s="16"/>
      <c r="D1" s="16"/>
      <c r="E1" s="16"/>
      <c r="F1" s="16"/>
      <c r="G1" s="16"/>
      <c r="H1" s="16"/>
      <c r="I1" s="16"/>
      <c r="J1" s="16"/>
      <c r="K1" s="17"/>
      <c r="L1" s="17"/>
      <c r="M1" s="17"/>
      <c r="N1" s="17"/>
    </row>
    <row r="2" spans="1:14" x14ac:dyDescent="0.2">
      <c r="J2" s="16"/>
    </row>
    <row r="3" spans="1:14" ht="20.25" x14ac:dyDescent="0.3">
      <c r="A3" s="174" t="s">
        <v>430</v>
      </c>
      <c r="B3" s="1138" t="str">
        <f>'Main Menu'!B10</f>
        <v>000 - School</v>
      </c>
      <c r="C3" s="1138"/>
      <c r="D3" s="1138"/>
      <c r="E3" s="1138"/>
      <c r="F3" s="1138"/>
      <c r="G3" s="1138"/>
      <c r="H3" s="1138"/>
      <c r="I3" s="1138"/>
      <c r="J3" s="16"/>
    </row>
    <row r="4" spans="1:14" ht="20.25" x14ac:dyDescent="0.2">
      <c r="A4" s="110" t="s">
        <v>431</v>
      </c>
      <c r="B4" s="1139" t="str">
        <f>'EY Funding'!D3</f>
        <v>000</v>
      </c>
      <c r="C4" s="1139"/>
      <c r="D4" s="1139"/>
      <c r="E4" s="1139"/>
      <c r="F4" s="1139"/>
      <c r="G4" s="1139"/>
      <c r="J4" s="16"/>
    </row>
    <row r="5" spans="1:14" x14ac:dyDescent="0.2">
      <c r="J5" s="16"/>
    </row>
    <row r="6" spans="1:14" x14ac:dyDescent="0.2">
      <c r="J6" s="16"/>
    </row>
    <row r="7" spans="1:14" ht="49.5" customHeight="1" x14ac:dyDescent="0.2">
      <c r="D7" s="35" t="s">
        <v>462</v>
      </c>
      <c r="F7" s="35" t="s">
        <v>463</v>
      </c>
      <c r="H7" s="35" t="s">
        <v>464</v>
      </c>
      <c r="J7" s="16"/>
    </row>
    <row r="8" spans="1:14" ht="34.5" customHeight="1" x14ac:dyDescent="0.2">
      <c r="D8" s="125"/>
      <c r="F8" s="125"/>
      <c r="H8" s="125"/>
      <c r="J8" s="16"/>
    </row>
    <row r="9" spans="1:14" x14ac:dyDescent="0.2">
      <c r="J9" s="16"/>
    </row>
    <row r="10" spans="1:14" x14ac:dyDescent="0.2">
      <c r="A10" s="1" t="s">
        <v>465</v>
      </c>
      <c r="D10" s="227">
        <f>IF(ISERROR(VLOOKUP(VALUE($B$4),'Adjusted Factors'!$A:$BR,65,FALSE)),0,(VLOOKUP(VALUE($B$4),'Adjusted Factors'!$A:$BR,65,FALSE)))</f>
        <v>0</v>
      </c>
      <c r="E10" s="220" t="s">
        <v>39</v>
      </c>
      <c r="F10" s="228">
        <v>10000</v>
      </c>
      <c r="G10" s="220" t="s">
        <v>40</v>
      </c>
      <c r="H10" s="228">
        <f>F10*D10</f>
        <v>0</v>
      </c>
      <c r="J10" s="16"/>
    </row>
    <row r="11" spans="1:14" x14ac:dyDescent="0.2">
      <c r="F11" s="228"/>
      <c r="G11" s="18"/>
      <c r="H11" s="228"/>
      <c r="J11" s="16"/>
    </row>
    <row r="12" spans="1:14" x14ac:dyDescent="0.2">
      <c r="A12" s="1" t="s">
        <v>662</v>
      </c>
      <c r="D12" s="227">
        <f>IF(ISERROR(VLOOKUP(VALUE($B$4),'Adjusted Factors'!$A:$BR,66,FALSE)),0,(VLOOKUP(VALUE($B$4),'Adjusted Factors'!$A:$BR,66,FALSE)))</f>
        <v>0</v>
      </c>
      <c r="E12" s="220" t="s">
        <v>39</v>
      </c>
      <c r="F12" s="228">
        <v>10000</v>
      </c>
      <c r="G12" s="220" t="s">
        <v>40</v>
      </c>
      <c r="H12" s="527">
        <f>D12*F12</f>
        <v>0</v>
      </c>
      <c r="J12" s="16"/>
    </row>
    <row r="13" spans="1:14" x14ac:dyDescent="0.2">
      <c r="F13" s="228"/>
      <c r="J13" s="16"/>
    </row>
    <row r="14" spans="1:14" x14ac:dyDescent="0.2">
      <c r="A14" s="1" t="s">
        <v>1396</v>
      </c>
      <c r="D14" s="227">
        <f>IF(ISERROR(VLOOKUP(VALUE($B$4),'Adjusted Factors'!$A:$BR,64,FALSE)),0,(VLOOKUP(VALUE($B$4),'Adjusted Factors'!$A:$BR,64,FALSE)))</f>
        <v>0</v>
      </c>
      <c r="E14" s="220" t="s">
        <v>39</v>
      </c>
      <c r="F14" s="228">
        <v>10000</v>
      </c>
      <c r="G14" s="220" t="s">
        <v>40</v>
      </c>
      <c r="H14" s="228">
        <f>D14*F14</f>
        <v>0</v>
      </c>
      <c r="J14" s="16"/>
    </row>
    <row r="15" spans="1:14" x14ac:dyDescent="0.2">
      <c r="J15" s="16"/>
    </row>
    <row r="16" spans="1:14" x14ac:dyDescent="0.2">
      <c r="J16" s="16"/>
    </row>
    <row r="17" spans="1:10" s="26" customFormat="1" x14ac:dyDescent="0.2">
      <c r="A17" s="26" t="s">
        <v>466</v>
      </c>
      <c r="H17" s="222">
        <f>SUM(H10:H14)</f>
        <v>0</v>
      </c>
      <c r="J17" s="229"/>
    </row>
    <row r="18" spans="1:10" x14ac:dyDescent="0.2">
      <c r="J18" s="16"/>
    </row>
    <row r="19" spans="1:10" x14ac:dyDescent="0.2">
      <c r="J19" s="16"/>
    </row>
    <row r="20" spans="1:10" x14ac:dyDescent="0.2">
      <c r="A20" s="484"/>
      <c r="J20" s="16"/>
    </row>
    <row r="21" spans="1:10" x14ac:dyDescent="0.2">
      <c r="J21" s="16"/>
    </row>
    <row r="22" spans="1:10" x14ac:dyDescent="0.2">
      <c r="A22" s="16"/>
      <c r="B22" s="16"/>
      <c r="C22" s="16"/>
      <c r="D22" s="16"/>
      <c r="E22" s="16"/>
      <c r="F22" s="16"/>
      <c r="G22" s="16"/>
      <c r="H22" s="16"/>
      <c r="I22" s="16"/>
      <c r="J22" s="16"/>
    </row>
    <row r="23" spans="1:10" x14ac:dyDescent="0.2">
      <c r="A23" s="16"/>
      <c r="B23" s="16"/>
      <c r="C23" s="16"/>
      <c r="D23" s="16"/>
      <c r="E23" s="16"/>
      <c r="F23" s="16"/>
      <c r="G23" s="16"/>
      <c r="H23" s="16"/>
      <c r="I23" s="16"/>
      <c r="J23" s="16"/>
    </row>
    <row r="24" spans="1:10" x14ac:dyDescent="0.2">
      <c r="A24" s="16"/>
      <c r="B24" s="16"/>
      <c r="C24" s="16"/>
      <c r="D24" s="16"/>
      <c r="E24" s="16"/>
      <c r="F24" s="16"/>
      <c r="G24" s="16"/>
      <c r="H24" s="16"/>
      <c r="I24" s="16"/>
      <c r="J24" s="16"/>
    </row>
    <row r="25" spans="1:10" x14ac:dyDescent="0.2">
      <c r="A25" s="16"/>
      <c r="B25" s="16"/>
      <c r="C25" s="16"/>
      <c r="D25" s="16"/>
      <c r="E25" s="16"/>
      <c r="F25" s="16"/>
      <c r="G25" s="16"/>
      <c r="H25" s="16"/>
      <c r="I25" s="16"/>
      <c r="J25" s="16"/>
    </row>
    <row r="26" spans="1:10" x14ac:dyDescent="0.2">
      <c r="A26" s="16"/>
      <c r="B26" s="16"/>
      <c r="C26" s="16"/>
      <c r="D26" s="16"/>
      <c r="E26" s="16"/>
      <c r="F26" s="16"/>
      <c r="G26" s="16"/>
      <c r="H26" s="16"/>
      <c r="I26" s="16"/>
      <c r="J26" s="16"/>
    </row>
    <row r="27" spans="1:10" x14ac:dyDescent="0.2">
      <c r="A27" s="16"/>
      <c r="B27" s="16"/>
      <c r="C27" s="16"/>
      <c r="D27" s="16"/>
      <c r="E27" s="16"/>
      <c r="F27" s="16"/>
      <c r="G27" s="16"/>
      <c r="H27" s="16"/>
      <c r="I27" s="16"/>
      <c r="J27" s="16"/>
    </row>
    <row r="28" spans="1:10" x14ac:dyDescent="0.2">
      <c r="A28" s="16"/>
      <c r="B28" s="16"/>
      <c r="C28" s="16"/>
      <c r="D28" s="16"/>
      <c r="E28" s="16"/>
      <c r="F28" s="16"/>
      <c r="G28" s="16"/>
      <c r="H28" s="16"/>
      <c r="I28" s="16"/>
      <c r="J28" s="16"/>
    </row>
  </sheetData>
  <sheetProtection sheet="1" objects="1" scenarios="1"/>
  <mergeCells count="2">
    <mergeCell ref="B4:G4"/>
    <mergeCell ref="B3:I3"/>
  </mergeCells>
  <phoneticPr fontId="5" type="noConversion"/>
  <printOptions horizontalCentered="1"/>
  <pageMargins left="0.19685039370078741" right="0.19685039370078741" top="0.98425196850393704" bottom="0.98425196850393704" header="0.51181102362204722" footer="0.51181102362204722"/>
  <pageSetup paperSize="9" orientation="portrait" r:id="rId1"/>
  <headerFooter alignWithMargins="0">
    <oddFooter>&amp;L&amp;D&amp;C&amp;A&amp;RPage &amp;P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6">
    <tabColor indexed="9"/>
    <pageSetUpPr fitToPage="1"/>
  </sheetPr>
  <dimension ref="A1:Q67"/>
  <sheetViews>
    <sheetView showGridLines="0" zoomScale="90" zoomScaleNormal="90" workbookViewId="0">
      <pane ySplit="1" topLeftCell="A8" activePane="bottomLeft" state="frozen"/>
      <selection pane="bottomLeft"/>
    </sheetView>
  </sheetViews>
  <sheetFormatPr defaultRowHeight="27" customHeight="1" x14ac:dyDescent="0.2"/>
  <cols>
    <col min="1" max="1" width="59.5703125" style="1" bestFit="1" customWidth="1"/>
    <col min="2" max="2" width="25.85546875" style="1" customWidth="1"/>
    <col min="3" max="3" width="15.5703125" style="1" bestFit="1" customWidth="1"/>
    <col min="4" max="4" width="17.85546875" style="1" bestFit="1" customWidth="1"/>
    <col min="5" max="6" width="10.28515625" style="1" bestFit="1" customWidth="1"/>
    <col min="7" max="7" width="21.85546875" style="1" bestFit="1" customWidth="1"/>
    <col min="8" max="8" width="14.140625" style="1" bestFit="1" customWidth="1"/>
    <col min="9" max="9" width="12.85546875" style="1" hidden="1" customWidth="1"/>
    <col min="10" max="10" width="8.5703125" style="817" hidden="1" customWidth="1"/>
    <col min="11" max="11" width="11.28515625" style="817" hidden="1" customWidth="1"/>
    <col min="12" max="12" width="0" style="817" hidden="1" customWidth="1"/>
    <col min="13" max="14" width="9.140625" style="1"/>
    <col min="15" max="15" width="65.85546875" style="1" customWidth="1"/>
    <col min="16" max="17" width="11.140625" style="1" customWidth="1"/>
    <col min="18" max="16384" width="9.140625" style="1"/>
  </cols>
  <sheetData>
    <row r="1" spans="1:17" s="173" customFormat="1" ht="30.75" customHeight="1" x14ac:dyDescent="0.2">
      <c r="A1" s="45" t="s">
        <v>18</v>
      </c>
      <c r="B1" s="171"/>
      <c r="C1" s="171"/>
      <c r="D1" s="171"/>
      <c r="E1" s="171"/>
      <c r="F1" s="171"/>
      <c r="G1" s="171"/>
      <c r="H1" s="171"/>
      <c r="I1" s="230"/>
      <c r="J1" s="813"/>
      <c r="K1" s="813"/>
      <c r="L1" s="814"/>
    </row>
    <row r="2" spans="1:17" ht="20.25" x14ac:dyDescent="0.2">
      <c r="A2" s="26" t="s">
        <v>467</v>
      </c>
      <c r="B2" s="1213" t="str">
        <f>VLOOKUP(B4,'16-17 Budgets'!C:U,3,FALSE)</f>
        <v>000 - School</v>
      </c>
      <c r="C2" s="1213"/>
      <c r="D2" s="1213"/>
      <c r="E2" s="1213"/>
      <c r="F2" s="1213"/>
      <c r="G2" s="1213"/>
      <c r="H2" s="1213"/>
      <c r="I2" s="1213"/>
      <c r="J2" s="818">
        <f>IF(ISERROR(VLOOKUP(VALUE(B3),'Adjusted Factors'!A:E,5,FALSE)),0,(VLOOKUP(VALUE(B3),'Adjusted Factors'!A:E,5,FALSE)))</f>
        <v>0</v>
      </c>
      <c r="K2" s="816" t="s">
        <v>468</v>
      </c>
    </row>
    <row r="3" spans="1:17" s="656" customFormat="1" ht="20.25" x14ac:dyDescent="0.2">
      <c r="A3" s="372" t="s">
        <v>431</v>
      </c>
      <c r="B3" s="700" t="str">
        <f>'HN Funding'!B4</f>
        <v>000</v>
      </c>
      <c r="C3" s="700"/>
      <c r="D3" s="700"/>
      <c r="E3" s="700"/>
      <c r="F3" s="700"/>
      <c r="G3" s="700"/>
      <c r="H3" s="700"/>
      <c r="I3" s="700"/>
      <c r="J3" s="815"/>
      <c r="K3" s="816"/>
      <c r="L3" s="817"/>
    </row>
    <row r="4" spans="1:17" s="654" customFormat="1" ht="20.25" x14ac:dyDescent="0.2">
      <c r="A4" s="653" t="s">
        <v>1389</v>
      </c>
      <c r="B4" s="1214">
        <f>VALUE(LEFT('Main Menu'!G5,3))</f>
        <v>0</v>
      </c>
      <c r="C4" s="1214"/>
      <c r="D4" s="1214"/>
      <c r="E4" s="1214"/>
      <c r="F4" s="1214"/>
      <c r="G4" s="1214"/>
      <c r="H4" s="1214"/>
      <c r="I4" s="1214"/>
      <c r="J4" s="819" t="str">
        <f>IF(L4="Recoupment Academy","A","LA")</f>
        <v>LA</v>
      </c>
      <c r="K4" s="816" t="s">
        <v>469</v>
      </c>
      <c r="L4" s="818">
        <f>IF(ISERROR(VLOOKUP(VALUE(B3),'Adjusted Factors'!A:F,6,FALSE)),0,(VLOOKUP(VALUE(B3),'Adjusted Factors'!A:F,6,FALSE)))</f>
        <v>0</v>
      </c>
    </row>
    <row r="5" spans="1:17" ht="9" customHeight="1" x14ac:dyDescent="0.2">
      <c r="A5" s="26"/>
      <c r="B5" s="231"/>
      <c r="C5" s="231"/>
      <c r="D5" s="231"/>
      <c r="E5" s="231"/>
      <c r="F5" s="231"/>
      <c r="G5" s="231"/>
      <c r="H5" s="231"/>
      <c r="I5" s="231"/>
      <c r="J5" s="816"/>
      <c r="K5" s="816"/>
    </row>
    <row r="6" spans="1:17" ht="27" customHeight="1" x14ac:dyDescent="0.2">
      <c r="A6" s="1220" t="str">
        <f>CONCATENATE("Schools Block Funding Pro Forma  ",'Main Menu'!B12)</f>
        <v>Schools Block Funding Pro Forma  2017-2018</v>
      </c>
      <c r="B6" s="1221"/>
      <c r="C6" s="1221"/>
      <c r="D6" s="1221"/>
      <c r="E6" s="1221"/>
      <c r="F6" s="1221"/>
      <c r="G6" s="1221"/>
      <c r="H6" s="1222"/>
      <c r="I6" s="233"/>
      <c r="J6" s="816"/>
      <c r="K6" s="816"/>
    </row>
    <row r="7" spans="1:17" ht="15" customHeight="1" x14ac:dyDescent="0.2">
      <c r="J7" s="816"/>
      <c r="K7" s="816"/>
    </row>
    <row r="8" spans="1:17" ht="27" customHeight="1" x14ac:dyDescent="0.2">
      <c r="A8" s="1220" t="s">
        <v>470</v>
      </c>
      <c r="B8" s="1221"/>
      <c r="C8" s="1221"/>
      <c r="D8" s="1221"/>
      <c r="E8" s="1221"/>
      <c r="F8" s="1221"/>
      <c r="G8" s="1221"/>
      <c r="H8" s="1222"/>
      <c r="I8" s="232"/>
      <c r="J8" s="816"/>
      <c r="K8" s="816"/>
    </row>
    <row r="9" spans="1:17" ht="27" customHeight="1" x14ac:dyDescent="0.2">
      <c r="A9" s="1225" t="s">
        <v>471</v>
      </c>
      <c r="B9" s="234"/>
      <c r="C9" s="1227"/>
      <c r="D9" s="1228"/>
      <c r="E9" s="1229" t="s">
        <v>472</v>
      </c>
      <c r="F9" s="1230"/>
      <c r="G9" s="235" t="s">
        <v>473</v>
      </c>
      <c r="H9" s="235" t="s">
        <v>474</v>
      </c>
      <c r="I9" s="235" t="s">
        <v>475</v>
      </c>
      <c r="J9" s="816"/>
      <c r="K9" s="816"/>
    </row>
    <row r="10" spans="1:17" ht="27" hidden="1" customHeight="1" x14ac:dyDescent="0.2">
      <c r="A10" s="1226"/>
      <c r="B10" s="236" t="s">
        <v>476</v>
      </c>
      <c r="C10" s="1173" t="s">
        <v>477</v>
      </c>
      <c r="D10" s="1174"/>
      <c r="E10" s="1173">
        <v>0</v>
      </c>
      <c r="F10" s="1174">
        <v>0</v>
      </c>
      <c r="G10" s="685">
        <v>0</v>
      </c>
      <c r="H10" s="237"/>
      <c r="I10" s="238"/>
      <c r="J10" s="816"/>
      <c r="K10" s="816"/>
      <c r="N10" s="537"/>
      <c r="O10" s="538"/>
      <c r="P10" s="534"/>
      <c r="Q10" s="534"/>
    </row>
    <row r="11" spans="1:17" ht="27" customHeight="1" x14ac:dyDescent="0.2">
      <c r="A11" s="1226"/>
      <c r="B11" s="239"/>
      <c r="C11" s="1182" t="s">
        <v>478</v>
      </c>
      <c r="D11" s="1183"/>
      <c r="E11" s="1182" t="s">
        <v>479</v>
      </c>
      <c r="F11" s="1183"/>
      <c r="G11" s="669"/>
      <c r="H11" s="238"/>
      <c r="I11" s="238"/>
      <c r="J11" s="816"/>
      <c r="K11" s="816"/>
      <c r="N11" s="534"/>
      <c r="O11" s="534"/>
      <c r="P11" s="534"/>
      <c r="Q11" s="534"/>
    </row>
    <row r="12" spans="1:17" ht="27" customHeight="1" x14ac:dyDescent="0.2">
      <c r="A12" s="1226"/>
      <c r="B12" s="240" t="s">
        <v>1116</v>
      </c>
      <c r="C12" s="1184">
        <v>2726</v>
      </c>
      <c r="D12" s="1185"/>
      <c r="E12" s="1186">
        <f>IF($B$4="",0,INDEX('Adjusted Factors'!$M:$M,MATCH($B$4,'Adjusted Factors'!$A:$A,0)))</f>
        <v>0</v>
      </c>
      <c r="F12" s="1187"/>
      <c r="G12" s="684">
        <f>IF(E12="",0,C12*E12)</f>
        <v>0</v>
      </c>
      <c r="H12" s="659"/>
      <c r="I12" s="241" t="e">
        <f>G12/$H$41</f>
        <v>#DIV/0!</v>
      </c>
      <c r="J12" s="816"/>
      <c r="K12" s="816"/>
      <c r="N12" s="534"/>
      <c r="O12" s="534"/>
      <c r="P12" s="534"/>
      <c r="Q12" s="534"/>
    </row>
    <row r="13" spans="1:17" ht="27" customHeight="1" x14ac:dyDescent="0.25">
      <c r="A13" s="1226"/>
      <c r="B13" s="242" t="s">
        <v>1117</v>
      </c>
      <c r="C13" s="1175">
        <v>3930</v>
      </c>
      <c r="D13" s="1176"/>
      <c r="E13" s="1177">
        <f>IF($B$4="",0,INDEX('Adjusted Factors'!$R:$R,MATCH($B$4,'Adjusted Factors'!$A:$A,0)))</f>
        <v>0</v>
      </c>
      <c r="F13" s="1178"/>
      <c r="G13" s="671">
        <f>IF(E13="",0,C13*E13)</f>
        <v>0</v>
      </c>
      <c r="H13" s="661" t="str">
        <f>IF(SUM(G12:G14)=0,"",SUM(G12:G14))</f>
        <v/>
      </c>
      <c r="I13" s="243" t="e">
        <f>G13/$H$41</f>
        <v>#DIV/0!</v>
      </c>
      <c r="J13" s="816"/>
      <c r="K13" s="816"/>
      <c r="O13" s="536"/>
      <c r="P13" s="536"/>
      <c r="Q13" s="536"/>
    </row>
    <row r="14" spans="1:17" ht="27" customHeight="1" x14ac:dyDescent="0.2">
      <c r="A14" s="1226"/>
      <c r="B14" s="244" t="s">
        <v>1118</v>
      </c>
      <c r="C14" s="1171">
        <v>4334</v>
      </c>
      <c r="D14" s="1172"/>
      <c r="E14" s="1223">
        <f>IF($B$4="",0,INDEX('Adjusted Factors'!$S:$S,MATCH($B$4,'Adjusted Factors'!$A:$A,0)))</f>
        <v>0</v>
      </c>
      <c r="F14" s="1224"/>
      <c r="G14" s="669">
        <f>IF(E14="",0,C14*E14)</f>
        <v>0</v>
      </c>
      <c r="H14" s="250"/>
      <c r="I14" s="245" t="e">
        <f>G14/$H$41</f>
        <v>#DIV/0!</v>
      </c>
      <c r="J14" s="816"/>
      <c r="K14" s="816"/>
    </row>
    <row r="15" spans="1:17" ht="6" customHeight="1" x14ac:dyDescent="0.2">
      <c r="A15" s="246"/>
      <c r="B15" s="247"/>
      <c r="C15" s="247"/>
      <c r="D15" s="247"/>
      <c r="E15" s="247"/>
      <c r="F15" s="247"/>
      <c r="G15" s="247"/>
      <c r="H15" s="247"/>
      <c r="I15" s="72"/>
      <c r="J15" s="816"/>
      <c r="K15" s="816"/>
    </row>
    <row r="16" spans="1:17" ht="48" customHeight="1" x14ac:dyDescent="0.2">
      <c r="A16" s="1206" t="s">
        <v>482</v>
      </c>
      <c r="B16" s="248"/>
      <c r="C16" s="249" t="s">
        <v>483</v>
      </c>
      <c r="D16" s="249" t="s">
        <v>484</v>
      </c>
      <c r="E16" s="249" t="s">
        <v>485</v>
      </c>
      <c r="F16" s="249" t="s">
        <v>486</v>
      </c>
      <c r="G16" s="249" t="s">
        <v>473</v>
      </c>
      <c r="H16" s="249" t="s">
        <v>474</v>
      </c>
      <c r="I16" s="249" t="s">
        <v>475</v>
      </c>
      <c r="J16" s="816"/>
      <c r="K16" s="816"/>
    </row>
    <row r="17" spans="1:11" ht="21" customHeight="1" x14ac:dyDescent="0.2">
      <c r="A17" s="1206"/>
      <c r="B17" s="250" t="s">
        <v>1335</v>
      </c>
      <c r="C17" s="662">
        <v>400</v>
      </c>
      <c r="D17" s="663"/>
      <c r="E17" s="664">
        <f>IF($B$4="",0,INDEX('Adjusted Factors'!$Y:$Y,MATCH($B$4,'Adjusted Factors'!$A:$A,0)))</f>
        <v>0</v>
      </c>
      <c r="F17" s="665"/>
      <c r="G17" s="699">
        <f>IF(SUM($G$12:$G$14)=0,0,C17*E17)</f>
        <v>0</v>
      </c>
      <c r="H17" s="1194">
        <f>SUM(G17:G25)</f>
        <v>0</v>
      </c>
      <c r="I17" s="1199" t="e">
        <f>H17/$H$41</f>
        <v>#DIV/0!</v>
      </c>
      <c r="J17" s="816"/>
      <c r="K17" s="816"/>
    </row>
    <row r="18" spans="1:11" ht="21" customHeight="1" x14ac:dyDescent="0.2">
      <c r="A18" s="1206"/>
      <c r="B18" s="250" t="s">
        <v>1432</v>
      </c>
      <c r="C18" s="666"/>
      <c r="D18" s="660">
        <v>400</v>
      </c>
      <c r="E18" s="667"/>
      <c r="F18" s="668">
        <f>IF($B$4="",0,INDEX('Adjusted Factors'!$AA:$AA,MATCH($B$4,'Adjusted Factors'!$A:$A,0)))</f>
        <v>0</v>
      </c>
      <c r="G18" s="671">
        <f>IF(SUM($G$12:$G$14)=0,0,D18*F18)</f>
        <v>0</v>
      </c>
      <c r="H18" s="1208"/>
      <c r="I18" s="1200"/>
      <c r="J18" s="816"/>
      <c r="K18" s="816"/>
    </row>
    <row r="19" spans="1:11" ht="21" customHeight="1" x14ac:dyDescent="0.2">
      <c r="A19" s="1206"/>
      <c r="B19" s="250" t="s">
        <v>1431</v>
      </c>
      <c r="C19" s="669">
        <v>0</v>
      </c>
      <c r="D19" s="669">
        <v>0</v>
      </c>
      <c r="E19" s="670">
        <f>IF($B$4="",0,INDEX('Adjusted Factors'!$AC:$AC,MATCH($B$4,'Adjusted Factors'!$A:$A,0)))</f>
        <v>0</v>
      </c>
      <c r="F19" s="670">
        <f>IF($B$4="",0,INDEX('Adjusted Factors'!$AJ:$AJ,MATCH($B$4,'Adjusted Factors'!$A:$A,0)))</f>
        <v>0</v>
      </c>
      <c r="G19" s="669">
        <f>IF(SUM($G$12:$G$14)=0,0,SUM(C19*E19)+SUM(D19*F19))</f>
        <v>0</v>
      </c>
      <c r="H19" s="1208"/>
      <c r="I19" s="1200"/>
      <c r="J19" s="816"/>
      <c r="K19" s="816"/>
    </row>
    <row r="20" spans="1:11" ht="21" customHeight="1" x14ac:dyDescent="0.2">
      <c r="A20" s="1206"/>
      <c r="B20" s="250" t="s">
        <v>1348</v>
      </c>
      <c r="C20" s="671">
        <v>150.15</v>
      </c>
      <c r="D20" s="671">
        <v>150.15</v>
      </c>
      <c r="E20" s="668">
        <f>IF($B$4="",0,INDEX('Adjusted Factors'!$AD:$AD,MATCH($B$4,'Adjusted Factors'!$A:$A,0)))</f>
        <v>0</v>
      </c>
      <c r="F20" s="668">
        <f>IF($B$4="",0,INDEX('Adjusted Factors'!$AK:$AK,MATCH($B$4,'Adjusted Factors'!$A:$A,0)))</f>
        <v>0</v>
      </c>
      <c r="G20" s="671">
        <f>IF(SUM($G$12:$G$14)=0,0,SUM(C20*E20)+SUM(D20*F20))</f>
        <v>0</v>
      </c>
      <c r="H20" s="1208"/>
      <c r="I20" s="1200"/>
      <c r="J20" s="816"/>
      <c r="K20" s="816"/>
    </row>
    <row r="21" spans="1:11" ht="21" customHeight="1" x14ac:dyDescent="0.2">
      <c r="A21" s="1206"/>
      <c r="B21" s="250" t="s">
        <v>1349</v>
      </c>
      <c r="C21" s="669">
        <v>491.40000000000003</v>
      </c>
      <c r="D21" s="669">
        <v>491.40000000000003</v>
      </c>
      <c r="E21" s="670">
        <f>IF($B$4="",0,INDEX('Adjusted Factors'!$AE:$AE,MATCH($B$4,'Adjusted Factors'!$A:$A,0)))</f>
        <v>0</v>
      </c>
      <c r="F21" s="670">
        <f>IF($B$4="",0,INDEX('Adjusted Factors'!$AL:$AL,MATCH($B$4,'Adjusted Factors'!$A:$A,0)))</f>
        <v>0</v>
      </c>
      <c r="G21" s="669">
        <f>IF(SUM(G12:G14)=0,0,SUM(C21*E21)+SUM(D21*F21))</f>
        <v>0</v>
      </c>
      <c r="H21" s="1208"/>
      <c r="I21" s="1200"/>
      <c r="J21" s="816"/>
      <c r="K21" s="816"/>
    </row>
    <row r="22" spans="1:11" ht="21" customHeight="1" x14ac:dyDescent="0.2">
      <c r="A22" s="1206"/>
      <c r="B22" s="250" t="s">
        <v>1350</v>
      </c>
      <c r="C22" s="671">
        <v>1119.3</v>
      </c>
      <c r="D22" s="671">
        <v>1119.3</v>
      </c>
      <c r="E22" s="668">
        <f>IF($B$4="",0,INDEX('Adjusted Factors'!$AF:$AF,MATCH($B$4,'Adjusted Factors'!$A:$A,0)))</f>
        <v>0</v>
      </c>
      <c r="F22" s="668">
        <f>IF($B$4="",0,INDEX('Adjusted Factors'!$AM:$AM,MATCH($B$4,'Adjusted Factors'!$A:$A,0)))</f>
        <v>0</v>
      </c>
      <c r="G22" s="671">
        <f>IF(SUM(G12:G14)=0,0,SUM(C22*E22)+SUM(D22*F22))</f>
        <v>0</v>
      </c>
      <c r="H22" s="1208"/>
      <c r="I22" s="1200"/>
      <c r="J22" s="816"/>
      <c r="K22" s="816"/>
    </row>
    <row r="23" spans="1:11" ht="21" customHeight="1" x14ac:dyDescent="0.2">
      <c r="A23" s="1206"/>
      <c r="B23" s="250" t="s">
        <v>1351</v>
      </c>
      <c r="C23" s="669">
        <v>1164.8</v>
      </c>
      <c r="D23" s="669">
        <v>1164.8</v>
      </c>
      <c r="E23" s="670">
        <f>IF($B$4="",0,INDEX('Adjusted Factors'!$AG:$AG,MATCH($B$4,'Adjusted Factors'!$A:$A,0)))</f>
        <v>0</v>
      </c>
      <c r="F23" s="670">
        <f>IF($B$4="",0,INDEX('Adjusted Factors'!$AN:$AN,MATCH($B$4,'Adjusted Factors'!$A:$A,0)))</f>
        <v>0</v>
      </c>
      <c r="G23" s="669">
        <f>IF(SUM(G12:G14)=0,0,SUM(C23*E23)+SUM(D23*F23))</f>
        <v>0</v>
      </c>
      <c r="H23" s="1208"/>
      <c r="I23" s="1200"/>
      <c r="J23" s="816"/>
      <c r="K23" s="816"/>
    </row>
    <row r="24" spans="1:11" ht="21" customHeight="1" x14ac:dyDescent="0.2">
      <c r="A24" s="1206"/>
      <c r="B24" s="250" t="s">
        <v>1352</v>
      </c>
      <c r="C24" s="671">
        <v>1242.1500000000001</v>
      </c>
      <c r="D24" s="671">
        <v>1242.1500000000001</v>
      </c>
      <c r="E24" s="668">
        <f>IF($B$4="",0,INDEX('Adjusted Factors'!$AH:$AH,MATCH($B$4,'Adjusted Factors'!$A:$A,0)))</f>
        <v>0</v>
      </c>
      <c r="F24" s="668">
        <f>IF($B$4="",0,INDEX('Adjusted Factors'!$AO:$AO,MATCH($B$4,'Adjusted Factors'!$A:$A,0)))</f>
        <v>0</v>
      </c>
      <c r="G24" s="671">
        <f>IF(SUM(G12:G14)=0,0,SUM(C24*E24)+SUM(D24*F24))</f>
        <v>0</v>
      </c>
      <c r="H24" s="1208"/>
      <c r="I24" s="1200"/>
      <c r="J24" s="816"/>
      <c r="K24" s="816"/>
    </row>
    <row r="25" spans="1:11" ht="21" customHeight="1" x14ac:dyDescent="0.2">
      <c r="A25" s="1207"/>
      <c r="B25" s="251" t="s">
        <v>1353</v>
      </c>
      <c r="C25" s="672">
        <v>1460.55</v>
      </c>
      <c r="D25" s="672">
        <v>1460.55</v>
      </c>
      <c r="E25" s="673">
        <f>IF($B$4="",0,INDEX('Adjusted Factors'!$AI:$AI,MATCH($B$4,'Adjusted Factors'!$A:$A,0)))</f>
        <v>0</v>
      </c>
      <c r="F25" s="673">
        <f>IF($B$4="",0,INDEX('Adjusted Factors'!$AP:$AP,MATCH($B$4,'Adjusted Factors'!$A:$A,0)))</f>
        <v>0</v>
      </c>
      <c r="G25" s="672">
        <f>IF(SUM(G12:G14)=0,0,SUM(C25*E25)+SUM(D25*F25))</f>
        <v>0</v>
      </c>
      <c r="H25" s="1195"/>
      <c r="I25" s="1201"/>
      <c r="J25" s="816"/>
      <c r="K25" s="816"/>
    </row>
    <row r="26" spans="1:11" ht="6" customHeight="1" x14ac:dyDescent="0.2">
      <c r="A26" s="71"/>
      <c r="B26" s="247"/>
      <c r="C26" s="247"/>
      <c r="D26" s="247"/>
      <c r="E26" s="247"/>
      <c r="F26" s="247"/>
      <c r="G26" s="247"/>
      <c r="H26" s="247"/>
      <c r="I26" s="72"/>
      <c r="J26" s="816"/>
      <c r="K26" s="816"/>
    </row>
    <row r="27" spans="1:11" ht="27" customHeight="1" x14ac:dyDescent="0.2">
      <c r="A27" s="1202"/>
      <c r="B27" s="1203"/>
      <c r="C27" s="1204" t="s">
        <v>478</v>
      </c>
      <c r="D27" s="1205"/>
      <c r="E27" s="1204" t="s">
        <v>479</v>
      </c>
      <c r="F27" s="1205"/>
      <c r="G27" s="252" t="s">
        <v>473</v>
      </c>
      <c r="H27" s="252" t="s">
        <v>474</v>
      </c>
      <c r="I27" s="252" t="s">
        <v>475</v>
      </c>
      <c r="J27" s="816"/>
      <c r="K27" s="816"/>
    </row>
    <row r="28" spans="1:11" ht="33.75" customHeight="1" x14ac:dyDescent="0.2">
      <c r="A28" s="253" t="s">
        <v>487</v>
      </c>
      <c r="B28" s="254" t="s">
        <v>1430</v>
      </c>
      <c r="C28" s="1197">
        <v>925</v>
      </c>
      <c r="D28" s="1198"/>
      <c r="E28" s="1209">
        <f>IF($B$4="",0,INDEX('Adjusted Factors'!$AW:$AW,MATCH($B$4,'Adjusted Factors'!$A:$A,0)))</f>
        <v>0</v>
      </c>
      <c r="F28" s="1210">
        <f>IF($B$4="",0,INDEX('Adjusted Factors'!$AP:$AP,MATCH($B$4,'Adjusted Factors'!$A:$A,0)))</f>
        <v>0</v>
      </c>
      <c r="G28" s="682">
        <f>IF(E28="",0,C28*E28)</f>
        <v>0</v>
      </c>
      <c r="H28" s="674">
        <f>G28</f>
        <v>0</v>
      </c>
      <c r="I28" s="255" t="e">
        <f>H28/$H$41</f>
        <v>#DIV/0!</v>
      </c>
      <c r="J28" s="816"/>
      <c r="K28" s="816"/>
    </row>
    <row r="29" spans="1:11" ht="33.75" customHeight="1" x14ac:dyDescent="0.2">
      <c r="A29" s="1188" t="s">
        <v>1433</v>
      </c>
      <c r="B29" s="256" t="s">
        <v>1354</v>
      </c>
      <c r="C29" s="1190">
        <v>885</v>
      </c>
      <c r="D29" s="1211"/>
      <c r="E29" s="1192">
        <f>IF($B$4="",0,INDEX('Adjusted Factors'!$BA:$BA,MATCH($B$4,'Adjusted Factors'!$A:$A,0)))</f>
        <v>0</v>
      </c>
      <c r="F29" s="1193">
        <f>IF($B$4="",0,INDEX('Adjusted Factors'!$AP:$AP,MATCH($B$4,'Adjusted Factors'!$A:$A,0)))</f>
        <v>0</v>
      </c>
      <c r="G29" s="683">
        <f>IF(E29="",0,C29*E29)</f>
        <v>0</v>
      </c>
      <c r="H29" s="1194">
        <f>IF(SUM($G$12:$G$14)=0,0,G29+G30)</f>
        <v>0</v>
      </c>
      <c r="I29" s="1233" t="e">
        <f>H29/$H$41</f>
        <v>#DIV/0!</v>
      </c>
      <c r="J29" s="816"/>
      <c r="K29" s="816"/>
    </row>
    <row r="30" spans="1:11" ht="33.75" customHeight="1" x14ac:dyDescent="0.2">
      <c r="A30" s="1189"/>
      <c r="B30" s="257" t="s">
        <v>1355</v>
      </c>
      <c r="C30" s="1196">
        <v>1110</v>
      </c>
      <c r="D30" s="1196"/>
      <c r="E30" s="1231">
        <f>IF($B$4="",0,INDEX('Adjusted Factors'!$BD:$BD,MATCH($B$4,'Adjusted Factors'!$A:$A,0)))</f>
        <v>0</v>
      </c>
      <c r="F30" s="1232">
        <f>IF($B$4="",0,INDEX('Adjusted Factors'!$AP:$AP,MATCH($B$4,'Adjusted Factors'!$A:$A,0)))</f>
        <v>0</v>
      </c>
      <c r="G30" s="680">
        <f>IF(E30="",0,C30*E30)</f>
        <v>0</v>
      </c>
      <c r="H30" s="1195"/>
      <c r="I30" s="1234"/>
      <c r="J30" s="816"/>
      <c r="K30" s="816"/>
    </row>
    <row r="31" spans="1:11" ht="33.75" customHeight="1" x14ac:dyDescent="0.2">
      <c r="A31" s="1188" t="s">
        <v>488</v>
      </c>
      <c r="B31" s="256" t="s">
        <v>1339</v>
      </c>
      <c r="C31" s="1190">
        <v>1500</v>
      </c>
      <c r="D31" s="1191"/>
      <c r="E31" s="1192">
        <f>IF($B$4="",0,INDEX('Adjusted Factors'!$AQ:$AQ,MATCH($B$4,'Adjusted Factors'!$A:$A,0)))</f>
        <v>0</v>
      </c>
      <c r="F31" s="1193">
        <f>IF($B$4="",0,INDEX('Adjusted Factors'!$AP:$AP,MATCH($B$4,'Adjusted Factors'!$A:$A,0)))</f>
        <v>0</v>
      </c>
      <c r="G31" s="683">
        <f>IF(E31="",0,C31*E31)</f>
        <v>0</v>
      </c>
      <c r="H31" s="1194">
        <f>IF(SUM($G$12:$G$14)=0,0,G31+G32)</f>
        <v>0</v>
      </c>
      <c r="I31" s="1218" t="e">
        <f>H31/$H$41</f>
        <v>#DIV/0!</v>
      </c>
      <c r="J31" s="816"/>
      <c r="K31" s="816"/>
    </row>
    <row r="32" spans="1:11" ht="33.75" customHeight="1" x14ac:dyDescent="0.2">
      <c r="A32" s="1189"/>
      <c r="B32" s="257" t="s">
        <v>1340</v>
      </c>
      <c r="C32" s="1196">
        <v>1500</v>
      </c>
      <c r="D32" s="1196"/>
      <c r="E32" s="1231">
        <f>IF($B$4="",0,INDEX('Adjusted Factors'!$AT:$AT,MATCH($B$4,'Adjusted Factors'!$A:$A,0)))</f>
        <v>0</v>
      </c>
      <c r="F32" s="1232">
        <f>IF($B$4="",0,INDEX('Adjusted Factors'!$AP:$AP,MATCH($B$4,'Adjusted Factors'!$A:$A,0)))</f>
        <v>0</v>
      </c>
      <c r="G32" s="680">
        <f>IF(E32="",0,C32*E32)</f>
        <v>0</v>
      </c>
      <c r="H32" s="1195"/>
      <c r="I32" s="1219"/>
      <c r="J32" s="816"/>
      <c r="K32" s="816"/>
    </row>
    <row r="33" spans="1:11" ht="27" customHeight="1" x14ac:dyDescent="0.2">
      <c r="A33" s="1220" t="s">
        <v>489</v>
      </c>
      <c r="B33" s="1221"/>
      <c r="C33" s="1221"/>
      <c r="D33" s="1221"/>
      <c r="E33" s="1221"/>
      <c r="F33" s="1221"/>
      <c r="G33" s="1221"/>
      <c r="H33" s="1222"/>
      <c r="I33" s="232"/>
      <c r="J33" s="816"/>
      <c r="K33" s="816"/>
    </row>
    <row r="34" spans="1:11" ht="27" customHeight="1" x14ac:dyDescent="0.2">
      <c r="A34" s="258"/>
      <c r="B34" s="313"/>
      <c r="C34" s="1238" t="s">
        <v>490</v>
      </c>
      <c r="D34" s="1239"/>
      <c r="E34" s="1238" t="s">
        <v>491</v>
      </c>
      <c r="F34" s="1239"/>
      <c r="G34" s="314" t="s">
        <v>492</v>
      </c>
      <c r="H34" s="253" t="s">
        <v>474</v>
      </c>
      <c r="I34" s="252" t="s">
        <v>475</v>
      </c>
      <c r="J34" s="816"/>
      <c r="K34" s="816"/>
    </row>
    <row r="35" spans="1:11" ht="27" customHeight="1" x14ac:dyDescent="0.2">
      <c r="A35" s="259" t="s">
        <v>1359</v>
      </c>
      <c r="B35" s="315"/>
      <c r="C35" s="1236">
        <v>114000</v>
      </c>
      <c r="D35" s="1237">
        <f>IF(G2=1,#REF!*114000,0)</f>
        <v>0</v>
      </c>
      <c r="E35" s="1236">
        <v>114000</v>
      </c>
      <c r="F35" s="1237">
        <f>IF(I2=1,#REF!*114000,0)</f>
        <v>0</v>
      </c>
      <c r="G35" s="316"/>
      <c r="H35" s="675">
        <f>IF(SUM(G12:G14)=0,0,114000)</f>
        <v>0</v>
      </c>
      <c r="I35" s="260" t="e">
        <f>H35/$H$41</f>
        <v>#DIV/0!</v>
      </c>
      <c r="J35" s="816"/>
      <c r="K35" s="816"/>
    </row>
    <row r="36" spans="1:11" ht="27" customHeight="1" x14ac:dyDescent="0.2">
      <c r="A36" s="259" t="s">
        <v>1360</v>
      </c>
      <c r="B36" s="315"/>
      <c r="C36" s="1236">
        <v>100000</v>
      </c>
      <c r="D36" s="1237"/>
      <c r="E36" s="1236">
        <v>100000</v>
      </c>
      <c r="F36" s="1237"/>
      <c r="G36" s="317" t="s">
        <v>493</v>
      </c>
      <c r="H36" s="675" t="str">
        <f>IF($B$4="",0,INDEX('New ISB'!$AE:$AE,MATCH($B$4,'New ISB'!$B:$B,0)))</f>
        <v/>
      </c>
      <c r="I36" s="260">
        <f>IF($B$4="",0,INDEX('Adjusted Factors'!$AP:$AP,MATCH($B$4,'Adjusted Factors'!$A:$A,0)))</f>
        <v>0</v>
      </c>
      <c r="J36" s="816"/>
      <c r="K36" s="816"/>
    </row>
    <row r="37" spans="1:11" ht="27" customHeight="1" x14ac:dyDescent="0.2">
      <c r="A37" s="259" t="s">
        <v>1361</v>
      </c>
      <c r="B37" s="1202"/>
      <c r="C37" s="1212"/>
      <c r="D37" s="1212"/>
      <c r="E37" s="1212"/>
      <c r="F37" s="1212"/>
      <c r="G37" s="1203"/>
      <c r="H37" s="675" t="str">
        <f>IF($B$4="",0,INDEX('New ISB'!$AG:$AG,MATCH($B$4,'New ISB'!$B:$B,0)))</f>
        <v/>
      </c>
      <c r="I37" s="260" t="e">
        <f>H37/$H$41</f>
        <v>#VALUE!</v>
      </c>
      <c r="J37" s="816"/>
      <c r="K37" s="816"/>
    </row>
    <row r="38" spans="1:11" ht="27" customHeight="1" x14ac:dyDescent="0.2">
      <c r="A38" s="259" t="s">
        <v>1362</v>
      </c>
      <c r="B38" s="1202"/>
      <c r="C38" s="1212"/>
      <c r="D38" s="1212"/>
      <c r="E38" s="1212"/>
      <c r="F38" s="1212"/>
      <c r="G38" s="1203"/>
      <c r="H38" s="675" t="str">
        <f>IF($B$4="",0,INDEX('New ISB'!$AH:$AH,MATCH($B$4,'New ISB'!$B:$B,0)))</f>
        <v/>
      </c>
      <c r="I38" s="260" t="e">
        <f>H38/$H$41</f>
        <v>#VALUE!</v>
      </c>
      <c r="J38" s="816"/>
      <c r="K38" s="816"/>
    </row>
    <row r="39" spans="1:11" ht="27" customHeight="1" x14ac:dyDescent="0.2">
      <c r="A39" s="259" t="s">
        <v>1363</v>
      </c>
      <c r="B39" s="1202" t="s">
        <v>226</v>
      </c>
      <c r="C39" s="1212"/>
      <c r="D39" s="1212"/>
      <c r="E39" s="1212"/>
      <c r="F39" s="1212"/>
      <c r="G39" s="1203"/>
      <c r="H39" s="675" t="str">
        <f>IF($B$4="",0,INDEX('New ISB'!$AL:$AL,MATCH($B$4,'New ISB'!$B:$B,0)))</f>
        <v/>
      </c>
      <c r="I39" s="260" t="e">
        <f>H39/$H$41</f>
        <v>#VALUE!</v>
      </c>
      <c r="J39" s="816"/>
      <c r="K39" s="816"/>
    </row>
    <row r="40" spans="1:11" ht="6" customHeight="1" x14ac:dyDescent="0.2">
      <c r="H40" s="643"/>
      <c r="J40" s="816"/>
      <c r="K40" s="816"/>
    </row>
    <row r="41" spans="1:11" ht="27" customHeight="1" x14ac:dyDescent="0.2">
      <c r="A41" s="1215" t="s">
        <v>494</v>
      </c>
      <c r="B41" s="1216"/>
      <c r="C41" s="1216"/>
      <c r="D41" s="1216"/>
      <c r="E41" s="1216"/>
      <c r="F41" s="1216"/>
      <c r="G41" s="1217"/>
      <c r="H41" s="676">
        <f>SUM(H12,H13,H14,H17,H28,H29,H31,H35,H37,H38,H39,H36)</f>
        <v>0</v>
      </c>
      <c r="J41" s="816"/>
      <c r="K41" s="816"/>
    </row>
    <row r="42" spans="1:11" ht="6" customHeight="1" x14ac:dyDescent="0.2">
      <c r="A42" s="261"/>
      <c r="B42" s="261"/>
      <c r="C42" s="261"/>
      <c r="D42" s="261"/>
      <c r="E42" s="261"/>
      <c r="F42" s="261"/>
      <c r="G42" s="261"/>
      <c r="H42" s="644"/>
      <c r="J42" s="816"/>
      <c r="K42" s="816"/>
    </row>
    <row r="43" spans="1:11" ht="32.25" customHeight="1" x14ac:dyDescent="0.2">
      <c r="A43" s="235" t="s">
        <v>1364</v>
      </c>
      <c r="B43" s="1173" t="str">
        <f>IF(H43&lt;0,"Budget Capped At 0.55%",IF(H43&gt;0,"MFG At -1.5%","No MFG or Capping Applied"))</f>
        <v>No MFG or Capping Applied</v>
      </c>
      <c r="C43" s="1242"/>
      <c r="D43" s="1242"/>
      <c r="E43" s="1242"/>
      <c r="F43" s="1242"/>
      <c r="G43" s="1174"/>
      <c r="H43" s="677">
        <f>IF($B$4="",0,INDEX('New ISB'!$BB:$BB,MATCH($B$4,'New ISB'!$B:$B,0)))</f>
        <v>0</v>
      </c>
      <c r="J43" s="816"/>
      <c r="K43" s="816"/>
    </row>
    <row r="44" spans="1:11" ht="6" customHeight="1" x14ac:dyDescent="0.2">
      <c r="A44" s="262"/>
      <c r="B44" s="262"/>
      <c r="C44" s="262"/>
      <c r="D44" s="262"/>
      <c r="E44" s="262"/>
      <c r="F44" s="262"/>
      <c r="G44" s="262"/>
      <c r="H44" s="644"/>
      <c r="J44" s="816"/>
      <c r="K44" s="816"/>
    </row>
    <row r="45" spans="1:11" ht="27" customHeight="1" x14ac:dyDescent="0.2">
      <c r="A45" s="1215" t="s">
        <v>495</v>
      </c>
      <c r="B45" s="1216"/>
      <c r="C45" s="1216"/>
      <c r="D45" s="1216"/>
      <c r="E45" s="1216"/>
      <c r="F45" s="1216"/>
      <c r="G45" s="1217"/>
      <c r="H45" s="676">
        <f>IF(H41=0,0,H41+H43)</f>
        <v>0</v>
      </c>
      <c r="J45" s="816"/>
      <c r="K45" s="816"/>
    </row>
    <row r="46" spans="1:11" ht="6" customHeight="1" x14ac:dyDescent="0.2">
      <c r="A46" s="262"/>
      <c r="B46" s="262"/>
      <c r="C46" s="262"/>
      <c r="D46" s="262"/>
      <c r="E46" s="262"/>
      <c r="F46" s="262"/>
      <c r="G46" s="262"/>
      <c r="H46" s="644"/>
      <c r="J46" s="816"/>
      <c r="K46" s="816"/>
    </row>
    <row r="47" spans="1:11" ht="19.5" customHeight="1" x14ac:dyDescent="0.2">
      <c r="A47" s="1240" t="s">
        <v>496</v>
      </c>
      <c r="B47" s="1240"/>
      <c r="C47" s="1241" t="s">
        <v>478</v>
      </c>
      <c r="D47" s="1241"/>
      <c r="E47" s="1241" t="s">
        <v>479</v>
      </c>
      <c r="F47" s="1241"/>
      <c r="G47" s="253" t="s">
        <v>473</v>
      </c>
      <c r="H47" s="645" t="s">
        <v>474</v>
      </c>
      <c r="J47" s="816"/>
      <c r="K47" s="816"/>
    </row>
    <row r="48" spans="1:11" ht="27" customHeight="1" x14ac:dyDescent="0.2">
      <c r="A48" s="1225" t="s">
        <v>497</v>
      </c>
      <c r="B48" s="263" t="s">
        <v>498</v>
      </c>
      <c r="C48" s="1247">
        <v>-30.26</v>
      </c>
      <c r="D48" s="1248"/>
      <c r="E48" s="1186">
        <f>E12</f>
        <v>0</v>
      </c>
      <c r="F48" s="1187"/>
      <c r="G48" s="678">
        <f>IF(SUM($G$12:$G$14)=0,0,C48*E48)</f>
        <v>0</v>
      </c>
      <c r="H48" s="1194">
        <f>IF(J4="A",0,IF(SUM($G$12:$G$14)=0,0,G48+G49+G50+G51))</f>
        <v>0</v>
      </c>
      <c r="J48" s="816"/>
      <c r="K48" s="816"/>
    </row>
    <row r="49" spans="1:12" ht="27" customHeight="1" x14ac:dyDescent="0.2">
      <c r="A49" s="1226"/>
      <c r="B49" s="242" t="s">
        <v>480</v>
      </c>
      <c r="C49" s="1243">
        <v>-30.26</v>
      </c>
      <c r="D49" s="1244"/>
      <c r="E49" s="1177">
        <f>E13</f>
        <v>0</v>
      </c>
      <c r="F49" s="1178"/>
      <c r="G49" s="679">
        <f>IF(SUM($G$12:$G$14)=0,0,C49*E49)</f>
        <v>0</v>
      </c>
      <c r="H49" s="1208"/>
      <c r="J49" s="816"/>
      <c r="K49" s="816"/>
    </row>
    <row r="50" spans="1:12" s="824" customFormat="1" ht="27" customHeight="1" x14ac:dyDescent="0.2">
      <c r="A50" s="1226"/>
      <c r="B50" s="251" t="s">
        <v>481</v>
      </c>
      <c r="C50" s="1245">
        <v>-30.26</v>
      </c>
      <c r="D50" s="1246"/>
      <c r="E50" s="1223">
        <f>E14</f>
        <v>0</v>
      </c>
      <c r="F50" s="1224"/>
      <c r="G50" s="680">
        <f>IF(SUM($G$12:$G$14)=0,0,C50*E50)</f>
        <v>0</v>
      </c>
      <c r="H50" s="1208"/>
      <c r="J50" s="816"/>
      <c r="K50" s="816"/>
      <c r="L50" s="817"/>
    </row>
    <row r="51" spans="1:12" s="825" customFormat="1" ht="27" customHeight="1" x14ac:dyDescent="0.2">
      <c r="A51" s="835"/>
      <c r="B51" s="836" t="s">
        <v>1439</v>
      </c>
      <c r="C51" s="1245">
        <v>-16.62</v>
      </c>
      <c r="D51" s="1246"/>
      <c r="E51" s="1223">
        <f>SUM(E48:F50)</f>
        <v>0</v>
      </c>
      <c r="F51" s="1224"/>
      <c r="G51" s="680">
        <f>E51*C51</f>
        <v>0</v>
      </c>
      <c r="H51" s="1195"/>
      <c r="J51" s="816"/>
      <c r="K51" s="816"/>
      <c r="L51" s="817"/>
    </row>
    <row r="52" spans="1:12" ht="6" customHeight="1" x14ac:dyDescent="0.2">
      <c r="A52" s="262"/>
      <c r="B52" s="262"/>
      <c r="C52" s="262"/>
      <c r="D52" s="262"/>
      <c r="E52" s="262"/>
      <c r="F52" s="262"/>
      <c r="G52" s="262"/>
      <c r="H52" s="644"/>
      <c r="J52" s="816"/>
      <c r="K52" s="816"/>
    </row>
    <row r="53" spans="1:12" ht="42.75" customHeight="1" x14ac:dyDescent="0.2">
      <c r="A53" s="1235" t="s">
        <v>495</v>
      </c>
      <c r="B53" s="1235"/>
      <c r="C53" s="1235"/>
      <c r="D53" s="1235"/>
      <c r="E53" s="1235"/>
      <c r="F53" s="1235"/>
      <c r="G53" s="1235"/>
      <c r="H53" s="681">
        <f>IF(SUM(G12:G14)=0,0,H45+H48)</f>
        <v>0</v>
      </c>
      <c r="I53" s="17"/>
      <c r="J53" s="816"/>
      <c r="K53" s="816"/>
    </row>
    <row r="54" spans="1:12" ht="6" customHeight="1" x14ac:dyDescent="0.2"/>
    <row r="55" spans="1:12" ht="19.5" customHeight="1" x14ac:dyDescent="0.2">
      <c r="A55" s="1179" t="s">
        <v>1005</v>
      </c>
      <c r="B55" s="1180"/>
      <c r="C55" s="1180"/>
      <c r="D55" s="1180"/>
      <c r="E55" s="1180"/>
      <c r="F55" s="1180"/>
      <c r="G55" s="1180"/>
      <c r="H55" s="1181"/>
    </row>
    <row r="56" spans="1:12" ht="5.25" customHeight="1" x14ac:dyDescent="0.2">
      <c r="A56" s="534"/>
      <c r="B56" s="535"/>
      <c r="E56" s="17"/>
      <c r="F56" s="17"/>
      <c r="G56" s="17"/>
      <c r="H56" s="17"/>
    </row>
    <row r="57" spans="1:12" ht="27" customHeight="1" x14ac:dyDescent="0.2">
      <c r="A57" s="373" t="s">
        <v>1358</v>
      </c>
      <c r="B57" s="247"/>
      <c r="C57" s="247"/>
      <c r="D57" s="247"/>
      <c r="E57" s="650"/>
      <c r="F57" s="651"/>
      <c r="G57" s="652" t="s">
        <v>1006</v>
      </c>
      <c r="H57" s="652" t="s">
        <v>1007</v>
      </c>
    </row>
    <row r="58" spans="1:12" ht="14.25" customHeight="1" x14ac:dyDescent="0.2">
      <c r="A58" s="806" t="s">
        <v>1008</v>
      </c>
      <c r="B58" s="648"/>
      <c r="C58" s="649"/>
      <c r="D58" s="649"/>
      <c r="E58" s="649"/>
      <c r="F58" s="649"/>
      <c r="G58" s="706">
        <f>IF(SUM($G$12:$G$14)=0,0,-E12*'De-Delegation'!F8)</f>
        <v>0</v>
      </c>
      <c r="H58" s="707">
        <f>IF(H48=0,0,-(E13+E14)*'De-Delegation'!G9)</f>
        <v>0</v>
      </c>
    </row>
    <row r="59" spans="1:12" ht="14.25" customHeight="1" x14ac:dyDescent="0.2">
      <c r="A59" s="807" t="s">
        <v>1012</v>
      </c>
      <c r="B59" s="646"/>
      <c r="C59" s="647"/>
      <c r="D59" s="647"/>
      <c r="E59" s="647"/>
      <c r="F59" s="647"/>
      <c r="G59" s="708">
        <f>IF(SUM($G$12:$G$14)=0,0,-E12*'De-Delegation'!N8)</f>
        <v>0</v>
      </c>
      <c r="H59" s="709">
        <f>IF(H48=0,0,-(E13+E14)*'De-Delegation'!O9)</f>
        <v>0</v>
      </c>
    </row>
    <row r="60" spans="1:12" ht="14.25" customHeight="1" x14ac:dyDescent="0.2">
      <c r="A60" s="807" t="s">
        <v>1013</v>
      </c>
      <c r="B60" s="646"/>
      <c r="C60" s="647"/>
      <c r="D60" s="647"/>
      <c r="E60" s="647"/>
      <c r="F60" s="647"/>
      <c r="G60" s="708">
        <f>IF(SUM($G$12:$G$14)=0,0,-E12*'De-Delegation'!P8)</f>
        <v>0</v>
      </c>
      <c r="H60" s="709">
        <f>IF(H48=0,0,-(E13+E14)*'De-Delegation'!Q9)</f>
        <v>0</v>
      </c>
    </row>
    <row r="61" spans="1:12" ht="14.25" customHeight="1" x14ac:dyDescent="0.2">
      <c r="A61" s="807" t="s">
        <v>1014</v>
      </c>
      <c r="B61" s="646"/>
      <c r="C61" s="647"/>
      <c r="D61" s="647"/>
      <c r="E61" s="647"/>
      <c r="F61" s="647"/>
      <c r="G61" s="708">
        <f>IF(SUM($G$12:$G$14)=0,0,-E12*'De-Delegation'!R8)</f>
        <v>0</v>
      </c>
      <c r="H61" s="709">
        <f>IF(H48=0,0,-(E13+E14)*'De-Delegation'!S9)</f>
        <v>0</v>
      </c>
    </row>
    <row r="62" spans="1:12" s="825" customFormat="1" ht="14.25" customHeight="1" x14ac:dyDescent="0.2">
      <c r="A62" s="828" t="s">
        <v>1438</v>
      </c>
      <c r="B62" s="829"/>
      <c r="C62" s="830"/>
      <c r="D62" s="830"/>
      <c r="E62" s="830"/>
      <c r="F62" s="830"/>
      <c r="G62" s="831">
        <f>SUM(G58:G61)</f>
        <v>0</v>
      </c>
      <c r="H62" s="831">
        <f>SUM(H58:H61)</f>
        <v>0</v>
      </c>
      <c r="J62" s="817"/>
      <c r="K62" s="817"/>
      <c r="L62" s="817"/>
    </row>
    <row r="63" spans="1:12" s="824" customFormat="1" ht="14.25" customHeight="1" x14ac:dyDescent="0.2">
      <c r="A63" s="808" t="s">
        <v>1439</v>
      </c>
      <c r="B63" s="809"/>
      <c r="C63" s="810"/>
      <c r="D63" s="810"/>
      <c r="E63" s="810"/>
      <c r="F63" s="810"/>
      <c r="G63" s="826">
        <f>IF(SUM($G$12:$G$14)=0,0,-E12*'De-Delegation'!AB8)</f>
        <v>0</v>
      </c>
      <c r="H63" s="827">
        <f>IF(H48=0,0,-(E13+E14)*'De-Delegation'!AB8)</f>
        <v>0</v>
      </c>
      <c r="J63" s="817"/>
      <c r="K63" s="817"/>
      <c r="L63" s="817"/>
    </row>
    <row r="64" spans="1:12" ht="13.5" customHeight="1" x14ac:dyDescent="0.2">
      <c r="A64" s="31"/>
      <c r="B64" s="31"/>
      <c r="C64" s="42"/>
      <c r="D64" s="42"/>
      <c r="E64" s="42"/>
      <c r="F64" s="42"/>
      <c r="G64" s="655"/>
      <c r="H64" s="655"/>
    </row>
    <row r="65" spans="1:8" ht="21" customHeight="1" x14ac:dyDescent="0.2">
      <c r="A65" s="1235" t="s">
        <v>1436</v>
      </c>
      <c r="B65" s="1235"/>
      <c r="C65" s="1235"/>
      <c r="D65" s="1235"/>
      <c r="E65" s="1235"/>
      <c r="F65" s="1235"/>
      <c r="G65" s="681">
        <f>SUM(G58:G61)+G63</f>
        <v>0</v>
      </c>
      <c r="H65" s="681">
        <f>SUM(H58:H61)+H63</f>
        <v>0</v>
      </c>
    </row>
    <row r="67" spans="1:8" ht="12.75" x14ac:dyDescent="0.2">
      <c r="A67" s="832" t="s">
        <v>1440</v>
      </c>
    </row>
  </sheetData>
  <sheetProtection sheet="1" objects="1" scenarios="1"/>
  <mergeCells count="68">
    <mergeCell ref="C49:D49"/>
    <mergeCell ref="E49:F49"/>
    <mergeCell ref="C51:D51"/>
    <mergeCell ref="A53:G53"/>
    <mergeCell ref="C48:D48"/>
    <mergeCell ref="E48:F48"/>
    <mergeCell ref="C50:D50"/>
    <mergeCell ref="E50:F50"/>
    <mergeCell ref="A48:A50"/>
    <mergeCell ref="H48:H51"/>
    <mergeCell ref="A65:F65"/>
    <mergeCell ref="A29:A30"/>
    <mergeCell ref="C36:D36"/>
    <mergeCell ref="E36:F36"/>
    <mergeCell ref="C34:D34"/>
    <mergeCell ref="E34:F34"/>
    <mergeCell ref="C35:D35"/>
    <mergeCell ref="E35:F35"/>
    <mergeCell ref="B38:G38"/>
    <mergeCell ref="E51:F51"/>
    <mergeCell ref="A45:G45"/>
    <mergeCell ref="A47:B47"/>
    <mergeCell ref="C47:D47"/>
    <mergeCell ref="E47:F47"/>
    <mergeCell ref="B43:G43"/>
    <mergeCell ref="B2:I2"/>
    <mergeCell ref="B4:I4"/>
    <mergeCell ref="B39:G39"/>
    <mergeCell ref="A41:G41"/>
    <mergeCell ref="I31:I32"/>
    <mergeCell ref="A6:H6"/>
    <mergeCell ref="A8:H8"/>
    <mergeCell ref="A33:H33"/>
    <mergeCell ref="E14:F14"/>
    <mergeCell ref="A9:A14"/>
    <mergeCell ref="C9:D9"/>
    <mergeCell ref="E9:F9"/>
    <mergeCell ref="E32:F32"/>
    <mergeCell ref="I29:I30"/>
    <mergeCell ref="C30:D30"/>
    <mergeCell ref="E30:F30"/>
    <mergeCell ref="E28:F28"/>
    <mergeCell ref="H29:H30"/>
    <mergeCell ref="C29:D29"/>
    <mergeCell ref="E29:F29"/>
    <mergeCell ref="B37:G37"/>
    <mergeCell ref="I17:I25"/>
    <mergeCell ref="A27:B27"/>
    <mergeCell ref="C27:D27"/>
    <mergeCell ref="E27:F27"/>
    <mergeCell ref="A16:A25"/>
    <mergeCell ref="H17:H25"/>
    <mergeCell ref="C14:D14"/>
    <mergeCell ref="C10:D10"/>
    <mergeCell ref="C13:D13"/>
    <mergeCell ref="E13:F13"/>
    <mergeCell ref="A55:H55"/>
    <mergeCell ref="E10:F10"/>
    <mergeCell ref="C11:D11"/>
    <mergeCell ref="E11:F11"/>
    <mergeCell ref="C12:D12"/>
    <mergeCell ref="E12:F12"/>
    <mergeCell ref="A31:A32"/>
    <mergeCell ref="C31:D31"/>
    <mergeCell ref="E31:F31"/>
    <mergeCell ref="H31:H32"/>
    <mergeCell ref="C32:D32"/>
    <mergeCell ref="C28:D28"/>
  </mergeCells>
  <phoneticPr fontId="5" type="noConversion"/>
  <printOptions horizontalCentered="1"/>
  <pageMargins left="0" right="0" top="0" bottom="0.39370078740157483" header="0" footer="0.19685039370078741"/>
  <pageSetup paperSize="9" scale="61" orientation="portrait" r:id="rId1"/>
  <headerFooter alignWithMargins="0">
    <oddFooter>&amp;L&amp;D&amp;C&amp;A&amp;RPage &amp;P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tabColor indexed="9"/>
  </sheetPr>
  <dimension ref="A1:D64"/>
  <sheetViews>
    <sheetView showGridLines="0" zoomScaleNormal="100" workbookViewId="0">
      <pane ySplit="1" topLeftCell="A2" activePane="bottomLeft" state="frozen"/>
      <selection pane="bottomLeft" activeCell="A2" sqref="A2:C2"/>
    </sheetView>
  </sheetViews>
  <sheetFormatPr defaultRowHeight="12.75" x14ac:dyDescent="0.2"/>
  <cols>
    <col min="1" max="1" width="46.42578125" style="1" customWidth="1"/>
    <col min="2" max="2" width="15.28515625" style="1" customWidth="1"/>
    <col min="3" max="3" width="36.28515625" style="1" customWidth="1"/>
    <col min="4" max="16384" width="9.140625" style="1"/>
  </cols>
  <sheetData>
    <row r="1" spans="1:4" s="173" customFormat="1" ht="30.75" customHeight="1" x14ac:dyDescent="0.2">
      <c r="A1" s="45" t="str">
        <f>CONCATENATE("Summary Of School Funding "&amp;'Main Menu'!B12)</f>
        <v>Summary Of School Funding 2017-2018</v>
      </c>
      <c r="B1" s="171"/>
      <c r="C1" s="171"/>
      <c r="D1" s="172"/>
    </row>
    <row r="2" spans="1:4" s="173" customFormat="1" ht="30.75" customHeight="1" x14ac:dyDescent="0.2">
      <c r="A2" s="1249" t="str">
        <f>'Main Menu'!B10</f>
        <v>000 - School</v>
      </c>
      <c r="B2" s="1250"/>
      <c r="C2" s="1251"/>
      <c r="D2" s="172"/>
    </row>
    <row r="3" spans="1:4" s="173" customFormat="1" ht="30.75" customHeight="1" x14ac:dyDescent="0.2">
      <c r="A3" s="1249" t="str">
        <f>'Main Menu'!B11</f>
        <v>LA School Number:  000</v>
      </c>
      <c r="B3" s="1250"/>
      <c r="C3" s="1251"/>
      <c r="D3" s="172"/>
    </row>
    <row r="4" spans="1:4" x14ac:dyDescent="0.2">
      <c r="A4" s="41"/>
      <c r="B4" s="42"/>
      <c r="C4" s="44"/>
    </row>
    <row r="5" spans="1:4" x14ac:dyDescent="0.2">
      <c r="A5" s="36" t="s">
        <v>499</v>
      </c>
      <c r="B5" s="36" t="s">
        <v>500</v>
      </c>
      <c r="C5" s="36" t="s">
        <v>501</v>
      </c>
    </row>
    <row r="6" spans="1:4" x14ac:dyDescent="0.2">
      <c r="A6" s="80"/>
      <c r="B6" s="80"/>
      <c r="C6" s="22"/>
    </row>
    <row r="7" spans="1:4" x14ac:dyDescent="0.2">
      <c r="A7" s="264" t="s">
        <v>502</v>
      </c>
      <c r="B7" s="658"/>
      <c r="C7" s="44"/>
    </row>
    <row r="8" spans="1:4" s="19" customFormat="1" x14ac:dyDescent="0.2">
      <c r="A8" s="265"/>
      <c r="B8" s="265"/>
      <c r="C8" s="266"/>
    </row>
    <row r="9" spans="1:4" x14ac:dyDescent="0.2">
      <c r="A9" s="267" t="s">
        <v>503</v>
      </c>
      <c r="B9" s="791">
        <f>'EY Block'!G8</f>
        <v>0</v>
      </c>
      <c r="C9" s="268" t="s">
        <v>504</v>
      </c>
    </row>
    <row r="10" spans="1:4" x14ac:dyDescent="0.2">
      <c r="A10" s="267" t="s">
        <v>505</v>
      </c>
      <c r="B10" s="791">
        <f>'EY Block'!G10:G13</f>
        <v>0</v>
      </c>
      <c r="C10" s="269" t="s">
        <v>502</v>
      </c>
    </row>
    <row r="11" spans="1:4" x14ac:dyDescent="0.2">
      <c r="A11" s="267" t="s">
        <v>489</v>
      </c>
      <c r="B11" s="791">
        <f>'EY Block'!G14</f>
        <v>0</v>
      </c>
      <c r="C11" s="44"/>
    </row>
    <row r="12" spans="1:4" x14ac:dyDescent="0.2">
      <c r="A12" s="267" t="s">
        <v>506</v>
      </c>
      <c r="B12" s="791">
        <f>'EY Block'!G15</f>
        <v>0</v>
      </c>
      <c r="C12" s="44"/>
    </row>
    <row r="13" spans="1:4" x14ac:dyDescent="0.2">
      <c r="A13" s="267"/>
      <c r="B13" s="791"/>
      <c r="C13" s="44"/>
    </row>
    <row r="14" spans="1:4" x14ac:dyDescent="0.2">
      <c r="A14" s="264" t="s">
        <v>507</v>
      </c>
      <c r="B14" s="793">
        <f>SUM(B9:B11)</f>
        <v>0</v>
      </c>
      <c r="C14" s="44"/>
    </row>
    <row r="15" spans="1:4" x14ac:dyDescent="0.2">
      <c r="A15" s="270"/>
      <c r="B15" s="790"/>
      <c r="C15" s="25"/>
    </row>
    <row r="16" spans="1:4" x14ac:dyDescent="0.2">
      <c r="A16" s="80"/>
      <c r="B16" s="480"/>
      <c r="C16" s="22"/>
    </row>
    <row r="17" spans="1:3" x14ac:dyDescent="0.2">
      <c r="A17" s="264" t="s">
        <v>508</v>
      </c>
      <c r="B17" s="789"/>
      <c r="C17" s="44"/>
    </row>
    <row r="18" spans="1:3" x14ac:dyDescent="0.2">
      <c r="A18" s="267"/>
      <c r="B18" s="791"/>
      <c r="C18" s="44"/>
    </row>
    <row r="19" spans="1:3" x14ac:dyDescent="0.2">
      <c r="A19" s="267" t="s">
        <v>509</v>
      </c>
      <c r="B19" s="791" t="str">
        <f>'School Block'!H13</f>
        <v/>
      </c>
      <c r="C19" s="268" t="s">
        <v>510</v>
      </c>
    </row>
    <row r="20" spans="1:3" x14ac:dyDescent="0.2">
      <c r="A20" s="267" t="s">
        <v>441</v>
      </c>
      <c r="B20" s="791">
        <f>'School Block'!H17</f>
        <v>0</v>
      </c>
      <c r="C20" s="269" t="s">
        <v>511</v>
      </c>
    </row>
    <row r="21" spans="1:3" x14ac:dyDescent="0.2">
      <c r="A21" s="267" t="s">
        <v>512</v>
      </c>
      <c r="B21" s="791">
        <f>'School Block'!H28</f>
        <v>0</v>
      </c>
      <c r="C21" s="44"/>
    </row>
    <row r="22" spans="1:3" x14ac:dyDescent="0.2">
      <c r="A22" s="267" t="s">
        <v>513</v>
      </c>
      <c r="B22" s="791">
        <f>'School Block'!H29</f>
        <v>0</v>
      </c>
      <c r="C22" s="44"/>
    </row>
    <row r="23" spans="1:3" x14ac:dyDescent="0.2">
      <c r="A23" s="267" t="s">
        <v>514</v>
      </c>
      <c r="B23" s="791">
        <f>'School Block'!H31</f>
        <v>0</v>
      </c>
      <c r="C23" s="44"/>
    </row>
    <row r="24" spans="1:3" x14ac:dyDescent="0.2">
      <c r="A24" s="267" t="s">
        <v>516</v>
      </c>
      <c r="B24" s="791">
        <f>'School Block'!H35</f>
        <v>0</v>
      </c>
      <c r="C24" s="44"/>
    </row>
    <row r="25" spans="1:3" x14ac:dyDescent="0.2">
      <c r="A25" s="267" t="s">
        <v>518</v>
      </c>
      <c r="B25" s="791" t="str">
        <f>'School Block'!H37</f>
        <v/>
      </c>
      <c r="C25" s="44"/>
    </row>
    <row r="26" spans="1:3" x14ac:dyDescent="0.2">
      <c r="A26" s="267" t="s">
        <v>222</v>
      </c>
      <c r="B26" s="791" t="str">
        <f>'School Block'!H38</f>
        <v/>
      </c>
      <c r="C26" s="44"/>
    </row>
    <row r="27" spans="1:3" x14ac:dyDescent="0.2">
      <c r="A27" s="267" t="s">
        <v>519</v>
      </c>
      <c r="B27" s="791" t="str">
        <f>'School Block'!H36</f>
        <v/>
      </c>
      <c r="C27" s="44"/>
    </row>
    <row r="28" spans="1:3" x14ac:dyDescent="0.2">
      <c r="A28" s="267" t="s">
        <v>520</v>
      </c>
      <c r="B28" s="791" t="str">
        <f>'School Block'!H39</f>
        <v/>
      </c>
      <c r="C28" s="44"/>
    </row>
    <row r="29" spans="1:3" x14ac:dyDescent="0.2">
      <c r="A29" s="267" t="s">
        <v>521</v>
      </c>
      <c r="B29" s="791">
        <f>'School Block'!H43</f>
        <v>0</v>
      </c>
      <c r="C29" s="268" t="s">
        <v>522</v>
      </c>
    </row>
    <row r="30" spans="1:3" x14ac:dyDescent="0.2">
      <c r="A30" s="267" t="s">
        <v>1447</v>
      </c>
      <c r="B30" s="792">
        <f>'School Block'!H48</f>
        <v>0</v>
      </c>
      <c r="C30" s="268"/>
    </row>
    <row r="31" spans="1:3" x14ac:dyDescent="0.2">
      <c r="A31" s="267"/>
      <c r="B31" s="791"/>
      <c r="C31" s="44"/>
    </row>
    <row r="32" spans="1:3" x14ac:dyDescent="0.2">
      <c r="A32" s="264" t="s">
        <v>523</v>
      </c>
      <c r="B32" s="793">
        <f>SUM(B19:B30)</f>
        <v>0</v>
      </c>
      <c r="C32" s="44"/>
    </row>
    <row r="33" spans="1:3" x14ac:dyDescent="0.2">
      <c r="A33" s="270"/>
      <c r="B33" s="794"/>
      <c r="C33" s="25"/>
    </row>
    <row r="34" spans="1:3" x14ac:dyDescent="0.2">
      <c r="A34" s="80"/>
      <c r="B34" s="795"/>
      <c r="C34" s="22"/>
    </row>
    <row r="35" spans="1:3" x14ac:dyDescent="0.2">
      <c r="A35" s="264" t="s">
        <v>524</v>
      </c>
      <c r="B35" s="791"/>
      <c r="C35" s="44"/>
    </row>
    <row r="36" spans="1:3" x14ac:dyDescent="0.2">
      <c r="A36" s="267"/>
      <c r="B36" s="791"/>
      <c r="C36" s="44"/>
    </row>
    <row r="37" spans="1:3" x14ac:dyDescent="0.2">
      <c r="A37" s="267" t="s">
        <v>525</v>
      </c>
      <c r="B37" s="791">
        <f>'HN Funding'!H10+'HN Funding'!H12</f>
        <v>0</v>
      </c>
      <c r="C37" s="268" t="s">
        <v>526</v>
      </c>
    </row>
    <row r="38" spans="1:3" x14ac:dyDescent="0.2">
      <c r="A38" s="267" t="s">
        <v>527</v>
      </c>
      <c r="B38" s="791">
        <f>'HN Funding'!H14</f>
        <v>0</v>
      </c>
      <c r="C38" s="269" t="s">
        <v>524</v>
      </c>
    </row>
    <row r="39" spans="1:3" x14ac:dyDescent="0.2">
      <c r="A39" s="267"/>
      <c r="B39" s="791"/>
      <c r="C39" s="44"/>
    </row>
    <row r="40" spans="1:3" x14ac:dyDescent="0.2">
      <c r="A40" s="264" t="s">
        <v>528</v>
      </c>
      <c r="B40" s="793">
        <f>SUM(B37:B38)</f>
        <v>0</v>
      </c>
      <c r="C40" s="44"/>
    </row>
    <row r="41" spans="1:3" x14ac:dyDescent="0.2">
      <c r="A41" s="270"/>
      <c r="B41" s="794"/>
      <c r="C41" s="25"/>
    </row>
    <row r="42" spans="1:3" x14ac:dyDescent="0.2">
      <c r="A42" s="40"/>
      <c r="B42" s="796"/>
      <c r="C42" s="22"/>
    </row>
    <row r="43" spans="1:3" x14ac:dyDescent="0.2">
      <c r="A43" s="271" t="s">
        <v>529</v>
      </c>
      <c r="B43" s="793">
        <f>B40+B32+B14</f>
        <v>0</v>
      </c>
      <c r="C43" s="44"/>
    </row>
    <row r="44" spans="1:3" x14ac:dyDescent="0.2">
      <c r="A44" s="23"/>
      <c r="B44" s="797"/>
      <c r="C44" s="25"/>
    </row>
    <row r="45" spans="1:3" x14ac:dyDescent="0.2">
      <c r="A45" s="40"/>
      <c r="B45" s="796"/>
      <c r="C45" s="22"/>
    </row>
    <row r="46" spans="1:3" x14ac:dyDescent="0.2">
      <c r="A46" s="271" t="s">
        <v>530</v>
      </c>
      <c r="B46" s="798"/>
      <c r="C46" s="268" t="s">
        <v>531</v>
      </c>
    </row>
    <row r="47" spans="1:3" x14ac:dyDescent="0.2">
      <c r="A47" s="23"/>
      <c r="B47" s="797"/>
      <c r="C47" s="25"/>
    </row>
    <row r="48" spans="1:3" x14ac:dyDescent="0.2">
      <c r="A48" s="40"/>
      <c r="B48" s="796"/>
      <c r="C48" s="22"/>
    </row>
    <row r="49" spans="1:3" x14ac:dyDescent="0.2">
      <c r="A49" s="271" t="s">
        <v>532</v>
      </c>
      <c r="B49" s="793">
        <f>B46+B43</f>
        <v>0</v>
      </c>
      <c r="C49" s="44"/>
    </row>
    <row r="50" spans="1:3" x14ac:dyDescent="0.2">
      <c r="A50" s="23"/>
      <c r="B50" s="797"/>
      <c r="C50" s="25"/>
    </row>
    <row r="51" spans="1:3" x14ac:dyDescent="0.2">
      <c r="B51" s="228"/>
    </row>
    <row r="52" spans="1:3" x14ac:dyDescent="0.2">
      <c r="B52" s="228"/>
    </row>
    <row r="53" spans="1:3" x14ac:dyDescent="0.2">
      <c r="A53" s="1252" t="s">
        <v>533</v>
      </c>
      <c r="B53" s="1253"/>
      <c r="C53" s="1254"/>
    </row>
    <row r="54" spans="1:3" x14ac:dyDescent="0.2">
      <c r="A54" s="272" t="s">
        <v>534</v>
      </c>
      <c r="B54" s="799">
        <f>B49-B55</f>
        <v>0</v>
      </c>
      <c r="C54" s="268" t="s">
        <v>535</v>
      </c>
    </row>
    <row r="55" spans="1:3" x14ac:dyDescent="0.2">
      <c r="A55" s="272" t="s">
        <v>536</v>
      </c>
      <c r="B55" s="799">
        <f>SUM(B46:B46)</f>
        <v>0</v>
      </c>
      <c r="C55" s="268" t="s">
        <v>537</v>
      </c>
    </row>
    <row r="56" spans="1:3" x14ac:dyDescent="0.2">
      <c r="A56" s="272" t="s">
        <v>538</v>
      </c>
      <c r="B56" s="799">
        <v>0</v>
      </c>
      <c r="C56" s="268" t="s">
        <v>539</v>
      </c>
    </row>
    <row r="57" spans="1:3" x14ac:dyDescent="0.2">
      <c r="A57" s="272" t="s">
        <v>540</v>
      </c>
      <c r="B57" s="799">
        <v>0</v>
      </c>
      <c r="C57" s="268" t="s">
        <v>541</v>
      </c>
    </row>
    <row r="58" spans="1:3" x14ac:dyDescent="0.2">
      <c r="A58" s="273" t="s">
        <v>542</v>
      </c>
      <c r="B58" s="800">
        <f>SUM(B54:B57)</f>
        <v>0</v>
      </c>
      <c r="C58" s="274"/>
    </row>
    <row r="59" spans="1:3" x14ac:dyDescent="0.2">
      <c r="B59" s="801"/>
    </row>
    <row r="60" spans="1:3" x14ac:dyDescent="0.2">
      <c r="A60" s="275" t="s">
        <v>543</v>
      </c>
      <c r="B60" s="802"/>
      <c r="C60" s="22"/>
    </row>
    <row r="61" spans="1:3" x14ac:dyDescent="0.2">
      <c r="A61" s="272" t="s">
        <v>544</v>
      </c>
      <c r="B61" s="799">
        <f>ROUND(B22,0)</f>
        <v>0</v>
      </c>
      <c r="C61" s="268" t="s">
        <v>545</v>
      </c>
    </row>
    <row r="62" spans="1:3" x14ac:dyDescent="0.2">
      <c r="A62" s="276" t="s">
        <v>546</v>
      </c>
      <c r="B62" s="799">
        <f>ROUND(B20*50%,0)</f>
        <v>0</v>
      </c>
      <c r="C62" s="268" t="s">
        <v>547</v>
      </c>
    </row>
    <row r="63" spans="1:3" x14ac:dyDescent="0.2">
      <c r="A63" s="276" t="s">
        <v>548</v>
      </c>
      <c r="B63" s="799">
        <f>ROUND(B24*0.087719298,0)</f>
        <v>0</v>
      </c>
      <c r="C63" s="277" t="s">
        <v>549</v>
      </c>
    </row>
    <row r="64" spans="1:3" x14ac:dyDescent="0.2">
      <c r="A64" s="273" t="s">
        <v>542</v>
      </c>
      <c r="B64" s="803">
        <f>SUM(B61:B63)</f>
        <v>0</v>
      </c>
      <c r="C64" s="25"/>
    </row>
  </sheetData>
  <sheetProtection sheet="1" objects="1" scenarios="1"/>
  <protectedRanges>
    <protectedRange sqref="B46" name="Range1"/>
  </protectedRanges>
  <mergeCells count="3">
    <mergeCell ref="A2:C2"/>
    <mergeCell ref="A3:C3"/>
    <mergeCell ref="A53:C53"/>
  </mergeCells>
  <phoneticPr fontId="5" type="noConversion"/>
  <hyperlinks>
    <hyperlink ref="C10" location="'EY Block'!A2" tooltip="Click For Early Years Block Detail" display="Early Years Block" xr:uid="{00000000-0004-0000-0E00-000000000000}"/>
    <hyperlink ref="C20" location="'School Block'!B3" tooltip="Click for Schools Block Detail" display="School Block" xr:uid="{00000000-0004-0000-0E00-000001000000}"/>
    <hyperlink ref="C38" location="'HN Funding'!B3" tooltip="Click for Schools Block Detail" display="High Needs Block" xr:uid="{00000000-0004-0000-0E00-000002000000}"/>
  </hyperlinks>
  <printOptions horizontalCentered="1"/>
  <pageMargins left="0" right="0" top="0" bottom="0" header="0" footer="0"/>
  <pageSetup paperSize="9" orientation="portrait" r:id="rId1"/>
  <headerFooter alignWithMargins="0">
    <oddFooter>&amp;L&amp;D&amp;C&amp;A&amp;RPage &amp;P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4"/>
  <dimension ref="B5:P27"/>
  <sheetViews>
    <sheetView showGridLines="0" showRowColHeaders="0" workbookViewId="0"/>
  </sheetViews>
  <sheetFormatPr defaultRowHeight="12.75" x14ac:dyDescent="0.2"/>
  <cols>
    <col min="1" max="16384" width="9.140625" style="1"/>
  </cols>
  <sheetData>
    <row r="5" spans="2:16" x14ac:dyDescent="0.2">
      <c r="B5" s="27"/>
      <c r="C5" s="50"/>
      <c r="D5" s="50"/>
      <c r="E5" s="50"/>
      <c r="F5" s="50"/>
      <c r="G5" s="50"/>
      <c r="H5" s="50"/>
      <c r="I5" s="50"/>
      <c r="J5" s="50"/>
      <c r="K5" s="50"/>
      <c r="L5" s="50"/>
      <c r="M5" s="50"/>
      <c r="N5" s="50"/>
      <c r="O5" s="50"/>
      <c r="P5" s="28"/>
    </row>
    <row r="6" spans="2:16" ht="20.25" x14ac:dyDescent="0.2">
      <c r="B6" s="859" t="s">
        <v>585</v>
      </c>
      <c r="C6" s="860"/>
      <c r="D6" s="860"/>
      <c r="E6" s="860"/>
      <c r="F6" s="860"/>
      <c r="G6" s="860"/>
      <c r="H6" s="860"/>
      <c r="I6" s="860"/>
      <c r="J6" s="860"/>
      <c r="K6" s="860"/>
      <c r="L6" s="860"/>
      <c r="M6" s="860"/>
      <c r="N6" s="860"/>
      <c r="O6" s="860"/>
      <c r="P6" s="861"/>
    </row>
    <row r="7" spans="2:16" x14ac:dyDescent="0.2">
      <c r="B7" s="51"/>
      <c r="C7" s="52"/>
      <c r="D7" s="52"/>
      <c r="E7" s="52"/>
      <c r="F7" s="52"/>
      <c r="G7" s="52"/>
      <c r="H7" s="52"/>
      <c r="I7" s="52"/>
      <c r="J7" s="52"/>
      <c r="K7" s="52"/>
      <c r="L7" s="52"/>
      <c r="M7" s="52"/>
      <c r="N7" s="52"/>
      <c r="O7" s="52"/>
      <c r="P7" s="53"/>
    </row>
    <row r="8" spans="2:16" x14ac:dyDescent="0.2">
      <c r="B8" s="51"/>
      <c r="C8" s="52"/>
      <c r="D8" s="52"/>
      <c r="E8" s="52"/>
      <c r="F8" s="52"/>
      <c r="G8" s="52"/>
      <c r="H8" s="52"/>
      <c r="I8" s="52"/>
      <c r="J8" s="52"/>
      <c r="K8" s="52"/>
      <c r="L8" s="52"/>
      <c r="M8" s="52"/>
      <c r="N8" s="52"/>
      <c r="O8" s="52"/>
      <c r="P8" s="53"/>
    </row>
    <row r="9" spans="2:16" x14ac:dyDescent="0.2">
      <c r="B9" s="51"/>
      <c r="C9" s="52"/>
      <c r="D9" s="52"/>
      <c r="E9" s="52"/>
      <c r="F9" s="52"/>
      <c r="G9" s="52"/>
      <c r="H9" s="52"/>
      <c r="I9" s="52"/>
      <c r="J9" s="52"/>
      <c r="K9" s="52"/>
      <c r="L9" s="52"/>
      <c r="M9" s="52"/>
      <c r="N9" s="52"/>
      <c r="O9" s="52"/>
      <c r="P9" s="53"/>
    </row>
    <row r="10" spans="2:16" x14ac:dyDescent="0.2">
      <c r="B10" s="51"/>
      <c r="C10" s="52"/>
      <c r="D10" s="52"/>
      <c r="E10" s="52"/>
      <c r="F10" s="52"/>
      <c r="G10" s="52"/>
      <c r="H10" s="52"/>
      <c r="I10" s="52"/>
      <c r="J10" s="52"/>
      <c r="K10" s="52"/>
      <c r="L10" s="52"/>
      <c r="M10" s="52"/>
      <c r="N10" s="52"/>
      <c r="O10" s="52"/>
      <c r="P10" s="53"/>
    </row>
    <row r="11" spans="2:16" x14ac:dyDescent="0.2">
      <c r="B11" s="51"/>
      <c r="C11" s="52"/>
      <c r="D11" s="52"/>
      <c r="E11" s="52"/>
      <c r="F11" s="52"/>
      <c r="G11" s="52"/>
      <c r="H11" s="52"/>
      <c r="I11" s="52"/>
      <c r="J11" s="52"/>
      <c r="K11" s="52"/>
      <c r="L11" s="52"/>
      <c r="M11" s="52"/>
      <c r="N11" s="52"/>
      <c r="O11" s="52"/>
      <c r="P11" s="53"/>
    </row>
    <row r="12" spans="2:16" x14ac:dyDescent="0.2">
      <c r="B12" s="51"/>
      <c r="C12" s="52"/>
      <c r="D12" s="52"/>
      <c r="E12" s="52"/>
      <c r="F12" s="52"/>
      <c r="G12" s="52"/>
      <c r="H12" s="52"/>
      <c r="I12" s="52"/>
      <c r="J12" s="52"/>
      <c r="K12" s="52"/>
      <c r="L12" s="52"/>
      <c r="M12" s="52"/>
      <c r="N12" s="52"/>
      <c r="O12" s="52"/>
      <c r="P12" s="53"/>
    </row>
    <row r="13" spans="2:16" x14ac:dyDescent="0.2">
      <c r="B13" s="51"/>
      <c r="C13" s="52"/>
      <c r="D13" s="52"/>
      <c r="E13" s="52"/>
      <c r="F13" s="52"/>
      <c r="G13" s="52"/>
      <c r="H13" s="52"/>
      <c r="I13" s="52"/>
      <c r="J13" s="52"/>
      <c r="K13" s="52"/>
      <c r="L13" s="52"/>
      <c r="M13" s="52"/>
      <c r="N13" s="52"/>
      <c r="O13" s="52"/>
      <c r="P13" s="53"/>
    </row>
    <row r="14" spans="2:16" x14ac:dyDescent="0.2">
      <c r="B14" s="51"/>
      <c r="C14" s="52"/>
      <c r="D14" s="52"/>
      <c r="E14" s="52"/>
      <c r="F14" s="52"/>
      <c r="G14" s="52"/>
      <c r="H14" s="52"/>
      <c r="I14" s="52"/>
      <c r="J14" s="52"/>
      <c r="K14" s="52"/>
      <c r="L14" s="52"/>
      <c r="M14" s="52"/>
      <c r="N14" s="52"/>
      <c r="O14" s="52"/>
      <c r="P14" s="53"/>
    </row>
    <row r="15" spans="2:16" x14ac:dyDescent="0.2">
      <c r="B15" s="51"/>
      <c r="C15" s="52"/>
      <c r="D15" s="52"/>
      <c r="E15" s="52"/>
      <c r="F15" s="52"/>
      <c r="G15" s="52"/>
      <c r="H15" s="52"/>
      <c r="I15" s="52"/>
      <c r="J15" s="52"/>
      <c r="K15" s="52"/>
      <c r="L15" s="52"/>
      <c r="M15" s="52"/>
      <c r="N15" s="52"/>
      <c r="O15" s="52"/>
      <c r="P15" s="53"/>
    </row>
    <row r="16" spans="2:16" x14ac:dyDescent="0.2">
      <c r="B16" s="51"/>
      <c r="C16" s="52"/>
      <c r="D16" s="52"/>
      <c r="E16" s="52"/>
      <c r="F16" s="52"/>
      <c r="G16" s="52"/>
      <c r="H16" s="52"/>
      <c r="I16" s="52"/>
      <c r="J16" s="52"/>
      <c r="K16" s="52"/>
      <c r="L16" s="52"/>
      <c r="M16" s="52"/>
      <c r="N16" s="52"/>
      <c r="O16" s="52"/>
      <c r="P16" s="53"/>
    </row>
    <row r="17" spans="2:16" x14ac:dyDescent="0.2">
      <c r="B17" s="51"/>
      <c r="C17" s="52"/>
      <c r="D17" s="52"/>
      <c r="E17" s="52"/>
      <c r="F17" s="52"/>
      <c r="G17" s="52"/>
      <c r="H17" s="52"/>
      <c r="I17" s="52"/>
      <c r="J17" s="52"/>
      <c r="K17" s="52"/>
      <c r="L17" s="52"/>
      <c r="M17" s="52"/>
      <c r="N17" s="52"/>
      <c r="O17" s="52"/>
      <c r="P17" s="53"/>
    </row>
    <row r="18" spans="2:16" x14ac:dyDescent="0.2">
      <c r="B18" s="51"/>
      <c r="C18" s="52"/>
      <c r="D18" s="52"/>
      <c r="E18" s="52"/>
      <c r="F18" s="52"/>
      <c r="G18" s="52"/>
      <c r="H18" s="52"/>
      <c r="I18" s="52"/>
      <c r="J18" s="52"/>
      <c r="K18" s="52"/>
      <c r="L18" s="52"/>
      <c r="M18" s="52"/>
      <c r="N18" s="52"/>
      <c r="O18" s="52"/>
      <c r="P18" s="53"/>
    </row>
    <row r="19" spans="2:16" x14ac:dyDescent="0.2">
      <c r="B19" s="51"/>
      <c r="C19" s="52"/>
      <c r="D19" s="52"/>
      <c r="E19" s="52"/>
      <c r="F19" s="52"/>
      <c r="G19" s="52"/>
      <c r="H19" s="52"/>
      <c r="I19" s="52"/>
      <c r="J19" s="52"/>
      <c r="K19" s="52"/>
      <c r="L19" s="52"/>
      <c r="M19" s="52"/>
      <c r="N19" s="52"/>
      <c r="O19" s="52"/>
      <c r="P19" s="53"/>
    </row>
    <row r="20" spans="2:16" x14ac:dyDescent="0.2">
      <c r="B20" s="51"/>
      <c r="C20" s="52"/>
      <c r="D20" s="52"/>
      <c r="E20" s="52"/>
      <c r="F20" s="52"/>
      <c r="G20" s="52"/>
      <c r="H20" s="52"/>
      <c r="I20" s="52"/>
      <c r="J20" s="52"/>
      <c r="K20" s="52"/>
      <c r="L20" s="52"/>
      <c r="M20" s="52"/>
      <c r="N20" s="52"/>
      <c r="O20" s="52"/>
      <c r="P20" s="53"/>
    </row>
    <row r="21" spans="2:16" x14ac:dyDescent="0.2">
      <c r="B21" s="51"/>
      <c r="C21" s="52"/>
      <c r="D21" s="52"/>
      <c r="E21" s="52"/>
      <c r="F21" s="52"/>
      <c r="G21" s="52"/>
      <c r="H21" s="52"/>
      <c r="I21" s="52"/>
      <c r="J21" s="52"/>
      <c r="K21" s="52"/>
      <c r="L21" s="52"/>
      <c r="M21" s="52"/>
      <c r="N21" s="52"/>
      <c r="O21" s="52"/>
      <c r="P21" s="53"/>
    </row>
    <row r="22" spans="2:16" x14ac:dyDescent="0.2">
      <c r="B22" s="51"/>
      <c r="C22" s="52"/>
      <c r="D22" s="52"/>
      <c r="E22" s="52"/>
      <c r="F22" s="52"/>
      <c r="G22" s="52"/>
      <c r="H22" s="52"/>
      <c r="I22" s="52"/>
      <c r="J22" s="52"/>
      <c r="K22" s="52"/>
      <c r="L22" s="52"/>
      <c r="M22" s="52"/>
      <c r="N22" s="52"/>
      <c r="O22" s="52"/>
      <c r="P22" s="53"/>
    </row>
    <row r="23" spans="2:16" x14ac:dyDescent="0.2">
      <c r="B23" s="51"/>
      <c r="C23" s="52"/>
      <c r="D23" s="52"/>
      <c r="E23" s="52"/>
      <c r="F23" s="52"/>
      <c r="G23" s="52"/>
      <c r="H23" s="52"/>
      <c r="I23" s="52"/>
      <c r="J23" s="52"/>
      <c r="K23" s="52"/>
      <c r="L23" s="52"/>
      <c r="M23" s="52"/>
      <c r="N23" s="52"/>
      <c r="O23" s="52"/>
      <c r="P23" s="53"/>
    </row>
    <row r="24" spans="2:16" x14ac:dyDescent="0.2">
      <c r="B24" s="51"/>
      <c r="C24" s="52"/>
      <c r="D24" s="52"/>
      <c r="E24" s="52"/>
      <c r="F24" s="52"/>
      <c r="G24" s="52"/>
      <c r="H24" s="52"/>
      <c r="I24" s="52"/>
      <c r="J24" s="52"/>
      <c r="K24" s="52"/>
      <c r="L24" s="52"/>
      <c r="M24" s="52"/>
      <c r="N24" s="52"/>
      <c r="O24" s="52"/>
      <c r="P24" s="53"/>
    </row>
    <row r="25" spans="2:16" x14ac:dyDescent="0.2">
      <c r="B25" s="51"/>
      <c r="C25" s="52"/>
      <c r="D25" s="52"/>
      <c r="E25" s="52"/>
      <c r="F25" s="52"/>
      <c r="G25" s="52"/>
      <c r="H25" s="52"/>
      <c r="I25" s="52"/>
      <c r="J25" s="52"/>
      <c r="K25" s="52"/>
      <c r="L25" s="52"/>
      <c r="M25" s="52"/>
      <c r="N25" s="52"/>
      <c r="O25" s="52"/>
      <c r="P25" s="53"/>
    </row>
    <row r="26" spans="2:16" x14ac:dyDescent="0.2">
      <c r="B26" s="51"/>
      <c r="C26" s="52"/>
      <c r="D26" s="52"/>
      <c r="E26" s="52"/>
      <c r="F26" s="52"/>
      <c r="G26" s="52"/>
      <c r="H26" s="52"/>
      <c r="I26" s="52"/>
      <c r="J26" s="52"/>
      <c r="K26" s="52"/>
      <c r="L26" s="52"/>
      <c r="M26" s="52"/>
      <c r="N26" s="52"/>
      <c r="O26" s="52"/>
      <c r="P26" s="53"/>
    </row>
    <row r="27" spans="2:16" x14ac:dyDescent="0.2">
      <c r="B27" s="29"/>
      <c r="C27" s="56"/>
      <c r="D27" s="56"/>
      <c r="E27" s="56"/>
      <c r="F27" s="56"/>
      <c r="G27" s="56"/>
      <c r="H27" s="56"/>
      <c r="I27" s="56"/>
      <c r="J27" s="56"/>
      <c r="K27" s="56"/>
      <c r="L27" s="56"/>
      <c r="M27" s="56"/>
      <c r="N27" s="56"/>
      <c r="O27" s="56"/>
      <c r="P27" s="30"/>
    </row>
  </sheetData>
  <sheetProtection sheet="1" objects="1" scenarios="1"/>
  <mergeCells count="1">
    <mergeCell ref="B6:P6"/>
  </mergeCells>
  <phoneticPr fontId="0" type="noConversion"/>
  <pageMargins left="0.75" right="0.75" top="1" bottom="1" header="0.5" footer="0.5"/>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5">
    <tabColor indexed="54"/>
    <pageSetUpPr fitToPage="1"/>
  </sheetPr>
  <dimension ref="A1:O48"/>
  <sheetViews>
    <sheetView showGridLines="0" zoomScale="85" workbookViewId="0">
      <selection sqref="A1:M1"/>
    </sheetView>
  </sheetViews>
  <sheetFormatPr defaultRowHeight="12.75" x14ac:dyDescent="0.2"/>
  <cols>
    <col min="1" max="1" width="3.7109375" style="1" customWidth="1"/>
    <col min="2" max="2" width="16.85546875" style="1" customWidth="1"/>
    <col min="3" max="3" width="12.7109375" style="1" customWidth="1"/>
    <col min="4" max="11" width="10.7109375" style="1" customWidth="1"/>
    <col min="12" max="16384" width="9.140625" style="1"/>
  </cols>
  <sheetData>
    <row r="1" spans="1:15" s="280" customFormat="1" ht="39" customHeight="1" x14ac:dyDescent="0.2">
      <c r="A1" s="1255" t="s">
        <v>629</v>
      </c>
      <c r="B1" s="1255"/>
      <c r="C1" s="1255"/>
      <c r="D1" s="1255"/>
      <c r="E1" s="1255"/>
      <c r="F1" s="1255"/>
      <c r="G1" s="1255"/>
      <c r="H1" s="1255"/>
      <c r="I1" s="1255"/>
      <c r="J1" s="1255"/>
      <c r="K1" s="1255"/>
      <c r="L1" s="1255"/>
      <c r="M1" s="1255"/>
      <c r="N1" s="279"/>
      <c r="O1" s="279"/>
    </row>
    <row r="2" spans="1:15" x14ac:dyDescent="0.2">
      <c r="N2" s="16"/>
      <c r="O2" s="16"/>
    </row>
    <row r="3" spans="1:15" ht="24" customHeight="1" x14ac:dyDescent="0.2">
      <c r="D3" s="1081" t="str">
        <f>'Outturn Report'!B3</f>
        <v>000 - School</v>
      </c>
      <c r="E3" s="1081"/>
      <c r="F3" s="1081"/>
      <c r="G3" s="1081"/>
      <c r="H3" s="1081"/>
      <c r="I3" s="1081"/>
      <c r="J3" s="1081"/>
      <c r="N3" s="16"/>
      <c r="O3" s="16"/>
    </row>
    <row r="4" spans="1:15" ht="24" customHeight="1" x14ac:dyDescent="0.2">
      <c r="E4" s="1081" t="str">
        <f>'Main Menu'!B12</f>
        <v>2017-2018</v>
      </c>
      <c r="F4" s="1081"/>
      <c r="G4" s="1081"/>
      <c r="H4" s="1081"/>
      <c r="I4" s="1081"/>
      <c r="N4" s="16"/>
      <c r="O4" s="16"/>
    </row>
    <row r="5" spans="1:15" x14ac:dyDescent="0.2">
      <c r="N5" s="46"/>
      <c r="O5" s="16"/>
    </row>
    <row r="6" spans="1:15" s="31" customFormat="1" x14ac:dyDescent="0.2">
      <c r="A6" s="281"/>
      <c r="B6" s="1106" t="s">
        <v>630</v>
      </c>
      <c r="C6" s="1106"/>
      <c r="D6" s="1106"/>
      <c r="E6" s="1106"/>
      <c r="F6" s="1106"/>
      <c r="G6" s="1106"/>
      <c r="H6" s="1106"/>
      <c r="I6" s="1106"/>
      <c r="J6" s="1106"/>
      <c r="K6" s="1106"/>
      <c r="L6" s="1106"/>
      <c r="M6" s="1106"/>
      <c r="N6" s="282"/>
      <c r="O6" s="282"/>
    </row>
    <row r="7" spans="1:15" s="31" customFormat="1" x14ac:dyDescent="0.2">
      <c r="A7" s="48"/>
      <c r="B7" s="1257"/>
      <c r="C7" s="1257"/>
      <c r="D7" s="1257"/>
      <c r="E7" s="1257"/>
      <c r="F7" s="1257"/>
      <c r="G7" s="1257"/>
      <c r="H7" s="1257"/>
      <c r="I7" s="1257"/>
      <c r="J7" s="1257"/>
      <c r="K7" s="1257"/>
      <c r="L7" s="1257"/>
      <c r="M7" s="1257"/>
      <c r="N7" s="282"/>
      <c r="O7" s="282"/>
    </row>
    <row r="8" spans="1:15" s="31" customFormat="1" x14ac:dyDescent="0.2">
      <c r="B8" s="77"/>
      <c r="C8" s="77"/>
      <c r="D8" s="77"/>
      <c r="E8" s="77"/>
      <c r="F8" s="77"/>
      <c r="G8" s="77"/>
      <c r="H8" s="77"/>
      <c r="I8" s="77"/>
      <c r="J8" s="77"/>
      <c r="K8" s="77"/>
      <c r="L8" s="77"/>
      <c r="M8" s="77"/>
      <c r="N8" s="283"/>
      <c r="O8" s="283"/>
    </row>
    <row r="9" spans="1:15" x14ac:dyDescent="0.2">
      <c r="B9" s="26" t="s">
        <v>631</v>
      </c>
      <c r="N9" s="16"/>
      <c r="O9" s="16"/>
    </row>
    <row r="10" spans="1:15" x14ac:dyDescent="0.2">
      <c r="B10" s="372" t="s">
        <v>632</v>
      </c>
      <c r="N10" s="16"/>
      <c r="O10" s="16"/>
    </row>
    <row r="11" spans="1:15" ht="13.5" thickBot="1" x14ac:dyDescent="0.25">
      <c r="N11" s="16"/>
      <c r="O11" s="16"/>
    </row>
    <row r="12" spans="1:15" ht="13.5" thickBot="1" x14ac:dyDescent="0.25">
      <c r="D12" s="285">
        <v>43009</v>
      </c>
      <c r="E12" s="286">
        <v>43374</v>
      </c>
      <c r="F12" s="285">
        <v>43739</v>
      </c>
      <c r="G12" s="286">
        <v>44105</v>
      </c>
      <c r="H12" s="354"/>
      <c r="J12" s="17"/>
      <c r="K12" s="17"/>
      <c r="L12" s="17"/>
      <c r="M12" s="17"/>
      <c r="N12" s="16"/>
      <c r="O12" s="16"/>
    </row>
    <row r="13" spans="1:15" ht="12.75" customHeight="1" thickBot="1" x14ac:dyDescent="0.25">
      <c r="B13" s="1260" t="s">
        <v>550</v>
      </c>
      <c r="C13" s="1262" t="s">
        <v>551</v>
      </c>
      <c r="D13" s="1018" t="s">
        <v>981</v>
      </c>
      <c r="E13" s="1264" t="s">
        <v>982</v>
      </c>
      <c r="F13" s="1018" t="s">
        <v>983</v>
      </c>
      <c r="G13" s="1264" t="s">
        <v>984</v>
      </c>
      <c r="H13" s="1258"/>
      <c r="I13" s="994"/>
      <c r="J13" s="17"/>
      <c r="K13" s="17"/>
      <c r="L13" s="17"/>
      <c r="M13" s="17"/>
      <c r="N13" s="16"/>
      <c r="O13" s="16"/>
    </row>
    <row r="14" spans="1:15" ht="13.5" thickBot="1" x14ac:dyDescent="0.25">
      <c r="B14" s="1261"/>
      <c r="C14" s="1263"/>
      <c r="D14" s="1082"/>
      <c r="E14" s="1265"/>
      <c r="F14" s="1082"/>
      <c r="G14" s="1265"/>
      <c r="H14" s="1258"/>
      <c r="I14" s="994"/>
      <c r="J14" s="17"/>
      <c r="K14" s="17"/>
      <c r="L14" s="17"/>
      <c r="M14" s="17"/>
      <c r="N14" s="16"/>
      <c r="O14" s="16"/>
    </row>
    <row r="15" spans="1:15" x14ac:dyDescent="0.2">
      <c r="B15" s="1259" t="s">
        <v>552</v>
      </c>
      <c r="C15" s="1268" t="s">
        <v>553</v>
      </c>
      <c r="D15" s="1266"/>
      <c r="E15" s="1266"/>
      <c r="F15" s="1266"/>
      <c r="G15" s="1266"/>
      <c r="H15" s="354"/>
      <c r="I15" s="994" t="s">
        <v>554</v>
      </c>
      <c r="J15" s="994"/>
      <c r="K15" s="994"/>
      <c r="L15" s="994"/>
      <c r="M15" s="17"/>
      <c r="N15" s="16"/>
      <c r="O15" s="16"/>
    </row>
    <row r="16" spans="1:15" x14ac:dyDescent="0.2">
      <c r="B16" s="1256"/>
      <c r="C16" s="1259"/>
      <c r="D16" s="1267"/>
      <c r="E16" s="1267"/>
      <c r="F16" s="1267"/>
      <c r="G16" s="1267"/>
      <c r="H16" s="354"/>
      <c r="I16" s="994"/>
      <c r="J16" s="994"/>
      <c r="K16" s="994"/>
      <c r="L16" s="994"/>
      <c r="M16" s="17"/>
      <c r="N16" s="16"/>
      <c r="O16" s="16"/>
    </row>
    <row r="17" spans="2:15" x14ac:dyDescent="0.2">
      <c r="B17" s="77"/>
      <c r="C17" s="77"/>
      <c r="D17" s="287"/>
      <c r="E17" s="287"/>
      <c r="F17" s="287"/>
      <c r="G17" s="287"/>
      <c r="H17" s="354"/>
      <c r="J17" s="17"/>
      <c r="K17" s="17"/>
      <c r="L17" s="17"/>
      <c r="M17" s="17"/>
      <c r="N17" s="16"/>
      <c r="O17" s="16"/>
    </row>
    <row r="18" spans="2:15" x14ac:dyDescent="0.2">
      <c r="B18" s="1256" t="s">
        <v>555</v>
      </c>
      <c r="C18" s="36" t="s">
        <v>556</v>
      </c>
      <c r="D18" s="288"/>
      <c r="E18" s="288"/>
      <c r="F18" s="288"/>
      <c r="G18" s="288"/>
      <c r="H18" s="354"/>
      <c r="I18" s="1269" t="s">
        <v>557</v>
      </c>
      <c r="J18" s="1269"/>
      <c r="K18" s="1269"/>
      <c r="L18" s="1269"/>
      <c r="M18" s="17"/>
      <c r="N18" s="16"/>
      <c r="O18" s="16"/>
    </row>
    <row r="19" spans="2:15" x14ac:dyDescent="0.2">
      <c r="B19" s="1256"/>
      <c r="C19" s="36" t="s">
        <v>558</v>
      </c>
      <c r="D19" s="288"/>
      <c r="E19" s="288"/>
      <c r="F19" s="288"/>
      <c r="G19" s="288"/>
      <c r="H19" s="354"/>
      <c r="I19" s="1269"/>
      <c r="J19" s="1269"/>
      <c r="K19" s="1269"/>
      <c r="L19" s="1269"/>
      <c r="M19" s="17"/>
      <c r="N19" s="16"/>
      <c r="O19" s="16"/>
    </row>
    <row r="20" spans="2:15" x14ac:dyDescent="0.2">
      <c r="B20" s="1256"/>
      <c r="C20" s="36" t="s">
        <v>559</v>
      </c>
      <c r="D20" s="288"/>
      <c r="E20" s="288"/>
      <c r="F20" s="288"/>
      <c r="G20" s="288"/>
      <c r="H20" s="354"/>
      <c r="I20" s="1269"/>
      <c r="J20" s="1269"/>
      <c r="K20" s="1269"/>
      <c r="L20" s="1269"/>
      <c r="M20" s="17"/>
      <c r="N20" s="16"/>
      <c r="O20" s="16"/>
    </row>
    <row r="21" spans="2:15" x14ac:dyDescent="0.2">
      <c r="B21" s="1256" t="s">
        <v>560</v>
      </c>
      <c r="C21" s="36" t="s">
        <v>561</v>
      </c>
      <c r="D21" s="288"/>
      <c r="E21" s="288"/>
      <c r="F21" s="288"/>
      <c r="G21" s="288"/>
      <c r="H21" s="354"/>
      <c r="I21" s="1269"/>
      <c r="J21" s="1269"/>
      <c r="K21" s="1269"/>
      <c r="L21" s="1269"/>
      <c r="M21" s="17"/>
      <c r="N21" s="16"/>
      <c r="O21" s="16"/>
    </row>
    <row r="22" spans="2:15" x14ac:dyDescent="0.2">
      <c r="B22" s="1256"/>
      <c r="C22" s="36" t="s">
        <v>562</v>
      </c>
      <c r="D22" s="288"/>
      <c r="E22" s="288"/>
      <c r="F22" s="288"/>
      <c r="G22" s="288"/>
      <c r="H22" s="354"/>
      <c r="I22" s="1269"/>
      <c r="J22" s="1269"/>
      <c r="K22" s="1269"/>
      <c r="L22" s="1269"/>
      <c r="M22" s="17"/>
      <c r="N22" s="16"/>
      <c r="O22" s="16"/>
    </row>
    <row r="23" spans="2:15" x14ac:dyDescent="0.2">
      <c r="B23" s="1256"/>
      <c r="C23" s="36" t="s">
        <v>563</v>
      </c>
      <c r="D23" s="288"/>
      <c r="E23" s="288"/>
      <c r="F23" s="288"/>
      <c r="G23" s="288"/>
      <c r="H23" s="354"/>
      <c r="I23" s="1269"/>
      <c r="J23" s="1269"/>
      <c r="K23" s="1269"/>
      <c r="L23" s="1269"/>
      <c r="M23" s="17"/>
      <c r="N23" s="16"/>
      <c r="O23" s="16"/>
    </row>
    <row r="24" spans="2:15" x14ac:dyDescent="0.2">
      <c r="B24" s="1256"/>
      <c r="C24" s="36" t="s">
        <v>564</v>
      </c>
      <c r="D24" s="288"/>
      <c r="E24" s="288"/>
      <c r="F24" s="288"/>
      <c r="G24" s="288"/>
      <c r="H24" s="354"/>
      <c r="I24" s="1269"/>
      <c r="J24" s="1269"/>
      <c r="K24" s="1269"/>
      <c r="L24" s="1269"/>
      <c r="M24" s="17"/>
      <c r="N24" s="16"/>
      <c r="O24" s="16"/>
    </row>
    <row r="25" spans="2:15" x14ac:dyDescent="0.2">
      <c r="B25" s="1256" t="s">
        <v>480</v>
      </c>
      <c r="C25" s="36" t="s">
        <v>565</v>
      </c>
      <c r="D25" s="288"/>
      <c r="E25" s="288"/>
      <c r="F25" s="288"/>
      <c r="G25" s="288"/>
      <c r="H25" s="354"/>
      <c r="I25" s="1269"/>
      <c r="J25" s="1269"/>
      <c r="K25" s="1269"/>
      <c r="L25" s="1269"/>
      <c r="M25" s="17"/>
      <c r="N25" s="16"/>
      <c r="O25" s="16"/>
    </row>
    <row r="26" spans="2:15" x14ac:dyDescent="0.2">
      <c r="B26" s="1256"/>
      <c r="C26" s="36" t="s">
        <v>566</v>
      </c>
      <c r="D26" s="288"/>
      <c r="E26" s="288"/>
      <c r="F26" s="288"/>
      <c r="G26" s="288"/>
      <c r="H26" s="354"/>
      <c r="I26" s="1269"/>
      <c r="J26" s="1269"/>
      <c r="K26" s="1269"/>
      <c r="L26" s="1269"/>
      <c r="M26" s="17"/>
      <c r="N26" s="16"/>
      <c r="O26" s="16"/>
    </row>
    <row r="27" spans="2:15" x14ac:dyDescent="0.2">
      <c r="B27" s="1256"/>
      <c r="C27" s="36" t="s">
        <v>567</v>
      </c>
      <c r="D27" s="288"/>
      <c r="E27" s="288"/>
      <c r="F27" s="288"/>
      <c r="G27" s="288"/>
      <c r="H27" s="354"/>
      <c r="I27" s="1269"/>
      <c r="J27" s="1269"/>
      <c r="K27" s="1269"/>
      <c r="L27" s="1269"/>
      <c r="M27" s="17"/>
      <c r="N27" s="16"/>
      <c r="O27" s="16"/>
    </row>
    <row r="28" spans="2:15" x14ac:dyDescent="0.2">
      <c r="B28" s="1256" t="s">
        <v>481</v>
      </c>
      <c r="C28" s="36" t="s">
        <v>568</v>
      </c>
      <c r="D28" s="288"/>
      <c r="E28" s="288"/>
      <c r="F28" s="288"/>
      <c r="G28" s="288"/>
      <c r="H28" s="354"/>
      <c r="I28" s="1269"/>
      <c r="J28" s="1269"/>
      <c r="K28" s="1269"/>
      <c r="L28" s="1269"/>
      <c r="M28" s="17"/>
      <c r="N28" s="16"/>
      <c r="O28" s="16"/>
    </row>
    <row r="29" spans="2:15" x14ac:dyDescent="0.2">
      <c r="B29" s="1256"/>
      <c r="C29" s="36" t="s">
        <v>569</v>
      </c>
      <c r="D29" s="288"/>
      <c r="E29" s="288"/>
      <c r="F29" s="288"/>
      <c r="G29" s="288"/>
      <c r="H29" s="354"/>
      <c r="I29" s="1269"/>
      <c r="J29" s="1269"/>
      <c r="K29" s="1269"/>
      <c r="L29" s="1269"/>
      <c r="M29" s="17"/>
      <c r="N29" s="16"/>
      <c r="O29" s="16"/>
    </row>
    <row r="30" spans="2:15" x14ac:dyDescent="0.2">
      <c r="B30" s="77"/>
      <c r="C30" s="77"/>
      <c r="D30" s="287"/>
      <c r="E30" s="287"/>
      <c r="F30" s="287"/>
      <c r="G30" s="287"/>
      <c r="H30" s="354"/>
      <c r="J30" s="17"/>
      <c r="K30" s="17"/>
      <c r="L30" s="17"/>
      <c r="M30" s="17"/>
      <c r="N30" s="16"/>
      <c r="O30" s="16"/>
    </row>
    <row r="31" spans="2:15" x14ac:dyDescent="0.2">
      <c r="B31" s="1256" t="s">
        <v>570</v>
      </c>
      <c r="C31" s="36" t="s">
        <v>571</v>
      </c>
      <c r="D31" s="288"/>
      <c r="E31" s="288"/>
      <c r="F31" s="288"/>
      <c r="G31" s="288"/>
      <c r="H31" s="354"/>
      <c r="I31" s="994" t="s">
        <v>572</v>
      </c>
      <c r="J31" s="994"/>
      <c r="K31" s="994"/>
      <c r="L31" s="994"/>
      <c r="M31" s="17"/>
      <c r="N31" s="16"/>
      <c r="O31" s="16"/>
    </row>
    <row r="32" spans="2:15" x14ac:dyDescent="0.2">
      <c r="B32" s="1256"/>
      <c r="C32" s="36" t="s">
        <v>573</v>
      </c>
      <c r="D32" s="288"/>
      <c r="E32" s="288"/>
      <c r="F32" s="288"/>
      <c r="G32" s="288"/>
      <c r="H32" s="354"/>
      <c r="I32" s="994"/>
      <c r="J32" s="994"/>
      <c r="K32" s="994"/>
      <c r="L32" s="994"/>
      <c r="M32" s="17"/>
      <c r="N32" s="16"/>
      <c r="O32" s="16"/>
    </row>
    <row r="33" spans="1:15" x14ac:dyDescent="0.2">
      <c r="H33" s="354"/>
      <c r="J33" s="17"/>
      <c r="K33" s="17"/>
      <c r="L33" s="17"/>
      <c r="M33" s="17"/>
      <c r="N33" s="16"/>
      <c r="O33" s="16"/>
    </row>
    <row r="34" spans="1:15" x14ac:dyDescent="0.2">
      <c r="B34" s="1270" t="s">
        <v>574</v>
      </c>
      <c r="C34" s="1271"/>
      <c r="D34" s="219">
        <f>D15</f>
        <v>0</v>
      </c>
      <c r="E34" s="219">
        <f>E15</f>
        <v>0</v>
      </c>
      <c r="F34" s="219">
        <f>F15</f>
        <v>0</v>
      </c>
      <c r="G34" s="219">
        <f>G15</f>
        <v>0</v>
      </c>
      <c r="H34" s="354"/>
      <c r="J34" s="17"/>
      <c r="K34" s="17"/>
      <c r="L34" s="17"/>
      <c r="M34" s="17"/>
      <c r="N34" s="16"/>
      <c r="O34" s="16"/>
    </row>
    <row r="35" spans="1:15" x14ac:dyDescent="0.2">
      <c r="B35" s="1270" t="s">
        <v>575</v>
      </c>
      <c r="C35" s="1271"/>
      <c r="D35" s="219">
        <f>SUM(D18:D29)</f>
        <v>0</v>
      </c>
      <c r="E35" s="219">
        <f>SUM(E18:E29)</f>
        <v>0</v>
      </c>
      <c r="F35" s="219">
        <f>SUM(F18:F29)</f>
        <v>0</v>
      </c>
      <c r="G35" s="219">
        <f>SUM(G18:G29)</f>
        <v>0</v>
      </c>
      <c r="H35" s="354"/>
      <c r="N35" s="16"/>
      <c r="O35" s="16"/>
    </row>
    <row r="36" spans="1:15" x14ac:dyDescent="0.2">
      <c r="B36" s="1270" t="s">
        <v>576</v>
      </c>
      <c r="C36" s="1271"/>
      <c r="D36" s="219">
        <f>SUM(D31:D32)</f>
        <v>0</v>
      </c>
      <c r="E36" s="219">
        <f>SUM(E31:E32)</f>
        <v>0</v>
      </c>
      <c r="F36" s="219">
        <f>SUM(F31:F32)</f>
        <v>0</v>
      </c>
      <c r="G36" s="219">
        <f>SUM(G31:G32)</f>
        <v>0</v>
      </c>
      <c r="H36" s="354"/>
      <c r="N36" s="16"/>
      <c r="O36" s="16"/>
    </row>
    <row r="37" spans="1:15" x14ac:dyDescent="0.2">
      <c r="B37" s="1270" t="s">
        <v>577</v>
      </c>
      <c r="C37" s="1271"/>
      <c r="D37" s="219">
        <f>D34+D35+D36</f>
        <v>0</v>
      </c>
      <c r="E37" s="219">
        <f>E34+E35+E36</f>
        <v>0</v>
      </c>
      <c r="F37" s="219">
        <f>F34+F35+F36</f>
        <v>0</v>
      </c>
      <c r="G37" s="219">
        <f>G34+G35+G36</f>
        <v>0</v>
      </c>
      <c r="H37" s="354"/>
      <c r="N37" s="16"/>
      <c r="O37" s="16"/>
    </row>
    <row r="38" spans="1:15" x14ac:dyDescent="0.2">
      <c r="N38" s="16"/>
      <c r="O38" s="16"/>
    </row>
    <row r="39" spans="1:15" x14ac:dyDescent="0.2">
      <c r="N39" s="16"/>
      <c r="O39" s="16"/>
    </row>
    <row r="40" spans="1:15" x14ac:dyDescent="0.2">
      <c r="A40" s="16"/>
      <c r="B40" s="16"/>
      <c r="C40" s="16"/>
      <c r="D40" s="16"/>
      <c r="E40" s="16"/>
      <c r="F40" s="16"/>
      <c r="G40" s="16"/>
      <c r="H40" s="16"/>
      <c r="I40" s="16"/>
      <c r="J40" s="16"/>
      <c r="K40" s="16"/>
      <c r="L40" s="16"/>
      <c r="M40" s="16"/>
      <c r="N40" s="16"/>
      <c r="O40" s="16"/>
    </row>
    <row r="41" spans="1:15" x14ac:dyDescent="0.2">
      <c r="A41" s="16"/>
      <c r="B41" s="16"/>
      <c r="C41" s="16"/>
      <c r="D41" s="16"/>
      <c r="E41" s="16"/>
      <c r="F41" s="16"/>
      <c r="G41" s="16"/>
      <c r="H41" s="16"/>
      <c r="I41" s="16"/>
      <c r="J41" s="16"/>
      <c r="K41" s="16"/>
      <c r="L41" s="16"/>
      <c r="M41" s="16"/>
      <c r="N41" s="16"/>
      <c r="O41" s="16"/>
    </row>
    <row r="42" spans="1:15" x14ac:dyDescent="0.2">
      <c r="A42" s="16"/>
      <c r="B42" s="16"/>
      <c r="C42" s="16"/>
      <c r="D42" s="16"/>
      <c r="E42" s="16"/>
      <c r="F42" s="16"/>
      <c r="G42" s="16"/>
      <c r="H42" s="16"/>
      <c r="I42" s="16"/>
      <c r="J42" s="16"/>
      <c r="K42" s="16"/>
      <c r="L42" s="16"/>
      <c r="M42" s="16"/>
      <c r="N42" s="16"/>
      <c r="O42" s="16"/>
    </row>
    <row r="43" spans="1:15" x14ac:dyDescent="0.2">
      <c r="A43" s="16"/>
      <c r="B43" s="16"/>
      <c r="C43" s="16"/>
      <c r="D43" s="16"/>
      <c r="E43" s="16"/>
      <c r="F43" s="16"/>
      <c r="G43" s="16"/>
      <c r="H43" s="16"/>
      <c r="I43" s="16"/>
      <c r="J43" s="16"/>
      <c r="K43" s="16"/>
      <c r="L43" s="16"/>
      <c r="M43" s="16"/>
      <c r="N43" s="16"/>
      <c r="O43" s="16"/>
    </row>
    <row r="44" spans="1:15" x14ac:dyDescent="0.2">
      <c r="A44" s="16"/>
      <c r="B44" s="16"/>
      <c r="C44" s="16"/>
      <c r="D44" s="16"/>
      <c r="E44" s="16"/>
      <c r="F44" s="16"/>
      <c r="G44" s="16"/>
      <c r="H44" s="16"/>
      <c r="I44" s="16"/>
      <c r="J44" s="16"/>
      <c r="K44" s="16"/>
      <c r="L44" s="16"/>
      <c r="M44" s="16"/>
      <c r="N44" s="16"/>
      <c r="O44" s="16"/>
    </row>
    <row r="45" spans="1:15" x14ac:dyDescent="0.2">
      <c r="A45" s="16"/>
      <c r="B45" s="16"/>
      <c r="C45" s="16"/>
      <c r="D45" s="16"/>
      <c r="E45" s="16"/>
      <c r="F45" s="16"/>
      <c r="G45" s="16"/>
      <c r="H45" s="16"/>
      <c r="I45" s="16"/>
      <c r="J45" s="16"/>
      <c r="K45" s="16"/>
      <c r="L45" s="16"/>
      <c r="M45" s="16"/>
      <c r="N45" s="16"/>
      <c r="O45" s="16"/>
    </row>
    <row r="46" spans="1:15" x14ac:dyDescent="0.2">
      <c r="A46" s="16"/>
      <c r="B46" s="16"/>
      <c r="C46" s="16"/>
      <c r="D46" s="16"/>
      <c r="E46" s="16"/>
      <c r="F46" s="16"/>
      <c r="G46" s="16"/>
      <c r="H46" s="16"/>
      <c r="I46" s="16"/>
      <c r="J46" s="16"/>
      <c r="K46" s="16"/>
      <c r="L46" s="16"/>
      <c r="M46" s="16"/>
      <c r="N46" s="16"/>
      <c r="O46" s="16"/>
    </row>
    <row r="47" spans="1:15" x14ac:dyDescent="0.2">
      <c r="A47" s="16"/>
      <c r="B47" s="16"/>
      <c r="C47" s="16"/>
      <c r="D47" s="16"/>
      <c r="E47" s="16"/>
      <c r="F47" s="16"/>
      <c r="G47" s="16"/>
      <c r="H47" s="16"/>
      <c r="I47" s="16"/>
      <c r="J47" s="16"/>
      <c r="K47" s="16"/>
      <c r="L47" s="16"/>
      <c r="M47" s="16"/>
      <c r="N47" s="16"/>
      <c r="O47" s="16"/>
    </row>
    <row r="48" spans="1:15" x14ac:dyDescent="0.2">
      <c r="A48" s="16"/>
      <c r="B48" s="16"/>
      <c r="C48" s="16"/>
      <c r="D48" s="16"/>
      <c r="E48" s="16"/>
      <c r="F48" s="16"/>
      <c r="G48" s="16"/>
      <c r="H48" s="16"/>
      <c r="I48" s="16"/>
      <c r="J48" s="16"/>
      <c r="K48" s="16"/>
      <c r="L48" s="16"/>
      <c r="M48" s="16"/>
      <c r="N48" s="16"/>
      <c r="O48" s="16"/>
    </row>
  </sheetData>
  <sheetProtection sheet="1" objects="1" scenarios="1" formatColumns="0" formatRows="0"/>
  <mergeCells count="30">
    <mergeCell ref="B35:C35"/>
    <mergeCell ref="B36:C36"/>
    <mergeCell ref="B37:C37"/>
    <mergeCell ref="I31:L32"/>
    <mergeCell ref="B34:C34"/>
    <mergeCell ref="I15:L16"/>
    <mergeCell ref="E15:E16"/>
    <mergeCell ref="F15:F16"/>
    <mergeCell ref="B21:B24"/>
    <mergeCell ref="B25:B27"/>
    <mergeCell ref="B18:B20"/>
    <mergeCell ref="C15:C16"/>
    <mergeCell ref="D15:D16"/>
    <mergeCell ref="I18:L29"/>
    <mergeCell ref="A1:M1"/>
    <mergeCell ref="B28:B29"/>
    <mergeCell ref="B31:B32"/>
    <mergeCell ref="E4:I4"/>
    <mergeCell ref="D3:J3"/>
    <mergeCell ref="B6:M7"/>
    <mergeCell ref="H13:H14"/>
    <mergeCell ref="I13:I14"/>
    <mergeCell ref="B15:B16"/>
    <mergeCell ref="B13:B14"/>
    <mergeCell ref="C13:C14"/>
    <mergeCell ref="D13:D14"/>
    <mergeCell ref="E13:E14"/>
    <mergeCell ref="F13:F14"/>
    <mergeCell ref="G13:G14"/>
    <mergeCell ref="G15:G16"/>
  </mergeCells>
  <phoneticPr fontId="0" type="noConversion"/>
  <pageMargins left="0" right="0" top="0.51181102362204722" bottom="0.98425196850393704" header="0.35433070866141736" footer="0.51181102362204722"/>
  <pageSetup paperSize="9" scale="87" orientation="landscape" r:id="rId1"/>
  <headerFooter alignWithMargins="0">
    <oddFooter>&amp;L&amp;D&amp;C&amp;A&amp;R&amp;P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6">
    <tabColor indexed="54"/>
  </sheetPr>
  <dimension ref="A1:Q267"/>
  <sheetViews>
    <sheetView showGridLines="0" zoomScale="85" zoomScaleNormal="85" workbookViewId="0">
      <pane xSplit="6" ySplit="10" topLeftCell="G11" activePane="bottomRight" state="frozen"/>
      <selection pane="topRight"/>
      <selection pane="bottomLeft"/>
      <selection pane="bottomRight" activeCell="G11" sqref="G11"/>
    </sheetView>
  </sheetViews>
  <sheetFormatPr defaultRowHeight="12.75" x14ac:dyDescent="0.2"/>
  <cols>
    <col min="1" max="6" width="9.140625" style="1"/>
    <col min="7" max="10" width="12.7109375" style="1" customWidth="1"/>
    <col min="11" max="11" width="5.28515625" style="1" customWidth="1"/>
    <col min="12" max="12" width="4.140625" style="1" customWidth="1"/>
    <col min="13" max="13" width="133.5703125" style="1" customWidth="1"/>
    <col min="14" max="16384" width="9.140625" style="1"/>
  </cols>
  <sheetData>
    <row r="1" spans="1:17" s="14" customFormat="1" ht="40.5" customHeight="1" x14ac:dyDescent="0.2">
      <c r="A1" s="12" t="s">
        <v>592</v>
      </c>
      <c r="B1" s="13"/>
      <c r="C1" s="13"/>
      <c r="D1" s="13"/>
      <c r="E1" s="13"/>
      <c r="F1" s="13"/>
      <c r="G1" s="13"/>
      <c r="H1" s="13"/>
      <c r="I1" s="13"/>
      <c r="J1" s="13"/>
      <c r="K1" s="13"/>
      <c r="L1" s="13"/>
      <c r="M1" s="13"/>
      <c r="N1" s="13"/>
      <c r="O1" s="13"/>
      <c r="P1" s="13"/>
      <c r="Q1" s="13"/>
    </row>
    <row r="2" spans="1:17" x14ac:dyDescent="0.2">
      <c r="O2" s="16"/>
      <c r="P2" s="16"/>
      <c r="Q2" s="16"/>
    </row>
    <row r="3" spans="1:17" ht="24" customHeight="1" x14ac:dyDescent="0.2">
      <c r="G3" s="1081" t="str">
        <f>'Strategic Plan Pupil Numbers '!D3</f>
        <v>000 - School</v>
      </c>
      <c r="H3" s="1081"/>
      <c r="I3" s="1081"/>
      <c r="J3" s="1081"/>
      <c r="K3" s="1081"/>
      <c r="L3" s="1081"/>
      <c r="M3" s="1081"/>
      <c r="O3" s="16"/>
      <c r="P3" s="16"/>
      <c r="Q3" s="16"/>
    </row>
    <row r="4" spans="1:17" ht="24" customHeight="1" x14ac:dyDescent="0.2">
      <c r="G4" s="1081" t="str">
        <f>'Main Menu'!B12</f>
        <v>2017-2018</v>
      </c>
      <c r="H4" s="1081"/>
      <c r="I4" s="1081"/>
      <c r="J4" s="1081"/>
      <c r="K4" s="1081"/>
      <c r="L4" s="1081"/>
      <c r="M4" s="1081"/>
      <c r="O4" s="16"/>
      <c r="P4" s="16"/>
      <c r="Q4" s="16"/>
    </row>
    <row r="5" spans="1:17" x14ac:dyDescent="0.2">
      <c r="O5" s="16"/>
      <c r="P5" s="16"/>
      <c r="Q5" s="16"/>
    </row>
    <row r="6" spans="1:17" x14ac:dyDescent="0.2">
      <c r="D6" s="901" t="s">
        <v>578</v>
      </c>
      <c r="E6" s="901"/>
      <c r="F6" s="901"/>
      <c r="G6" s="1343" t="s">
        <v>656</v>
      </c>
      <c r="H6" s="1344"/>
      <c r="I6" s="1344"/>
      <c r="J6" s="1344"/>
      <c r="K6" s="1344"/>
      <c r="L6" s="1344"/>
      <c r="M6" s="1345"/>
      <c r="O6" s="16"/>
      <c r="P6" s="16"/>
      <c r="Q6" s="16"/>
    </row>
    <row r="7" spans="1:17" ht="13.5" thickBot="1" x14ac:dyDescent="0.25">
      <c r="O7" s="16"/>
      <c r="P7" s="16"/>
      <c r="Q7" s="16"/>
    </row>
    <row r="8" spans="1:17" ht="12.75" customHeight="1" x14ac:dyDescent="0.2">
      <c r="A8" s="1083" t="s">
        <v>397</v>
      </c>
      <c r="B8" s="1083"/>
      <c r="C8" s="1083"/>
      <c r="D8" s="1083"/>
      <c r="E8" s="1083"/>
      <c r="F8" s="1083"/>
      <c r="G8" s="1085" t="s">
        <v>985</v>
      </c>
      <c r="H8" s="1085" t="s">
        <v>986</v>
      </c>
      <c r="I8" s="1085" t="s">
        <v>987</v>
      </c>
      <c r="J8" s="1085" t="s">
        <v>988</v>
      </c>
      <c r="K8" s="1347"/>
      <c r="L8" s="1347"/>
      <c r="M8" s="1083" t="s">
        <v>579</v>
      </c>
      <c r="O8" s="16"/>
      <c r="P8" s="16"/>
      <c r="Q8" s="16"/>
    </row>
    <row r="9" spans="1:17" x14ac:dyDescent="0.2">
      <c r="A9" s="1346"/>
      <c r="B9" s="1346"/>
      <c r="C9" s="1346"/>
      <c r="D9" s="1346"/>
      <c r="E9" s="1346"/>
      <c r="F9" s="1346"/>
      <c r="G9" s="1348"/>
      <c r="H9" s="1348"/>
      <c r="I9" s="1348"/>
      <c r="J9" s="1348"/>
      <c r="K9" s="1347"/>
      <c r="L9" s="1347"/>
      <c r="M9" s="1346"/>
      <c r="O9" s="16"/>
      <c r="P9" s="16"/>
      <c r="Q9" s="16"/>
    </row>
    <row r="10" spans="1:17" ht="13.5" thickBot="1" x14ac:dyDescent="0.25">
      <c r="A10" s="1084"/>
      <c r="B10" s="1084"/>
      <c r="C10" s="1084"/>
      <c r="D10" s="1084"/>
      <c r="E10" s="1084"/>
      <c r="F10" s="1084"/>
      <c r="G10" s="1086"/>
      <c r="H10" s="1086"/>
      <c r="I10" s="1086"/>
      <c r="J10" s="1086"/>
      <c r="K10" s="1347"/>
      <c r="L10" s="1347"/>
      <c r="M10" s="1084"/>
      <c r="O10" s="16"/>
      <c r="P10" s="16"/>
      <c r="Q10" s="16"/>
    </row>
    <row r="11" spans="1:17" ht="13.5" thickBot="1" x14ac:dyDescent="0.25">
      <c r="A11" s="77"/>
      <c r="B11" s="77"/>
      <c r="C11" s="77"/>
      <c r="D11" s="77"/>
      <c r="E11" s="77"/>
      <c r="F11" s="77"/>
      <c r="O11" s="16"/>
      <c r="P11" s="16"/>
      <c r="Q11" s="16"/>
    </row>
    <row r="12" spans="1:17" ht="13.5" thickBot="1" x14ac:dyDescent="0.25">
      <c r="A12" s="290"/>
      <c r="B12" s="290"/>
      <c r="C12" s="290"/>
      <c r="D12" s="290"/>
      <c r="E12" s="940" t="s">
        <v>580</v>
      </c>
      <c r="F12" s="940"/>
      <c r="G12" s="1349"/>
      <c r="H12" s="1350"/>
      <c r="I12" s="1350"/>
      <c r="J12" s="1351"/>
      <c r="K12" s="497"/>
      <c r="L12" s="501"/>
      <c r="M12" s="502"/>
      <c r="O12" s="16"/>
      <c r="P12" s="16"/>
      <c r="Q12" s="16"/>
    </row>
    <row r="13" spans="1:17" ht="13.5" thickBot="1" x14ac:dyDescent="0.25">
      <c r="A13" s="290"/>
      <c r="B13" s="290"/>
      <c r="C13" s="290"/>
      <c r="D13" s="290"/>
      <c r="E13" s="940" t="s">
        <v>581</v>
      </c>
      <c r="F13" s="940"/>
      <c r="G13" s="1349"/>
      <c r="H13" s="1350"/>
      <c r="I13" s="1350"/>
      <c r="J13" s="1351"/>
      <c r="K13" s="497"/>
      <c r="L13" s="501"/>
      <c r="M13" s="502"/>
      <c r="O13" s="16"/>
      <c r="P13" s="16"/>
      <c r="Q13" s="16"/>
    </row>
    <row r="14" spans="1:17" x14ac:dyDescent="0.2">
      <c r="A14" s="77"/>
      <c r="B14" s="77"/>
      <c r="C14" s="77"/>
      <c r="D14" s="77"/>
      <c r="E14" s="77"/>
      <c r="F14" s="77"/>
      <c r="M14" s="324"/>
      <c r="O14" s="16"/>
      <c r="P14" s="16"/>
      <c r="Q14" s="16"/>
    </row>
    <row r="15" spans="1:17" x14ac:dyDescent="0.2">
      <c r="F15" s="42"/>
      <c r="G15" s="42"/>
      <c r="M15" s="325"/>
      <c r="O15" s="16"/>
      <c r="P15" s="16"/>
      <c r="Q15" s="16"/>
    </row>
    <row r="16" spans="1:17" x14ac:dyDescent="0.2">
      <c r="A16" s="917" t="str">
        <f>'Budget Plan'!C12</f>
        <v>Funded Pupil Numbers</v>
      </c>
      <c r="B16" s="917"/>
      <c r="C16" s="917"/>
      <c r="D16" s="917"/>
      <c r="E16" s="917"/>
      <c r="F16" s="917"/>
      <c r="G16" s="343"/>
      <c r="H16" s="222">
        <f>'Budget Plan'!G12</f>
        <v>0</v>
      </c>
      <c r="I16" s="278"/>
      <c r="J16" s="278"/>
      <c r="K16" s="291"/>
      <c r="L16" s="291"/>
      <c r="M16" s="502"/>
      <c r="O16" s="16"/>
      <c r="P16" s="16"/>
      <c r="Q16" s="16"/>
    </row>
    <row r="17" spans="1:17" x14ac:dyDescent="0.2">
      <c r="A17" s="917" t="str">
        <f>'Budget Plan'!C13</f>
        <v>Funded High Needs Place Numbers</v>
      </c>
      <c r="B17" s="917"/>
      <c r="C17" s="917"/>
      <c r="D17" s="917"/>
      <c r="E17" s="917"/>
      <c r="F17" s="917"/>
      <c r="G17" s="343"/>
      <c r="H17" s="222">
        <f>'Budget Plan'!G13</f>
        <v>0</v>
      </c>
      <c r="I17" s="278"/>
      <c r="J17" s="278"/>
      <c r="K17" s="291"/>
      <c r="L17" s="291"/>
      <c r="M17" s="502"/>
      <c r="O17" s="16"/>
      <c r="P17" s="16"/>
      <c r="Q17" s="16"/>
    </row>
    <row r="18" spans="1:17" x14ac:dyDescent="0.2">
      <c r="A18" s="107"/>
      <c r="B18" s="107"/>
      <c r="C18" s="107"/>
      <c r="D18" s="107"/>
      <c r="E18" s="107"/>
      <c r="F18" s="108"/>
      <c r="G18" s="291"/>
      <c r="H18" s="291"/>
      <c r="I18" s="291"/>
      <c r="J18" s="291"/>
      <c r="K18" s="291"/>
      <c r="L18" s="291"/>
      <c r="M18" s="330"/>
      <c r="O18" s="16"/>
      <c r="P18" s="16"/>
      <c r="Q18" s="16"/>
    </row>
    <row r="19" spans="1:17" x14ac:dyDescent="0.2">
      <c r="A19" s="917" t="s">
        <v>398</v>
      </c>
      <c r="B19" s="917"/>
      <c r="C19" s="917"/>
      <c r="D19" s="917"/>
      <c r="E19" s="917"/>
      <c r="F19" s="917"/>
      <c r="G19" s="343"/>
      <c r="H19" s="222">
        <f>'Budget Plan'!G15</f>
        <v>0</v>
      </c>
      <c r="I19" s="278"/>
      <c r="J19" s="278"/>
      <c r="K19" s="291"/>
      <c r="L19" s="291"/>
      <c r="M19" s="502"/>
      <c r="O19" s="16"/>
      <c r="P19" s="16"/>
      <c r="Q19" s="16"/>
    </row>
    <row r="20" spans="1:17" x14ac:dyDescent="0.2">
      <c r="A20" s="917" t="s">
        <v>399</v>
      </c>
      <c r="B20" s="917"/>
      <c r="C20" s="917"/>
      <c r="D20" s="917"/>
      <c r="E20" s="917"/>
      <c r="F20" s="917"/>
      <c r="G20" s="343"/>
      <c r="H20" s="222">
        <f>'Budget Plan'!G16</f>
        <v>0</v>
      </c>
      <c r="I20" s="278"/>
      <c r="J20" s="278"/>
      <c r="K20" s="291"/>
      <c r="L20" s="291"/>
      <c r="M20" s="502"/>
      <c r="O20" s="16"/>
      <c r="P20" s="16"/>
      <c r="Q20" s="16"/>
    </row>
    <row r="21" spans="1:17" x14ac:dyDescent="0.2">
      <c r="F21" s="44"/>
      <c r="M21" s="325"/>
      <c r="O21" s="16"/>
      <c r="P21" s="16"/>
      <c r="Q21" s="16"/>
    </row>
    <row r="22" spans="1:17" ht="13.5" thickBot="1" x14ac:dyDescent="0.25">
      <c r="F22" s="44"/>
      <c r="M22" s="47"/>
      <c r="O22" s="16"/>
      <c r="P22" s="16"/>
      <c r="Q22" s="16"/>
    </row>
    <row r="23" spans="1:17" x14ac:dyDescent="0.2">
      <c r="A23" s="1087" t="s">
        <v>59</v>
      </c>
      <c r="B23" s="1088"/>
      <c r="C23" s="1088"/>
      <c r="D23" s="1088"/>
      <c r="E23" s="1088"/>
      <c r="F23" s="1088"/>
      <c r="G23" s="1000"/>
      <c r="H23" s="1000"/>
      <c r="I23" s="1000"/>
      <c r="J23" s="1000"/>
      <c r="K23" s="1000"/>
      <c r="L23" s="1000"/>
      <c r="M23" s="998"/>
      <c r="O23" s="16"/>
      <c r="P23" s="16"/>
      <c r="Q23" s="16"/>
    </row>
    <row r="24" spans="1:17" x14ac:dyDescent="0.2">
      <c r="A24" s="1089"/>
      <c r="B24" s="927"/>
      <c r="C24" s="927"/>
      <c r="D24" s="927"/>
      <c r="E24" s="927"/>
      <c r="F24" s="927"/>
      <c r="G24" s="1277"/>
      <c r="H24" s="1277"/>
      <c r="I24" s="1277"/>
      <c r="J24" s="1277"/>
      <c r="K24" s="1277"/>
      <c r="L24" s="1277"/>
      <c r="M24" s="1278"/>
      <c r="O24" s="16"/>
      <c r="P24" s="16"/>
      <c r="Q24" s="16"/>
    </row>
    <row r="25" spans="1:17" ht="13.5" thickBot="1" x14ac:dyDescent="0.25">
      <c r="A25" s="1090"/>
      <c r="B25" s="1091"/>
      <c r="C25" s="1091"/>
      <c r="D25" s="1091"/>
      <c r="E25" s="1091"/>
      <c r="F25" s="1091"/>
      <c r="G25" s="1001"/>
      <c r="H25" s="1001"/>
      <c r="I25" s="1001"/>
      <c r="J25" s="1001"/>
      <c r="K25" s="1001"/>
      <c r="L25" s="1001"/>
      <c r="M25" s="999"/>
      <c r="O25" s="16"/>
      <c r="P25" s="16"/>
      <c r="Q25" s="16"/>
    </row>
    <row r="26" spans="1:17" ht="13.5" thickBot="1" x14ac:dyDescent="0.25">
      <c r="F26" s="44"/>
      <c r="M26" s="47"/>
      <c r="O26" s="16"/>
      <c r="P26" s="16"/>
      <c r="Q26" s="16"/>
    </row>
    <row r="27" spans="1:17" x14ac:dyDescent="0.2">
      <c r="A27" s="1073" t="s">
        <v>60</v>
      </c>
      <c r="B27" s="1074"/>
      <c r="C27" s="1074"/>
      <c r="D27" s="1074"/>
      <c r="E27" s="1074"/>
      <c r="F27" s="1075"/>
      <c r="M27" s="47"/>
      <c r="O27" s="16"/>
      <c r="P27" s="16"/>
      <c r="Q27" s="16"/>
    </row>
    <row r="28" spans="1:17" ht="13.5" thickBot="1" x14ac:dyDescent="0.25">
      <c r="A28" s="1076"/>
      <c r="B28" s="1077"/>
      <c r="C28" s="1077"/>
      <c r="D28" s="1077"/>
      <c r="E28" s="1077"/>
      <c r="F28" s="1078"/>
      <c r="M28" s="47"/>
      <c r="O28" s="16"/>
      <c r="P28" s="16"/>
      <c r="Q28" s="16"/>
    </row>
    <row r="29" spans="1:17" x14ac:dyDescent="0.2">
      <c r="F29" s="44"/>
      <c r="M29" s="47"/>
      <c r="O29" s="16"/>
      <c r="P29" s="16"/>
      <c r="Q29" s="16"/>
    </row>
    <row r="30" spans="1:17" x14ac:dyDescent="0.2">
      <c r="A30" s="1328" t="str">
        <f>'Budget Plan'!C22</f>
        <v>LA Delegated Budget (excl. Sixth Form)</v>
      </c>
      <c r="B30" s="1328"/>
      <c r="C30" s="1328"/>
      <c r="D30" s="1328"/>
      <c r="E30" s="1328"/>
      <c r="F30" s="1092"/>
      <c r="G30" s="149">
        <f>'Budget Plan'!F22</f>
        <v>0</v>
      </c>
      <c r="H30" s="149">
        <f>Virements!L17</f>
        <v>0</v>
      </c>
      <c r="I30" s="154"/>
      <c r="J30" s="154"/>
      <c r="K30" s="20"/>
      <c r="L30" s="20"/>
      <c r="M30" s="502"/>
      <c r="O30" s="16"/>
      <c r="P30" s="16"/>
      <c r="Q30" s="16"/>
    </row>
    <row r="31" spans="1:17" ht="13.5" thickBot="1" x14ac:dyDescent="0.25">
      <c r="A31" s="990" t="str">
        <f>'Budget Plan'!C23</f>
        <v>Funding for Sixth Form Students</v>
      </c>
      <c r="B31" s="990"/>
      <c r="C31" s="990"/>
      <c r="D31" s="990"/>
      <c r="E31" s="990"/>
      <c r="F31" s="991"/>
      <c r="G31" s="149">
        <f>'Budget Plan'!F23</f>
        <v>0</v>
      </c>
      <c r="H31" s="149">
        <f>Virements!L18</f>
        <v>0</v>
      </c>
      <c r="I31" s="154"/>
      <c r="J31" s="154"/>
      <c r="K31" s="20"/>
      <c r="L31" s="20"/>
      <c r="M31" s="502"/>
      <c r="O31" s="16"/>
      <c r="P31" s="16"/>
      <c r="Q31" s="16"/>
    </row>
    <row r="32" spans="1:17" ht="18" customHeight="1" thickBot="1" x14ac:dyDescent="0.25">
      <c r="A32" s="1034" t="s">
        <v>400</v>
      </c>
      <c r="B32" s="1035"/>
      <c r="C32" s="1035"/>
      <c r="D32" s="1035"/>
      <c r="E32" s="1035"/>
      <c r="F32" s="1035"/>
      <c r="G32" s="292">
        <f>SUM(G30:G31)</f>
        <v>0</v>
      </c>
      <c r="H32" s="137">
        <f>SUM(H30:H31)</f>
        <v>0</v>
      </c>
      <c r="I32" s="293">
        <f>SUM(I30:I31)</f>
        <v>0</v>
      </c>
      <c r="J32" s="116">
        <f>SUM(J30:J31)</f>
        <v>0</v>
      </c>
      <c r="K32" s="20"/>
      <c r="L32" s="20"/>
      <c r="M32" s="330"/>
      <c r="O32" s="16"/>
      <c r="P32" s="16"/>
      <c r="Q32" s="16"/>
    </row>
    <row r="33" spans="1:17" x14ac:dyDescent="0.2">
      <c r="A33" s="941" t="s">
        <v>401</v>
      </c>
      <c r="B33" s="941"/>
      <c r="C33" s="941"/>
      <c r="D33" s="941"/>
      <c r="E33" s="941"/>
      <c r="F33" s="1306"/>
      <c r="G33" s="20"/>
      <c r="H33" s="20"/>
      <c r="I33" s="20"/>
      <c r="J33" s="20"/>
      <c r="K33" s="20"/>
      <c r="L33" s="20"/>
      <c r="M33" s="330"/>
      <c r="O33" s="16"/>
      <c r="P33" s="16"/>
      <c r="Q33" s="16"/>
    </row>
    <row r="34" spans="1:17" x14ac:dyDescent="0.2">
      <c r="A34" s="1026"/>
      <c r="B34" s="1026"/>
      <c r="C34" s="1026"/>
      <c r="D34" s="1026"/>
      <c r="E34" s="1026"/>
      <c r="F34" s="1307"/>
      <c r="G34" s="20"/>
      <c r="H34" s="20"/>
      <c r="I34" s="20"/>
      <c r="J34" s="20"/>
      <c r="K34" s="20"/>
      <c r="L34" s="20"/>
      <c r="M34" s="330"/>
      <c r="O34" s="16"/>
      <c r="P34" s="16"/>
      <c r="Q34" s="16"/>
    </row>
    <row r="35" spans="1:17" x14ac:dyDescent="0.2">
      <c r="A35" s="990" t="str">
        <f>'Budget Plan'!C27</f>
        <v>Additional Resources from LA</v>
      </c>
      <c r="B35" s="990"/>
      <c r="C35" s="990"/>
      <c r="D35" s="990"/>
      <c r="E35" s="990"/>
      <c r="F35" s="991"/>
      <c r="G35" s="355">
        <v>0</v>
      </c>
      <c r="H35" s="149">
        <f>Virements!L22</f>
        <v>0</v>
      </c>
      <c r="I35" s="154"/>
      <c r="J35" s="154"/>
      <c r="K35" s="20"/>
      <c r="L35" s="20"/>
      <c r="M35" s="502"/>
      <c r="O35" s="16"/>
      <c r="P35" s="16"/>
      <c r="Q35" s="16"/>
    </row>
    <row r="36" spans="1:17" x14ac:dyDescent="0.2">
      <c r="A36" s="990" t="str">
        <f>'Budget Plan'!C28</f>
        <v>SEN and High Needs Funding</v>
      </c>
      <c r="B36" s="990"/>
      <c r="C36" s="990"/>
      <c r="D36" s="990"/>
      <c r="E36" s="990"/>
      <c r="F36" s="991"/>
      <c r="G36" s="355">
        <v>0</v>
      </c>
      <c r="H36" s="149">
        <f>Virements!L23</f>
        <v>0</v>
      </c>
      <c r="I36" s="154"/>
      <c r="J36" s="154"/>
      <c r="K36" s="20"/>
      <c r="L36" s="20"/>
      <c r="M36" s="502"/>
      <c r="O36" s="16"/>
      <c r="P36" s="16"/>
      <c r="Q36" s="16"/>
    </row>
    <row r="37" spans="1:17" x14ac:dyDescent="0.2">
      <c r="A37" s="990" t="str">
        <f>'Budget Plan'!C29</f>
        <v>Funding for Ethnic Minority Pupils</v>
      </c>
      <c r="B37" s="990"/>
      <c r="C37" s="990"/>
      <c r="D37" s="990"/>
      <c r="E37" s="990"/>
      <c r="F37" s="991"/>
      <c r="G37" s="355">
        <v>0</v>
      </c>
      <c r="H37" s="149">
        <f>Virements!L24</f>
        <v>0</v>
      </c>
      <c r="I37" s="154"/>
      <c r="J37" s="154"/>
      <c r="K37" s="20"/>
      <c r="L37" s="20"/>
      <c r="M37" s="502"/>
      <c r="O37" s="16"/>
      <c r="P37" s="16"/>
      <c r="Q37" s="16"/>
    </row>
    <row r="38" spans="1:17" x14ac:dyDescent="0.2">
      <c r="A38" s="990" t="str">
        <f>'Budget Plan'!C30</f>
        <v>Pupil Premium</v>
      </c>
      <c r="B38" s="990"/>
      <c r="C38" s="990"/>
      <c r="D38" s="990"/>
      <c r="E38" s="990"/>
      <c r="F38" s="991"/>
      <c r="G38" s="355">
        <v>0</v>
      </c>
      <c r="H38" s="149">
        <f>Virements!L25</f>
        <v>0</v>
      </c>
      <c r="I38" s="154"/>
      <c r="J38" s="154"/>
      <c r="K38" s="20"/>
      <c r="L38" s="20"/>
      <c r="M38" s="502"/>
      <c r="O38" s="16"/>
      <c r="P38" s="16"/>
      <c r="Q38" s="16"/>
    </row>
    <row r="39" spans="1:17" x14ac:dyDescent="0.2">
      <c r="A39" s="990" t="str">
        <f>'Budget Plan'!C31</f>
        <v>Other Government Grants</v>
      </c>
      <c r="B39" s="990"/>
      <c r="C39" s="990"/>
      <c r="D39" s="990"/>
      <c r="E39" s="990"/>
      <c r="F39" s="991"/>
      <c r="G39" s="355">
        <v>0</v>
      </c>
      <c r="H39" s="149">
        <f>Virements!L26</f>
        <v>0</v>
      </c>
      <c r="I39" s="154"/>
      <c r="J39" s="154"/>
      <c r="K39" s="20"/>
      <c r="L39" s="20"/>
      <c r="M39" s="502"/>
      <c r="O39" s="16"/>
      <c r="P39" s="16"/>
      <c r="Q39" s="16"/>
    </row>
    <row r="40" spans="1:17" ht="13.5" thickBot="1" x14ac:dyDescent="0.25">
      <c r="A40" s="1027" t="str">
        <f>'Budget Plan'!C32</f>
        <v>Other Grants and Payments Received</v>
      </c>
      <c r="B40" s="1028"/>
      <c r="C40" s="1028"/>
      <c r="D40" s="1028"/>
      <c r="E40" s="1028"/>
      <c r="F40" s="1028"/>
      <c r="G40" s="355">
        <v>0</v>
      </c>
      <c r="H40" s="149">
        <f>Virements!L27</f>
        <v>0</v>
      </c>
      <c r="I40" s="155"/>
      <c r="J40" s="155"/>
      <c r="K40" s="20"/>
      <c r="L40" s="20"/>
      <c r="M40" s="502"/>
      <c r="O40" s="16"/>
      <c r="P40" s="16"/>
      <c r="Q40" s="16"/>
    </row>
    <row r="41" spans="1:17" ht="18" customHeight="1" thickBot="1" x14ac:dyDescent="0.25">
      <c r="A41" s="1034" t="s">
        <v>402</v>
      </c>
      <c r="B41" s="1035"/>
      <c r="C41" s="1035"/>
      <c r="D41" s="1035"/>
      <c r="E41" s="1035"/>
      <c r="F41" s="1035"/>
      <c r="G41" s="137">
        <f>SUM(G35:G40)</f>
        <v>0</v>
      </c>
      <c r="H41" s="137">
        <f>SUM(H35:H40)</f>
        <v>0</v>
      </c>
      <c r="I41" s="137">
        <f>SUM(I35:I40)</f>
        <v>0</v>
      </c>
      <c r="J41" s="119">
        <f>SUM(J35:J40)</f>
        <v>0</v>
      </c>
      <c r="K41" s="20"/>
      <c r="L41" s="20"/>
      <c r="M41" s="330"/>
      <c r="O41" s="16"/>
      <c r="P41" s="16"/>
      <c r="Q41" s="16"/>
    </row>
    <row r="42" spans="1:17" x14ac:dyDescent="0.2">
      <c r="A42" s="941" t="s">
        <v>91</v>
      </c>
      <c r="B42" s="941"/>
      <c r="C42" s="941"/>
      <c r="D42" s="941"/>
      <c r="E42" s="941"/>
      <c r="F42" s="1306"/>
      <c r="G42" s="20"/>
      <c r="H42" s="20"/>
      <c r="I42" s="20"/>
      <c r="J42" s="20"/>
      <c r="K42" s="20"/>
      <c r="L42" s="20"/>
      <c r="M42" s="330"/>
      <c r="O42" s="16"/>
      <c r="P42" s="16"/>
      <c r="Q42" s="16"/>
    </row>
    <row r="43" spans="1:17" x14ac:dyDescent="0.2">
      <c r="A43" s="941"/>
      <c r="B43" s="941"/>
      <c r="C43" s="941"/>
      <c r="D43" s="941"/>
      <c r="E43" s="941"/>
      <c r="F43" s="1306"/>
      <c r="G43" s="20"/>
      <c r="H43" s="20"/>
      <c r="I43" s="20"/>
      <c r="J43" s="20"/>
      <c r="K43" s="20"/>
      <c r="L43" s="20"/>
      <c r="M43" s="330"/>
      <c r="O43" s="16"/>
      <c r="P43" s="16"/>
      <c r="Q43" s="16"/>
    </row>
    <row r="44" spans="1:17" x14ac:dyDescent="0.2">
      <c r="A44" s="990" t="str">
        <f>'Budget Plan'!C36</f>
        <v>Income from Services Provided</v>
      </c>
      <c r="B44" s="990"/>
      <c r="C44" s="990"/>
      <c r="D44" s="990"/>
      <c r="E44" s="990"/>
      <c r="F44" s="991"/>
      <c r="G44" s="355">
        <v>0</v>
      </c>
      <c r="H44" s="149">
        <f>Virements!L31</f>
        <v>0</v>
      </c>
      <c r="I44" s="154"/>
      <c r="J44" s="154"/>
      <c r="K44" s="20"/>
      <c r="L44" s="20"/>
      <c r="M44" s="502"/>
      <c r="O44" s="16"/>
      <c r="P44" s="16"/>
      <c r="Q44" s="16"/>
    </row>
    <row r="45" spans="1:17" x14ac:dyDescent="0.2">
      <c r="A45" s="990" t="str">
        <f>'Budget Plan'!C37</f>
        <v>Interest Received</v>
      </c>
      <c r="B45" s="990"/>
      <c r="C45" s="990"/>
      <c r="D45" s="990"/>
      <c r="E45" s="990"/>
      <c r="F45" s="991"/>
      <c r="G45" s="154">
        <v>0</v>
      </c>
      <c r="H45" s="149">
        <f>Virements!L32</f>
        <v>0</v>
      </c>
      <c r="I45" s="154"/>
      <c r="J45" s="154"/>
      <c r="K45" s="20"/>
      <c r="L45" s="20"/>
      <c r="M45" s="502"/>
      <c r="O45" s="16"/>
      <c r="P45" s="16"/>
      <c r="Q45" s="16"/>
    </row>
    <row r="46" spans="1:17" x14ac:dyDescent="0.2">
      <c r="A46" s="990" t="str">
        <f>'Budget Plan'!C38</f>
        <v>Lettings</v>
      </c>
      <c r="B46" s="990"/>
      <c r="C46" s="990"/>
      <c r="D46" s="990"/>
      <c r="E46" s="990"/>
      <c r="F46" s="991"/>
      <c r="G46" s="154">
        <v>0</v>
      </c>
      <c r="H46" s="149">
        <f>Virements!L33</f>
        <v>0</v>
      </c>
      <c r="I46" s="154"/>
      <c r="J46" s="154"/>
      <c r="K46" s="20"/>
      <c r="L46" s="20"/>
      <c r="M46" s="502"/>
      <c r="O46" s="16"/>
      <c r="P46" s="16"/>
      <c r="Q46" s="16"/>
    </row>
    <row r="47" spans="1:17" x14ac:dyDescent="0.2">
      <c r="A47" s="990" t="str">
        <f>'Budget Plan'!C39</f>
        <v>Income from Catering</v>
      </c>
      <c r="B47" s="990"/>
      <c r="C47" s="990"/>
      <c r="D47" s="990"/>
      <c r="E47" s="990"/>
      <c r="F47" s="991"/>
      <c r="G47" s="154">
        <v>0</v>
      </c>
      <c r="H47" s="149">
        <f>Virements!L34</f>
        <v>0</v>
      </c>
      <c r="I47" s="154"/>
      <c r="J47" s="154"/>
      <c r="K47" s="20"/>
      <c r="L47" s="20"/>
      <c r="M47" s="502"/>
      <c r="O47" s="16"/>
      <c r="P47" s="16"/>
      <c r="Q47" s="16"/>
    </row>
    <row r="48" spans="1:17" x14ac:dyDescent="0.2">
      <c r="A48" s="990" t="str">
        <f>'Budget Plan'!C40</f>
        <v>Receipts from Supply Teacher Insurance Claims</v>
      </c>
      <c r="B48" s="990"/>
      <c r="C48" s="990"/>
      <c r="D48" s="990"/>
      <c r="E48" s="990"/>
      <c r="F48" s="991"/>
      <c r="G48" s="154">
        <v>0</v>
      </c>
      <c r="H48" s="149">
        <f>Virements!L35</f>
        <v>0</v>
      </c>
      <c r="I48" s="154"/>
      <c r="J48" s="154"/>
      <c r="K48" s="20"/>
      <c r="L48" s="20"/>
      <c r="M48" s="502"/>
      <c r="O48" s="16"/>
      <c r="P48" s="16"/>
      <c r="Q48" s="16"/>
    </row>
    <row r="49" spans="1:17" x14ac:dyDescent="0.2">
      <c r="A49" s="990" t="str">
        <f>'Budget Plan'!C41</f>
        <v>Receipts from Other Insurance Claims</v>
      </c>
      <c r="B49" s="990"/>
      <c r="C49" s="990"/>
      <c r="D49" s="990"/>
      <c r="E49" s="990"/>
      <c r="F49" s="991"/>
      <c r="G49" s="154">
        <v>0</v>
      </c>
      <c r="H49" s="149">
        <f>Virements!L36</f>
        <v>0</v>
      </c>
      <c r="I49" s="154"/>
      <c r="J49" s="154"/>
      <c r="K49" s="20"/>
      <c r="L49" s="20"/>
      <c r="M49" s="502"/>
      <c r="O49" s="16"/>
      <c r="P49" s="16"/>
      <c r="Q49" s="16"/>
    </row>
    <row r="50" spans="1:17" x14ac:dyDescent="0.2">
      <c r="A50" s="990" t="str">
        <f>'Budget Plan'!C42</f>
        <v>Income from Visits</v>
      </c>
      <c r="B50" s="990"/>
      <c r="C50" s="990"/>
      <c r="D50" s="990"/>
      <c r="E50" s="990"/>
      <c r="F50" s="991"/>
      <c r="G50" s="154">
        <v>0</v>
      </c>
      <c r="H50" s="149">
        <f>Virements!L37</f>
        <v>0</v>
      </c>
      <c r="I50" s="154"/>
      <c r="J50" s="154"/>
      <c r="K50" s="20"/>
      <c r="L50" s="20"/>
      <c r="M50" s="502"/>
      <c r="O50" s="16"/>
      <c r="P50" s="16"/>
      <c r="Q50" s="16"/>
    </row>
    <row r="51" spans="1:17" x14ac:dyDescent="0.2">
      <c r="A51" s="990" t="str">
        <f>'Budget Plan'!C43</f>
        <v>Donations / Private Funds</v>
      </c>
      <c r="B51" s="990"/>
      <c r="C51" s="990"/>
      <c r="D51" s="990"/>
      <c r="E51" s="990"/>
      <c r="F51" s="991"/>
      <c r="G51" s="154">
        <v>0</v>
      </c>
      <c r="H51" s="149">
        <f>Virements!L38</f>
        <v>0</v>
      </c>
      <c r="I51" s="154"/>
      <c r="J51" s="154"/>
      <c r="K51" s="20"/>
      <c r="L51" s="20"/>
      <c r="M51" s="502"/>
      <c r="O51" s="16"/>
      <c r="P51" s="16"/>
      <c r="Q51" s="16"/>
    </row>
    <row r="52" spans="1:17" ht="13.5" thickBot="1" x14ac:dyDescent="0.25">
      <c r="A52" s="1" t="str">
        <f>'Budget Plan'!C44</f>
        <v>School Fund Income</v>
      </c>
      <c r="F52" s="42"/>
      <c r="G52" s="155">
        <v>0</v>
      </c>
      <c r="H52" s="149">
        <f>Virements!L39</f>
        <v>0</v>
      </c>
      <c r="I52" s="155"/>
      <c r="J52" s="155"/>
      <c r="K52" s="20"/>
      <c r="L52" s="20"/>
      <c r="M52" s="502"/>
      <c r="O52" s="16"/>
      <c r="P52" s="16"/>
      <c r="Q52" s="16"/>
    </row>
    <row r="53" spans="1:17" ht="18" customHeight="1" thickBot="1" x14ac:dyDescent="0.25">
      <c r="A53" s="1034" t="s">
        <v>126</v>
      </c>
      <c r="B53" s="1035"/>
      <c r="C53" s="1035"/>
      <c r="D53" s="1035"/>
      <c r="E53" s="1035"/>
      <c r="F53" s="1035"/>
      <c r="G53" s="137">
        <f>SUM(G44:G52)</f>
        <v>0</v>
      </c>
      <c r="H53" s="137">
        <f>SUM(H44:H52)</f>
        <v>0</v>
      </c>
      <c r="I53" s="137">
        <f>SUM(I44:I52)</f>
        <v>0</v>
      </c>
      <c r="J53" s="119">
        <f>SUM(J44:J52)</f>
        <v>0</v>
      </c>
      <c r="K53" s="20"/>
      <c r="L53" s="20"/>
      <c r="M53" s="330"/>
      <c r="O53" s="16"/>
      <c r="P53" s="16"/>
      <c r="Q53" s="16"/>
    </row>
    <row r="54" spans="1:17" ht="13.5" thickBot="1" x14ac:dyDescent="0.25">
      <c r="F54" s="44"/>
      <c r="G54" s="20"/>
      <c r="H54" s="20"/>
      <c r="I54" s="20"/>
      <c r="J54" s="20"/>
      <c r="K54" s="20"/>
      <c r="L54" s="20"/>
      <c r="M54" s="330"/>
      <c r="O54" s="16"/>
      <c r="P54" s="16"/>
      <c r="Q54" s="16"/>
    </row>
    <row r="55" spans="1:17" x14ac:dyDescent="0.2">
      <c r="A55" s="1019" t="s">
        <v>128</v>
      </c>
      <c r="B55" s="1020"/>
      <c r="C55" s="1020"/>
      <c r="D55" s="1020"/>
      <c r="E55" s="1020"/>
      <c r="F55" s="1020"/>
      <c r="G55" s="1302">
        <f>G53+G41+G32</f>
        <v>0</v>
      </c>
      <c r="H55" s="1303">
        <f>H53+H41+H32</f>
        <v>0</v>
      </c>
      <c r="I55" s="1303">
        <f>I53+I41+I32</f>
        <v>0</v>
      </c>
      <c r="J55" s="1300">
        <f>J53+J41+J32</f>
        <v>0</v>
      </c>
      <c r="K55" s="1279"/>
      <c r="L55" s="1280"/>
      <c r="M55" s="330"/>
      <c r="O55" s="16"/>
      <c r="P55" s="16"/>
      <c r="Q55" s="16"/>
    </row>
    <row r="56" spans="1:17" x14ac:dyDescent="0.2">
      <c r="A56" s="1021"/>
      <c r="B56" s="1022"/>
      <c r="C56" s="1022"/>
      <c r="D56" s="1022"/>
      <c r="E56" s="1022"/>
      <c r="F56" s="1022"/>
      <c r="G56" s="1290"/>
      <c r="H56" s="1311"/>
      <c r="I56" s="1311"/>
      <c r="J56" s="1301"/>
      <c r="K56" s="1279"/>
      <c r="L56" s="1280"/>
      <c r="M56" s="330"/>
      <c r="O56" s="16"/>
      <c r="P56" s="16"/>
      <c r="Q56" s="16"/>
    </row>
    <row r="57" spans="1:17" ht="13.5" thickBot="1" x14ac:dyDescent="0.25">
      <c r="A57" s="1023"/>
      <c r="B57" s="1024"/>
      <c r="C57" s="1024"/>
      <c r="D57" s="1024"/>
      <c r="E57" s="1024"/>
      <c r="F57" s="1024"/>
      <c r="G57" s="1291"/>
      <c r="H57" s="1288"/>
      <c r="I57" s="1288"/>
      <c r="J57" s="1289"/>
      <c r="K57" s="1279"/>
      <c r="L57" s="1280"/>
      <c r="M57" s="330"/>
      <c r="O57" s="16"/>
      <c r="P57" s="16"/>
      <c r="Q57" s="16"/>
    </row>
    <row r="58" spans="1:17" x14ac:dyDescent="0.2">
      <c r="A58" s="940"/>
      <c r="B58" s="940"/>
      <c r="C58" s="940"/>
      <c r="D58" s="940"/>
      <c r="E58" s="940"/>
      <c r="F58" s="940"/>
      <c r="G58" s="20"/>
      <c r="H58" s="20"/>
      <c r="I58" s="20"/>
      <c r="J58" s="20"/>
      <c r="K58" s="20"/>
      <c r="L58" s="20"/>
      <c r="M58" s="330"/>
      <c r="O58" s="16"/>
      <c r="P58" s="16"/>
      <c r="Q58" s="16"/>
    </row>
    <row r="59" spans="1:17" ht="13.5" thickBot="1" x14ac:dyDescent="0.25">
      <c r="A59" s="994"/>
      <c r="B59" s="994"/>
      <c r="C59" s="994"/>
      <c r="D59" s="994"/>
      <c r="E59" s="994"/>
      <c r="F59" s="1293"/>
      <c r="G59" s="20"/>
      <c r="H59" s="20"/>
      <c r="I59" s="20"/>
      <c r="J59" s="20"/>
      <c r="K59" s="20"/>
      <c r="L59" s="20"/>
      <c r="M59" s="330"/>
      <c r="O59" s="16"/>
      <c r="P59" s="16"/>
      <c r="Q59" s="16"/>
    </row>
    <row r="60" spans="1:17" x14ac:dyDescent="0.2">
      <c r="A60" s="1073" t="s">
        <v>129</v>
      </c>
      <c r="B60" s="1074"/>
      <c r="C60" s="1074"/>
      <c r="D60" s="1074"/>
      <c r="E60" s="1074"/>
      <c r="F60" s="1075"/>
      <c r="G60" s="20"/>
      <c r="H60" s="20"/>
      <c r="I60" s="20"/>
      <c r="J60" s="20"/>
      <c r="K60" s="20"/>
      <c r="L60" s="20"/>
      <c r="M60" s="330"/>
      <c r="O60" s="16"/>
      <c r="P60" s="16"/>
      <c r="Q60" s="16"/>
    </row>
    <row r="61" spans="1:17" ht="13.5" thickBot="1" x14ac:dyDescent="0.25">
      <c r="A61" s="1076"/>
      <c r="B61" s="1077"/>
      <c r="C61" s="1077"/>
      <c r="D61" s="1077"/>
      <c r="E61" s="1077"/>
      <c r="F61" s="1078"/>
      <c r="G61" s="20"/>
      <c r="H61" s="20"/>
      <c r="I61" s="20"/>
      <c r="J61" s="20"/>
      <c r="K61" s="20"/>
      <c r="L61" s="20"/>
      <c r="M61" s="330"/>
      <c r="O61" s="16"/>
      <c r="P61" s="16"/>
      <c r="Q61" s="16"/>
    </row>
    <row r="62" spans="1:17" x14ac:dyDescent="0.2">
      <c r="A62" s="110"/>
      <c r="B62" s="110"/>
      <c r="C62" s="110"/>
      <c r="D62" s="110"/>
      <c r="E62" s="110"/>
      <c r="F62" s="110"/>
      <c r="G62" s="20"/>
      <c r="H62" s="20"/>
      <c r="I62" s="20"/>
      <c r="J62" s="20"/>
      <c r="K62" s="20"/>
      <c r="L62" s="20"/>
      <c r="M62" s="330"/>
      <c r="O62" s="16"/>
      <c r="P62" s="16"/>
      <c r="Q62" s="16"/>
    </row>
    <row r="63" spans="1:17" x14ac:dyDescent="0.2">
      <c r="A63" s="941" t="s">
        <v>130</v>
      </c>
      <c r="B63" s="941"/>
      <c r="C63" s="941"/>
      <c r="D63" s="941"/>
      <c r="E63" s="941"/>
      <c r="F63" s="1306"/>
      <c r="G63" s="20"/>
      <c r="H63" s="20"/>
      <c r="I63" s="20"/>
      <c r="J63" s="20"/>
      <c r="K63" s="20"/>
      <c r="L63" s="20"/>
      <c r="M63" s="330"/>
      <c r="O63" s="16"/>
      <c r="P63" s="16"/>
      <c r="Q63" s="16"/>
    </row>
    <row r="64" spans="1:17" x14ac:dyDescent="0.2">
      <c r="A64" s="941"/>
      <c r="B64" s="941"/>
      <c r="C64" s="941"/>
      <c r="D64" s="941"/>
      <c r="E64" s="941"/>
      <c r="F64" s="1306"/>
      <c r="G64" s="20"/>
      <c r="H64" s="20"/>
      <c r="I64" s="20"/>
      <c r="J64" s="20"/>
      <c r="K64" s="20"/>
      <c r="L64" s="20"/>
      <c r="M64" s="330"/>
      <c r="O64" s="16"/>
      <c r="P64" s="16"/>
      <c r="Q64" s="16"/>
    </row>
    <row r="65" spans="1:17" x14ac:dyDescent="0.2">
      <c r="A65" s="1025" t="s">
        <v>131</v>
      </c>
      <c r="B65" s="1025"/>
      <c r="C65" s="1025"/>
      <c r="D65" s="1025"/>
      <c r="E65" s="1025"/>
      <c r="F65" s="1306"/>
      <c r="G65" s="20"/>
      <c r="H65" s="20"/>
      <c r="I65" s="20"/>
      <c r="J65" s="20"/>
      <c r="K65" s="20"/>
      <c r="L65" s="20"/>
      <c r="M65" s="330"/>
      <c r="O65" s="16"/>
      <c r="P65" s="16"/>
      <c r="Q65" s="16"/>
    </row>
    <row r="66" spans="1:17" x14ac:dyDescent="0.2">
      <c r="A66" s="990" t="str">
        <f>'Budget Plan'!C54</f>
        <v>Teaching Staff</v>
      </c>
      <c r="B66" s="990"/>
      <c r="C66" s="990"/>
      <c r="D66" s="990"/>
      <c r="E66" s="990"/>
      <c r="F66" s="991"/>
      <c r="G66" s="154">
        <v>0</v>
      </c>
      <c r="H66" s="149">
        <f>Virements!L52</f>
        <v>0</v>
      </c>
      <c r="I66" s="154"/>
      <c r="J66" s="154"/>
      <c r="K66" s="20"/>
      <c r="L66" s="20"/>
      <c r="M66" s="502"/>
      <c r="O66" s="16"/>
      <c r="P66" s="16"/>
      <c r="Q66" s="16"/>
    </row>
    <row r="67" spans="1:17" ht="13.5" thickBot="1" x14ac:dyDescent="0.25">
      <c r="A67" s="1305" t="str">
        <f>'Budget Plan'!C55</f>
        <v>Supply Staff</v>
      </c>
      <c r="B67" s="1305"/>
      <c r="C67" s="1305"/>
      <c r="D67" s="1305"/>
      <c r="E67" s="1305"/>
      <c r="F67" s="1027"/>
      <c r="G67" s="355">
        <v>0</v>
      </c>
      <c r="H67" s="149">
        <f>Virements!L53</f>
        <v>0</v>
      </c>
      <c r="I67" s="155"/>
      <c r="J67" s="155"/>
      <c r="K67" s="20"/>
      <c r="L67" s="20"/>
      <c r="M67" s="502"/>
      <c r="O67" s="16"/>
      <c r="P67" s="16"/>
      <c r="Q67" s="16"/>
    </row>
    <row r="68" spans="1:17" ht="18" customHeight="1" thickBot="1" x14ac:dyDescent="0.25">
      <c r="A68" s="1034" t="s">
        <v>404</v>
      </c>
      <c r="B68" s="1035"/>
      <c r="C68" s="1035"/>
      <c r="D68" s="1035"/>
      <c r="E68" s="1035"/>
      <c r="F68" s="1035"/>
      <c r="G68" s="137">
        <f>G66+G67</f>
        <v>0</v>
      </c>
      <c r="H68" s="137">
        <f>H66+H67</f>
        <v>0</v>
      </c>
      <c r="I68" s="137">
        <f>I66+I67</f>
        <v>0</v>
      </c>
      <c r="J68" s="119">
        <f>J66+J67</f>
        <v>0</v>
      </c>
      <c r="K68" s="20"/>
      <c r="L68" s="20"/>
      <c r="M68" s="330"/>
      <c r="O68" s="16"/>
      <c r="P68" s="16"/>
      <c r="Q68" s="16"/>
    </row>
    <row r="69" spans="1:17" x14ac:dyDescent="0.2">
      <c r="A69" s="994"/>
      <c r="B69" s="994"/>
      <c r="C69" s="994"/>
      <c r="D69" s="994"/>
      <c r="E69" s="994"/>
      <c r="F69" s="1293"/>
      <c r="G69" s="20"/>
      <c r="H69" s="20"/>
      <c r="I69" s="20"/>
      <c r="J69" s="20"/>
      <c r="K69" s="20"/>
      <c r="L69" s="20"/>
      <c r="M69" s="330"/>
      <c r="O69" s="16"/>
      <c r="P69" s="16"/>
      <c r="Q69" s="16"/>
    </row>
    <row r="70" spans="1:17" x14ac:dyDescent="0.2">
      <c r="A70" s="1025" t="s">
        <v>140</v>
      </c>
      <c r="B70" s="1025"/>
      <c r="C70" s="1025"/>
      <c r="D70" s="1025"/>
      <c r="E70" s="1025"/>
      <c r="F70" s="1306"/>
      <c r="G70" s="20"/>
      <c r="H70" s="20"/>
      <c r="I70" s="20"/>
      <c r="J70" s="20"/>
      <c r="K70" s="20"/>
      <c r="L70" s="20"/>
      <c r="M70" s="330"/>
      <c r="O70" s="16"/>
      <c r="P70" s="16"/>
      <c r="Q70" s="16"/>
    </row>
    <row r="71" spans="1:17" x14ac:dyDescent="0.2">
      <c r="A71" s="990" t="str">
        <f>'Budget Plan'!C59</f>
        <v>LSA / Ancillary / Classroom Assistants</v>
      </c>
      <c r="B71" s="990"/>
      <c r="C71" s="990"/>
      <c r="D71" s="990"/>
      <c r="E71" s="990"/>
      <c r="F71" s="991"/>
      <c r="G71" s="355">
        <v>0</v>
      </c>
      <c r="H71" s="149">
        <f>Virements!L57</f>
        <v>0</v>
      </c>
      <c r="I71" s="154"/>
      <c r="J71" s="154"/>
      <c r="K71" s="20"/>
      <c r="L71" s="20"/>
      <c r="M71" s="502"/>
      <c r="O71" s="16"/>
      <c r="P71" s="16"/>
      <c r="Q71" s="16"/>
    </row>
    <row r="72" spans="1:17" x14ac:dyDescent="0.2">
      <c r="A72" s="990" t="str">
        <f>'Budget Plan'!C60</f>
        <v>Foreign Language Assistant / Nursery Nurse</v>
      </c>
      <c r="B72" s="990"/>
      <c r="C72" s="990"/>
      <c r="D72" s="990"/>
      <c r="E72" s="990"/>
      <c r="F72" s="991"/>
      <c r="G72" s="355">
        <v>0</v>
      </c>
      <c r="H72" s="149">
        <f>Virements!L58</f>
        <v>0</v>
      </c>
      <c r="I72" s="154"/>
      <c r="J72" s="154"/>
      <c r="K72" s="20"/>
      <c r="L72" s="20"/>
      <c r="M72" s="502"/>
      <c r="O72" s="16"/>
      <c r="P72" s="16"/>
      <c r="Q72" s="16"/>
    </row>
    <row r="73" spans="1:17" x14ac:dyDescent="0.2">
      <c r="A73" s="990" t="str">
        <f>'Budget Plan'!C61</f>
        <v>Instructor</v>
      </c>
      <c r="B73" s="990"/>
      <c r="C73" s="990"/>
      <c r="D73" s="990"/>
      <c r="E73" s="990"/>
      <c r="F73" s="991"/>
      <c r="G73" s="355">
        <v>0</v>
      </c>
      <c r="H73" s="149">
        <f>Virements!L59</f>
        <v>0</v>
      </c>
      <c r="I73" s="154"/>
      <c r="J73" s="154"/>
      <c r="K73" s="20"/>
      <c r="L73" s="20"/>
      <c r="M73" s="502"/>
      <c r="O73" s="16"/>
      <c r="P73" s="16"/>
      <c r="Q73" s="16"/>
    </row>
    <row r="74" spans="1:17" x14ac:dyDescent="0.2">
      <c r="A74" s="990" t="str">
        <f>'Budget Plan'!C62</f>
        <v>Librarian</v>
      </c>
      <c r="B74" s="990"/>
      <c r="C74" s="990"/>
      <c r="D74" s="990"/>
      <c r="E74" s="990"/>
      <c r="F74" s="991"/>
      <c r="G74" s="355">
        <v>0</v>
      </c>
      <c r="H74" s="149">
        <f>Virements!L60</f>
        <v>0</v>
      </c>
      <c r="I74" s="154"/>
      <c r="J74" s="154"/>
      <c r="K74" s="20"/>
      <c r="L74" s="20"/>
      <c r="M74" s="502"/>
      <c r="O74" s="16"/>
      <c r="P74" s="16"/>
      <c r="Q74" s="16"/>
    </row>
    <row r="75" spans="1:17" x14ac:dyDescent="0.2">
      <c r="A75" s="990" t="str">
        <f>'Budget Plan'!C63</f>
        <v>School Technician</v>
      </c>
      <c r="B75" s="990"/>
      <c r="C75" s="990"/>
      <c r="D75" s="990"/>
      <c r="E75" s="990"/>
      <c r="F75" s="991"/>
      <c r="G75" s="355">
        <v>0</v>
      </c>
      <c r="H75" s="149">
        <f>Virements!L61</f>
        <v>0</v>
      </c>
      <c r="I75" s="154"/>
      <c r="J75" s="154"/>
      <c r="K75" s="20"/>
      <c r="L75" s="20"/>
      <c r="M75" s="502"/>
      <c r="O75" s="16"/>
      <c r="P75" s="16"/>
      <c r="Q75" s="16"/>
    </row>
    <row r="76" spans="1:17" x14ac:dyDescent="0.2">
      <c r="A76" s="990" t="str">
        <f>'Budget Plan'!C64</f>
        <v>Residential Care Officer (Special Schools Only)</v>
      </c>
      <c r="B76" s="990"/>
      <c r="C76" s="990"/>
      <c r="D76" s="990"/>
      <c r="E76" s="990"/>
      <c r="F76" s="991"/>
      <c r="G76" s="355">
        <v>0</v>
      </c>
      <c r="H76" s="149">
        <f>Virements!L62</f>
        <v>0</v>
      </c>
      <c r="I76" s="154"/>
      <c r="J76" s="154"/>
      <c r="K76" s="20"/>
      <c r="L76" s="20"/>
      <c r="M76" s="502"/>
      <c r="O76" s="16"/>
      <c r="P76" s="16"/>
      <c r="Q76" s="16"/>
    </row>
    <row r="77" spans="1:17" x14ac:dyDescent="0.2">
      <c r="A77" s="990" t="str">
        <f>'Budget Plan'!C65</f>
        <v>Premises Staff</v>
      </c>
      <c r="B77" s="990"/>
      <c r="C77" s="990"/>
      <c r="D77" s="990"/>
      <c r="E77" s="990"/>
      <c r="F77" s="991"/>
      <c r="G77" s="355">
        <v>0</v>
      </c>
      <c r="H77" s="149">
        <f>Virements!L63</f>
        <v>0</v>
      </c>
      <c r="I77" s="154"/>
      <c r="J77" s="154"/>
      <c r="K77" s="20"/>
      <c r="L77" s="20"/>
      <c r="M77" s="502"/>
      <c r="O77" s="16"/>
      <c r="P77" s="16"/>
      <c r="Q77" s="16"/>
    </row>
    <row r="78" spans="1:17" x14ac:dyDescent="0.2">
      <c r="A78" s="990" t="str">
        <f>'Budget Plan'!C66</f>
        <v>Administrative &amp; Clerical Staff</v>
      </c>
      <c r="B78" s="990"/>
      <c r="C78" s="990"/>
      <c r="D78" s="990"/>
      <c r="E78" s="990"/>
      <c r="F78" s="991"/>
      <c r="G78" s="355">
        <v>0</v>
      </c>
      <c r="H78" s="149">
        <f>Virements!L64</f>
        <v>0</v>
      </c>
      <c r="I78" s="154"/>
      <c r="J78" s="154"/>
      <c r="K78" s="20"/>
      <c r="L78" s="20"/>
      <c r="M78" s="502"/>
      <c r="O78" s="16"/>
      <c r="P78" s="16"/>
      <c r="Q78" s="16"/>
    </row>
    <row r="79" spans="1:17" x14ac:dyDescent="0.2">
      <c r="A79" s="990" t="str">
        <f>'Budget Plan'!C67</f>
        <v>Catering Staff</v>
      </c>
      <c r="B79" s="990"/>
      <c r="C79" s="990"/>
      <c r="D79" s="990"/>
      <c r="E79" s="990"/>
      <c r="F79" s="991"/>
      <c r="G79" s="355">
        <v>0</v>
      </c>
      <c r="H79" s="149">
        <f>Virements!L65</f>
        <v>0</v>
      </c>
      <c r="I79" s="154"/>
      <c r="J79" s="154"/>
      <c r="K79" s="20"/>
      <c r="L79" s="20"/>
      <c r="M79" s="502"/>
      <c r="O79" s="16"/>
      <c r="P79" s="16"/>
      <c r="Q79" s="16"/>
    </row>
    <row r="80" spans="1:17" x14ac:dyDescent="0.2">
      <c r="A80" s="990" t="str">
        <f>'Budget Plan'!C68</f>
        <v>Mid-day Supervision Staff</v>
      </c>
      <c r="B80" s="990"/>
      <c r="C80" s="990"/>
      <c r="D80" s="990"/>
      <c r="E80" s="990"/>
      <c r="F80" s="991"/>
      <c r="G80" s="355">
        <v>0</v>
      </c>
      <c r="H80" s="149">
        <f>Virements!L66</f>
        <v>0</v>
      </c>
      <c r="I80" s="154"/>
      <c r="J80" s="154"/>
      <c r="K80" s="20"/>
      <c r="L80" s="20"/>
      <c r="M80" s="502"/>
      <c r="O80" s="16"/>
      <c r="P80" s="16"/>
      <c r="Q80" s="16"/>
    </row>
    <row r="81" spans="1:17" ht="13.5" thickBot="1" x14ac:dyDescent="0.25">
      <c r="A81" s="1326" t="str">
        <f>'Budget Plan'!C69</f>
        <v>Other Staff - Special Facilities</v>
      </c>
      <c r="B81" s="1326"/>
      <c r="C81" s="1326"/>
      <c r="D81" s="1326"/>
      <c r="E81" s="1326"/>
      <c r="F81" s="1327"/>
      <c r="G81" s="355">
        <v>0</v>
      </c>
      <c r="H81" s="149">
        <f>Virements!L67</f>
        <v>0</v>
      </c>
      <c r="I81" s="155"/>
      <c r="J81" s="155"/>
      <c r="K81" s="20"/>
      <c r="L81" s="20"/>
      <c r="M81" s="502"/>
      <c r="O81" s="16"/>
      <c r="P81" s="16"/>
      <c r="Q81" s="16"/>
    </row>
    <row r="82" spans="1:17" ht="18" customHeight="1" thickBot="1" x14ac:dyDescent="0.25">
      <c r="A82" s="1034" t="s">
        <v>168</v>
      </c>
      <c r="B82" s="1035"/>
      <c r="C82" s="1035"/>
      <c r="D82" s="1035"/>
      <c r="E82" s="1035"/>
      <c r="F82" s="1035"/>
      <c r="G82" s="137">
        <f>SUM(G71:G81)</f>
        <v>0</v>
      </c>
      <c r="H82" s="137">
        <f>SUM(H71:H81)</f>
        <v>0</v>
      </c>
      <c r="I82" s="137">
        <f>SUM(I71:I81)</f>
        <v>0</v>
      </c>
      <c r="J82" s="119">
        <f>SUM(J71:J81)</f>
        <v>0</v>
      </c>
      <c r="K82" s="20"/>
      <c r="L82" s="20"/>
      <c r="M82" s="330"/>
      <c r="O82" s="16"/>
      <c r="P82" s="16"/>
      <c r="Q82" s="16"/>
    </row>
    <row r="83" spans="1:17" x14ac:dyDescent="0.2">
      <c r="A83" s="994"/>
      <c r="B83" s="994"/>
      <c r="C83" s="994"/>
      <c r="D83" s="994"/>
      <c r="E83" s="994"/>
      <c r="F83" s="1293"/>
      <c r="G83" s="20"/>
      <c r="H83" s="20"/>
      <c r="I83" s="20"/>
      <c r="J83" s="20"/>
      <c r="K83" s="20"/>
      <c r="L83" s="20"/>
      <c r="M83" s="330"/>
      <c r="O83" s="16"/>
      <c r="P83" s="16"/>
      <c r="Q83" s="16"/>
    </row>
    <row r="84" spans="1:17" ht="18" customHeight="1" x14ac:dyDescent="0.2">
      <c r="A84" s="1025" t="s">
        <v>169</v>
      </c>
      <c r="B84" s="1025"/>
      <c r="C84" s="1025"/>
      <c r="D84" s="1025"/>
      <c r="E84" s="1025"/>
      <c r="F84" s="1306"/>
      <c r="G84" s="20"/>
      <c r="H84" s="20"/>
      <c r="I84" s="20"/>
      <c r="J84" s="20"/>
      <c r="K84" s="20"/>
      <c r="L84" s="20"/>
      <c r="M84" s="330"/>
      <c r="O84" s="16"/>
      <c r="P84" s="16"/>
      <c r="Q84" s="16"/>
    </row>
    <row r="85" spans="1:17" x14ac:dyDescent="0.2">
      <c r="A85" s="1027" t="str">
        <f>'Budget Plan'!C73</f>
        <v>Advertising / Interview / Recruitment</v>
      </c>
      <c r="B85" s="1028"/>
      <c r="C85" s="1028"/>
      <c r="D85" s="1028"/>
      <c r="E85" s="1028"/>
      <c r="F85" s="1028"/>
      <c r="G85" s="355">
        <v>0</v>
      </c>
      <c r="H85" s="151">
        <f>Virements!L71</f>
        <v>0</v>
      </c>
      <c r="I85" s="155"/>
      <c r="J85" s="155"/>
      <c r="K85" s="20"/>
      <c r="L85" s="20"/>
      <c r="M85" s="502"/>
      <c r="O85" s="16"/>
      <c r="P85" s="16"/>
      <c r="Q85" s="16"/>
    </row>
    <row r="86" spans="1:17" x14ac:dyDescent="0.2">
      <c r="A86" s="990" t="str">
        <f>'Budget Plan'!C74</f>
        <v>Long Service Awards / Premature Retirement</v>
      </c>
      <c r="B86" s="990"/>
      <c r="C86" s="990"/>
      <c r="D86" s="990"/>
      <c r="E86" s="990"/>
      <c r="F86" s="991"/>
      <c r="G86" s="355">
        <v>0</v>
      </c>
      <c r="H86" s="151">
        <f>Virements!L72</f>
        <v>0</v>
      </c>
      <c r="I86" s="154"/>
      <c r="J86" s="154"/>
      <c r="K86" s="20"/>
      <c r="L86" s="20"/>
      <c r="M86" s="502"/>
      <c r="O86" s="16"/>
      <c r="P86" s="16"/>
      <c r="Q86" s="16"/>
    </row>
    <row r="87" spans="1:17" x14ac:dyDescent="0.2">
      <c r="A87" s="990" t="str">
        <f>'Budget Plan'!C75</f>
        <v>Staff Travel / Travel / Subsistence</v>
      </c>
      <c r="B87" s="990"/>
      <c r="C87" s="990"/>
      <c r="D87" s="990"/>
      <c r="E87" s="990"/>
      <c r="F87" s="991"/>
      <c r="G87" s="355">
        <v>0</v>
      </c>
      <c r="H87" s="151">
        <f>Virements!L73</f>
        <v>0</v>
      </c>
      <c r="I87" s="154"/>
      <c r="J87" s="154"/>
      <c r="K87" s="20"/>
      <c r="L87" s="20"/>
      <c r="M87" s="502"/>
      <c r="O87" s="16"/>
      <c r="P87" s="16"/>
      <c r="Q87" s="16"/>
    </row>
    <row r="88" spans="1:17" x14ac:dyDescent="0.2">
      <c r="A88" s="990" t="str">
        <f>'Budget Plan'!C76</f>
        <v>Other Indirect Employee Expenses</v>
      </c>
      <c r="B88" s="990"/>
      <c r="C88" s="990"/>
      <c r="D88" s="990"/>
      <c r="E88" s="990"/>
      <c r="F88" s="991"/>
      <c r="G88" s="355">
        <v>0</v>
      </c>
      <c r="H88" s="151">
        <f>Virements!L74</f>
        <v>0</v>
      </c>
      <c r="I88" s="154"/>
      <c r="J88" s="154"/>
      <c r="K88" s="20"/>
      <c r="L88" s="20"/>
      <c r="M88" s="502"/>
      <c r="O88" s="16"/>
      <c r="P88" s="16"/>
      <c r="Q88" s="16"/>
    </row>
    <row r="89" spans="1:17" x14ac:dyDescent="0.2">
      <c r="A89" s="990" t="str">
        <f>'Budget Plan'!C77</f>
        <v>Duty Meals</v>
      </c>
      <c r="B89" s="990"/>
      <c r="C89" s="990"/>
      <c r="D89" s="990"/>
      <c r="E89" s="990"/>
      <c r="F89" s="991"/>
      <c r="G89" s="355">
        <v>0</v>
      </c>
      <c r="H89" s="151">
        <f>Virements!L75</f>
        <v>0</v>
      </c>
      <c r="I89" s="154"/>
      <c r="J89" s="154"/>
      <c r="K89" s="20"/>
      <c r="L89" s="20"/>
      <c r="M89" s="502"/>
      <c r="O89" s="16"/>
      <c r="P89" s="16"/>
      <c r="Q89" s="16"/>
    </row>
    <row r="90" spans="1:17" x14ac:dyDescent="0.2">
      <c r="A90" s="990" t="str">
        <f>'Budget Plan'!C78</f>
        <v>Staff Development And Training</v>
      </c>
      <c r="B90" s="990"/>
      <c r="C90" s="990"/>
      <c r="D90" s="990"/>
      <c r="E90" s="990"/>
      <c r="F90" s="991"/>
      <c r="G90" s="355">
        <v>0</v>
      </c>
      <c r="H90" s="151">
        <f>Virements!L76</f>
        <v>0</v>
      </c>
      <c r="I90" s="154"/>
      <c r="J90" s="154"/>
      <c r="K90" s="20"/>
      <c r="L90" s="20"/>
      <c r="M90" s="502"/>
      <c r="O90" s="16"/>
      <c r="P90" s="16"/>
      <c r="Q90" s="16"/>
    </row>
    <row r="91" spans="1:17" x14ac:dyDescent="0.2">
      <c r="A91" s="1027" t="str">
        <f>'Budget Plan'!C79</f>
        <v>Supply Teacher Insurance Premiums - Inc. Maternity</v>
      </c>
      <c r="B91" s="1028"/>
      <c r="C91" s="1028"/>
      <c r="D91" s="1028"/>
      <c r="E91" s="1028"/>
      <c r="F91" s="1028"/>
      <c r="G91" s="355">
        <v>0</v>
      </c>
      <c r="H91" s="151">
        <f>Virements!L77</f>
        <v>0</v>
      </c>
      <c r="I91" s="155"/>
      <c r="J91" s="155"/>
      <c r="K91" s="20"/>
      <c r="L91" s="20"/>
      <c r="M91" s="502"/>
      <c r="O91" s="16"/>
      <c r="P91" s="16"/>
      <c r="Q91" s="16"/>
    </row>
    <row r="92" spans="1:17" ht="13.5" thickBot="1" x14ac:dyDescent="0.25">
      <c r="A92" s="1305" t="str">
        <f>'Budget Plan'!C80</f>
        <v>Staff Related Insurance Premiums</v>
      </c>
      <c r="B92" s="1305"/>
      <c r="C92" s="1305"/>
      <c r="D92" s="1305"/>
      <c r="E92" s="1305"/>
      <c r="F92" s="1027"/>
      <c r="G92" s="355">
        <v>0</v>
      </c>
      <c r="H92" s="151">
        <f>Virements!L78</f>
        <v>0</v>
      </c>
      <c r="I92" s="155"/>
      <c r="J92" s="155"/>
      <c r="K92" s="20"/>
      <c r="L92" s="20"/>
      <c r="M92" s="502"/>
      <c r="O92" s="16"/>
      <c r="P92" s="16"/>
      <c r="Q92" s="16"/>
    </row>
    <row r="93" spans="1:17" ht="18" customHeight="1" thickBot="1" x14ac:dyDescent="0.25">
      <c r="A93" s="1034" t="s">
        <v>195</v>
      </c>
      <c r="B93" s="1035"/>
      <c r="C93" s="1035"/>
      <c r="D93" s="1035"/>
      <c r="E93" s="1035"/>
      <c r="F93" s="1035"/>
      <c r="G93" s="137">
        <f>SUM(G85:G92)</f>
        <v>0</v>
      </c>
      <c r="H93" s="137">
        <f>SUM(H85:H92)</f>
        <v>0</v>
      </c>
      <c r="I93" s="137">
        <f>SUM(I85:I92)</f>
        <v>0</v>
      </c>
      <c r="J93" s="119">
        <f>SUM(J85:J92)</f>
        <v>0</v>
      </c>
      <c r="K93" s="20"/>
      <c r="L93" s="20"/>
      <c r="M93" s="330"/>
      <c r="O93" s="16"/>
      <c r="P93" s="16"/>
      <c r="Q93" s="16"/>
    </row>
    <row r="94" spans="1:17" ht="13.5" thickBot="1" x14ac:dyDescent="0.25">
      <c r="A94" s="994"/>
      <c r="B94" s="994"/>
      <c r="C94" s="994"/>
      <c r="D94" s="994"/>
      <c r="E94" s="994"/>
      <c r="F94" s="1293"/>
      <c r="G94" s="20"/>
      <c r="H94" s="20"/>
      <c r="I94" s="20"/>
      <c r="J94" s="20"/>
      <c r="K94" s="20"/>
      <c r="L94" s="20"/>
      <c r="M94" s="330"/>
      <c r="O94" s="16"/>
      <c r="P94" s="16"/>
      <c r="Q94" s="16"/>
    </row>
    <row r="95" spans="1:17" x14ac:dyDescent="0.2">
      <c r="A95" s="1019" t="s">
        <v>196</v>
      </c>
      <c r="B95" s="1020"/>
      <c r="C95" s="1020"/>
      <c r="D95" s="1020"/>
      <c r="E95" s="1020"/>
      <c r="F95" s="1020"/>
      <c r="G95" s="1302">
        <f>G68+G82+G93</f>
        <v>0</v>
      </c>
      <c r="H95" s="1303">
        <f>H68+H82+H93</f>
        <v>0</v>
      </c>
      <c r="I95" s="1303">
        <f>I68+I82+I93</f>
        <v>0</v>
      </c>
      <c r="J95" s="1300">
        <f>J68+J82+J93</f>
        <v>0</v>
      </c>
      <c r="K95" s="1279"/>
      <c r="L95" s="1280"/>
      <c r="M95" s="330"/>
      <c r="O95" s="16"/>
      <c r="P95" s="16"/>
      <c r="Q95" s="16"/>
    </row>
    <row r="96" spans="1:17" ht="13.5" thickBot="1" x14ac:dyDescent="0.25">
      <c r="A96" s="1023"/>
      <c r="B96" s="1024"/>
      <c r="C96" s="1024"/>
      <c r="D96" s="1024"/>
      <c r="E96" s="1024"/>
      <c r="F96" s="1024"/>
      <c r="G96" s="1291"/>
      <c r="H96" s="1288"/>
      <c r="I96" s="1288"/>
      <c r="J96" s="1289"/>
      <c r="K96" s="1279"/>
      <c r="L96" s="1280"/>
      <c r="M96" s="330"/>
      <c r="O96" s="16"/>
      <c r="P96" s="16"/>
      <c r="Q96" s="16"/>
    </row>
    <row r="97" spans="1:17" x14ac:dyDescent="0.2">
      <c r="A97" s="994"/>
      <c r="B97" s="994"/>
      <c r="C97" s="994"/>
      <c r="D97" s="994"/>
      <c r="E97" s="994"/>
      <c r="F97" s="1293"/>
      <c r="G97" s="20"/>
      <c r="H97" s="20"/>
      <c r="I97" s="20"/>
      <c r="J97" s="20"/>
      <c r="K97" s="20"/>
      <c r="L97" s="20"/>
      <c r="M97" s="330"/>
      <c r="O97" s="16"/>
      <c r="P97" s="16"/>
      <c r="Q97" s="16"/>
    </row>
    <row r="98" spans="1:17" x14ac:dyDescent="0.2">
      <c r="A98" s="1025" t="s">
        <v>197</v>
      </c>
      <c r="B98" s="1025"/>
      <c r="C98" s="1025"/>
      <c r="D98" s="1025"/>
      <c r="E98" s="1025"/>
      <c r="F98" s="1306"/>
      <c r="G98" s="20"/>
      <c r="H98" s="20"/>
      <c r="I98" s="20"/>
      <c r="J98" s="20"/>
      <c r="K98" s="20"/>
      <c r="L98" s="20"/>
      <c r="M98" s="330"/>
      <c r="O98" s="16"/>
      <c r="P98" s="16"/>
      <c r="Q98" s="16"/>
    </row>
    <row r="99" spans="1:17" x14ac:dyDescent="0.2">
      <c r="A99" s="1025"/>
      <c r="B99" s="1025"/>
      <c r="C99" s="1025"/>
      <c r="D99" s="1025"/>
      <c r="E99" s="1025"/>
      <c r="F99" s="1306"/>
      <c r="G99" s="20"/>
      <c r="H99" s="20"/>
      <c r="I99" s="20"/>
      <c r="J99" s="20"/>
      <c r="K99" s="20"/>
      <c r="L99" s="20"/>
      <c r="M99" s="330"/>
      <c r="O99" s="16"/>
      <c r="P99" s="16"/>
      <c r="Q99" s="16"/>
    </row>
    <row r="100" spans="1:17" x14ac:dyDescent="0.2">
      <c r="A100" s="990" t="str">
        <f>'Budget Plan'!C85</f>
        <v>Repairs &amp; Maintenance</v>
      </c>
      <c r="B100" s="990"/>
      <c r="C100" s="990"/>
      <c r="D100" s="990"/>
      <c r="E100" s="990"/>
      <c r="F100" s="990"/>
      <c r="G100" s="355">
        <v>0</v>
      </c>
      <c r="H100" s="151">
        <f>Virements!L86</f>
        <v>0</v>
      </c>
      <c r="I100" s="155"/>
      <c r="J100" s="155"/>
      <c r="K100" s="20"/>
      <c r="L100" s="20"/>
      <c r="M100" s="502"/>
      <c r="O100" s="16"/>
      <c r="P100" s="16"/>
      <c r="Q100" s="16"/>
    </row>
    <row r="101" spans="1:17" x14ac:dyDescent="0.2">
      <c r="A101" s="990" t="str">
        <f>'Budget Plan'!C86</f>
        <v>Grounds Maintenance &amp; Improvement</v>
      </c>
      <c r="B101" s="990"/>
      <c r="C101" s="990"/>
      <c r="D101" s="990"/>
      <c r="E101" s="990"/>
      <c r="F101" s="990"/>
      <c r="G101" s="355">
        <v>0</v>
      </c>
      <c r="H101" s="151">
        <f>Virements!L87</f>
        <v>0</v>
      </c>
      <c r="I101" s="155"/>
      <c r="J101" s="155"/>
      <c r="K101" s="20"/>
      <c r="L101" s="20"/>
      <c r="M101" s="502"/>
      <c r="O101" s="16"/>
      <c r="P101" s="16"/>
      <c r="Q101" s="16"/>
    </row>
    <row r="102" spans="1:17" x14ac:dyDescent="0.2">
      <c r="A102" s="990" t="str">
        <f>'Budget Plan'!C87</f>
        <v>Cleaning &amp; Caretaking</v>
      </c>
      <c r="B102" s="990"/>
      <c r="C102" s="990"/>
      <c r="D102" s="990"/>
      <c r="E102" s="990"/>
      <c r="F102" s="990"/>
      <c r="G102" s="355">
        <v>0</v>
      </c>
      <c r="H102" s="151">
        <f>Virements!L88</f>
        <v>0</v>
      </c>
      <c r="I102" s="155"/>
      <c r="J102" s="155"/>
      <c r="K102" s="20"/>
      <c r="L102" s="20"/>
      <c r="M102" s="502"/>
      <c r="O102" s="16"/>
      <c r="P102" s="16"/>
      <c r="Q102" s="16"/>
    </row>
    <row r="103" spans="1:17" x14ac:dyDescent="0.2">
      <c r="A103" s="990" t="str">
        <f>'Budget Plan'!C88</f>
        <v>Water &amp; Sewerage</v>
      </c>
      <c r="B103" s="990"/>
      <c r="C103" s="990"/>
      <c r="D103" s="990"/>
      <c r="E103" s="990"/>
      <c r="F103" s="990"/>
      <c r="G103" s="355">
        <v>0</v>
      </c>
      <c r="H103" s="151">
        <f>Virements!L89</f>
        <v>0</v>
      </c>
      <c r="I103" s="154"/>
      <c r="J103" s="154"/>
      <c r="K103" s="20"/>
      <c r="L103" s="20"/>
      <c r="M103" s="502"/>
      <c r="O103" s="16"/>
      <c r="P103" s="16"/>
      <c r="Q103" s="16"/>
    </row>
    <row r="104" spans="1:17" x14ac:dyDescent="0.2">
      <c r="A104" s="990" t="str">
        <f>'Budget Plan'!C89</f>
        <v>Oil</v>
      </c>
      <c r="B104" s="990"/>
      <c r="C104" s="990"/>
      <c r="D104" s="990"/>
      <c r="E104" s="990"/>
      <c r="F104" s="990"/>
      <c r="G104" s="355">
        <v>0</v>
      </c>
      <c r="H104" s="151">
        <f>Virements!L90</f>
        <v>0</v>
      </c>
      <c r="I104" s="154"/>
      <c r="J104" s="154"/>
      <c r="K104" s="20"/>
      <c r="L104" s="20"/>
      <c r="M104" s="502"/>
      <c r="O104" s="16"/>
      <c r="P104" s="16"/>
      <c r="Q104" s="16"/>
    </row>
    <row r="105" spans="1:17" x14ac:dyDescent="0.2">
      <c r="A105" s="990" t="str">
        <f>'Budget Plan'!C90</f>
        <v>Gas &amp; LPG</v>
      </c>
      <c r="B105" s="990"/>
      <c r="C105" s="990"/>
      <c r="D105" s="990"/>
      <c r="E105" s="990"/>
      <c r="F105" s="990"/>
      <c r="G105" s="355">
        <v>0</v>
      </c>
      <c r="H105" s="151">
        <f>Virements!L91</f>
        <v>0</v>
      </c>
      <c r="I105" s="154"/>
      <c r="J105" s="154"/>
      <c r="K105" s="20"/>
      <c r="L105" s="20"/>
      <c r="M105" s="502"/>
      <c r="O105" s="16"/>
      <c r="P105" s="16"/>
      <c r="Q105" s="16"/>
    </row>
    <row r="106" spans="1:17" x14ac:dyDescent="0.2">
      <c r="A106" s="990" t="str">
        <f>'Budget Plan'!C91</f>
        <v>Electricity</v>
      </c>
      <c r="B106" s="990"/>
      <c r="C106" s="990"/>
      <c r="D106" s="990"/>
      <c r="E106" s="990"/>
      <c r="F106" s="990"/>
      <c r="G106" s="355">
        <v>0</v>
      </c>
      <c r="H106" s="151">
        <f>Virements!L92</f>
        <v>0</v>
      </c>
      <c r="I106" s="154"/>
      <c r="J106" s="154"/>
      <c r="K106" s="20"/>
      <c r="L106" s="20"/>
      <c r="M106" s="502"/>
      <c r="O106" s="16"/>
      <c r="P106" s="16"/>
      <c r="Q106" s="16"/>
    </row>
    <row r="107" spans="1:17" x14ac:dyDescent="0.2">
      <c r="A107" s="990" t="str">
        <f>'Budget Plan'!C92</f>
        <v>Rates</v>
      </c>
      <c r="B107" s="990"/>
      <c r="C107" s="990"/>
      <c r="D107" s="990"/>
      <c r="E107" s="990"/>
      <c r="F107" s="990"/>
      <c r="G107" s="355">
        <v>0</v>
      </c>
      <c r="H107" s="151">
        <f>Virements!L93</f>
        <v>0</v>
      </c>
      <c r="I107" s="154"/>
      <c r="J107" s="154"/>
      <c r="K107" s="20"/>
      <c r="L107" s="20"/>
      <c r="M107" s="502"/>
      <c r="O107" s="16"/>
      <c r="P107" s="16"/>
      <c r="Q107" s="16"/>
    </row>
    <row r="108" spans="1:17" x14ac:dyDescent="0.2">
      <c r="A108" s="990" t="str">
        <f>'Budget Plan'!C93</f>
        <v>Rent</v>
      </c>
      <c r="B108" s="990"/>
      <c r="C108" s="990"/>
      <c r="D108" s="990"/>
      <c r="E108" s="990"/>
      <c r="F108" s="990"/>
      <c r="G108" s="355">
        <v>0</v>
      </c>
      <c r="H108" s="151">
        <f>Virements!L94</f>
        <v>0</v>
      </c>
      <c r="I108" s="154"/>
      <c r="J108" s="154"/>
      <c r="K108" s="20"/>
      <c r="L108" s="20"/>
      <c r="M108" s="502"/>
      <c r="O108" s="16"/>
      <c r="P108" s="16"/>
      <c r="Q108" s="16"/>
    </row>
    <row r="109" spans="1:17" ht="13.5" thickBot="1" x14ac:dyDescent="0.25">
      <c r="A109" s="1305" t="str">
        <f>'Budget Plan'!C94</f>
        <v>Other Premises Costs</v>
      </c>
      <c r="B109" s="1305"/>
      <c r="C109" s="1305"/>
      <c r="D109" s="1305"/>
      <c r="E109" s="1305"/>
      <c r="F109" s="1305"/>
      <c r="G109" s="355">
        <v>0</v>
      </c>
      <c r="H109" s="151">
        <f>Virements!L95</f>
        <v>0</v>
      </c>
      <c r="I109" s="155"/>
      <c r="J109" s="155"/>
      <c r="K109" s="20"/>
      <c r="L109" s="20"/>
      <c r="M109" s="502"/>
      <c r="O109" s="16"/>
      <c r="P109" s="16"/>
      <c r="Q109" s="16"/>
    </row>
    <row r="110" spans="1:17" ht="18" customHeight="1" thickBot="1" x14ac:dyDescent="0.25">
      <c r="A110" s="1319" t="s">
        <v>232</v>
      </c>
      <c r="B110" s="1320"/>
      <c r="C110" s="1320"/>
      <c r="D110" s="1320"/>
      <c r="E110" s="1320"/>
      <c r="F110" s="1320"/>
      <c r="G110" s="137">
        <f>SUM(G100:G109)</f>
        <v>0</v>
      </c>
      <c r="H110" s="137">
        <f>SUM(H100:H109)</f>
        <v>0</v>
      </c>
      <c r="I110" s="137">
        <f>SUM(I100:I109)</f>
        <v>0</v>
      </c>
      <c r="J110" s="137">
        <f>SUM(J100:J109)</f>
        <v>0</v>
      </c>
      <c r="K110" s="20"/>
      <c r="L110" s="20"/>
      <c r="M110" s="330"/>
      <c r="O110" s="16"/>
      <c r="P110" s="16"/>
      <c r="Q110" s="16"/>
    </row>
    <row r="111" spans="1:17" x14ac:dyDescent="0.2">
      <c r="A111" s="994"/>
      <c r="B111" s="994"/>
      <c r="C111" s="994"/>
      <c r="D111" s="994"/>
      <c r="E111" s="994"/>
      <c r="F111" s="1293"/>
      <c r="G111" s="20"/>
      <c r="H111" s="20"/>
      <c r="I111" s="20"/>
      <c r="J111" s="20"/>
      <c r="K111" s="20"/>
      <c r="L111" s="20"/>
      <c r="M111" s="330"/>
      <c r="O111" s="16"/>
      <c r="P111" s="16"/>
      <c r="Q111" s="16"/>
    </row>
    <row r="112" spans="1:17" x14ac:dyDescent="0.2">
      <c r="A112" s="1025" t="s">
        <v>233</v>
      </c>
      <c r="B112" s="1025"/>
      <c r="C112" s="1025"/>
      <c r="D112" s="1025"/>
      <c r="E112" s="1025"/>
      <c r="F112" s="1306"/>
      <c r="G112" s="20"/>
      <c r="H112" s="20"/>
      <c r="I112" s="20"/>
      <c r="J112" s="20"/>
      <c r="K112" s="20"/>
      <c r="L112" s="20"/>
      <c r="M112" s="330"/>
      <c r="O112" s="16"/>
      <c r="P112" s="16"/>
      <c r="Q112" s="16"/>
    </row>
    <row r="113" spans="1:17" x14ac:dyDescent="0.2">
      <c r="A113" s="1025"/>
      <c r="B113" s="1025"/>
      <c r="C113" s="1025"/>
      <c r="D113" s="1025"/>
      <c r="E113" s="1025"/>
      <c r="F113" s="1306"/>
      <c r="G113" s="20"/>
      <c r="H113" s="20"/>
      <c r="I113" s="20"/>
      <c r="J113" s="20"/>
      <c r="K113" s="20"/>
      <c r="L113" s="20"/>
      <c r="M113" s="330"/>
      <c r="O113" s="16"/>
      <c r="P113" s="16"/>
      <c r="Q113" s="16"/>
    </row>
    <row r="114" spans="1:17" x14ac:dyDescent="0.2">
      <c r="A114" s="990" t="str">
        <f>'Budget Plan'!C98</f>
        <v>Educational Supplies &amp; Services</v>
      </c>
      <c r="B114" s="990"/>
      <c r="C114" s="990"/>
      <c r="D114" s="990"/>
      <c r="E114" s="990"/>
      <c r="F114" s="990"/>
      <c r="G114" s="155">
        <v>0</v>
      </c>
      <c r="H114" s="151">
        <f>Virements!L100</f>
        <v>0</v>
      </c>
      <c r="I114" s="155"/>
      <c r="J114" s="155"/>
      <c r="K114" s="20"/>
      <c r="L114" s="20"/>
      <c r="M114" s="502"/>
      <c r="O114" s="16"/>
      <c r="P114" s="16"/>
      <c r="Q114" s="16"/>
    </row>
    <row r="115" spans="1:17" x14ac:dyDescent="0.2">
      <c r="A115" s="990" t="str">
        <f>'Budget Plan'!C99</f>
        <v>Educational Visits</v>
      </c>
      <c r="B115" s="990"/>
      <c r="C115" s="990"/>
      <c r="D115" s="990"/>
      <c r="E115" s="990"/>
      <c r="F115" s="990"/>
      <c r="G115" s="155">
        <v>0</v>
      </c>
      <c r="H115" s="151">
        <f>Virements!L101</f>
        <v>0</v>
      </c>
      <c r="I115" s="154"/>
      <c r="J115" s="154"/>
      <c r="K115" s="20"/>
      <c r="L115" s="20"/>
      <c r="M115" s="502"/>
      <c r="O115" s="16"/>
      <c r="P115" s="16"/>
      <c r="Q115" s="16"/>
    </row>
    <row r="116" spans="1:17" x14ac:dyDescent="0.2">
      <c r="A116" s="990" t="str">
        <f>LEFT('Budget Plan'!C100,22)</f>
        <v>ICT Learning Resources</v>
      </c>
      <c r="B116" s="1304"/>
      <c r="C116" s="1304"/>
      <c r="D116" s="1304"/>
      <c r="E116" s="1304"/>
      <c r="F116" s="1304"/>
      <c r="G116" s="155">
        <v>0</v>
      </c>
      <c r="H116" s="151">
        <f>Virements!L102</f>
        <v>0</v>
      </c>
      <c r="I116" s="154"/>
      <c r="J116" s="154"/>
      <c r="K116" s="20"/>
      <c r="L116" s="20"/>
      <c r="M116" s="502"/>
      <c r="O116" s="16"/>
      <c r="P116" s="16"/>
      <c r="Q116" s="16"/>
    </row>
    <row r="117" spans="1:17" ht="13.5" thickBot="1" x14ac:dyDescent="0.25">
      <c r="A117" s="1305" t="str">
        <f>'Budget Plan'!C101</f>
        <v>Exam Fees</v>
      </c>
      <c r="B117" s="1305"/>
      <c r="C117" s="1305"/>
      <c r="D117" s="1305"/>
      <c r="E117" s="1305"/>
      <c r="F117" s="1305"/>
      <c r="G117" s="155">
        <v>0</v>
      </c>
      <c r="H117" s="151">
        <f>Virements!L103</f>
        <v>0</v>
      </c>
      <c r="I117" s="155"/>
      <c r="J117" s="155"/>
      <c r="K117" s="20"/>
      <c r="L117" s="20"/>
      <c r="M117" s="502"/>
      <c r="O117" s="16"/>
      <c r="P117" s="16"/>
      <c r="Q117" s="16"/>
    </row>
    <row r="118" spans="1:17" ht="18" customHeight="1" thickBot="1" x14ac:dyDescent="0.25">
      <c r="A118" s="1319" t="s">
        <v>246</v>
      </c>
      <c r="B118" s="1320"/>
      <c r="C118" s="1320"/>
      <c r="D118" s="1320"/>
      <c r="E118" s="1320"/>
      <c r="F118" s="1320"/>
      <c r="G118" s="137">
        <f>SUM(G114:G117)</f>
        <v>0</v>
      </c>
      <c r="H118" s="137">
        <f>SUM(H114:H117)</f>
        <v>0</v>
      </c>
      <c r="I118" s="137">
        <f>SUM(I114:I117)</f>
        <v>0</v>
      </c>
      <c r="J118" s="119">
        <f>SUM(J114:J117)</f>
        <v>0</v>
      </c>
      <c r="K118" s="20"/>
      <c r="L118" s="20"/>
      <c r="M118" s="330"/>
      <c r="O118" s="16"/>
      <c r="P118" s="16"/>
      <c r="Q118" s="16"/>
    </row>
    <row r="119" spans="1:17" x14ac:dyDescent="0.2">
      <c r="A119" s="994"/>
      <c r="B119" s="994"/>
      <c r="C119" s="994"/>
      <c r="D119" s="994"/>
      <c r="E119" s="994"/>
      <c r="F119" s="1293"/>
      <c r="G119" s="20"/>
      <c r="H119" s="20"/>
      <c r="I119" s="20"/>
      <c r="J119" s="20"/>
      <c r="K119" s="20"/>
      <c r="L119" s="20"/>
      <c r="M119" s="330"/>
      <c r="O119" s="16"/>
      <c r="P119" s="16"/>
      <c r="Q119" s="16"/>
    </row>
    <row r="120" spans="1:17" x14ac:dyDescent="0.2">
      <c r="A120" s="1025" t="s">
        <v>405</v>
      </c>
      <c r="B120" s="1025"/>
      <c r="C120" s="1025"/>
      <c r="D120" s="1025"/>
      <c r="E120" s="1025"/>
      <c r="F120" s="1306"/>
      <c r="G120" s="20"/>
      <c r="H120" s="20"/>
      <c r="I120" s="20"/>
      <c r="J120" s="20"/>
      <c r="K120" s="20"/>
      <c r="L120" s="20"/>
      <c r="M120" s="330"/>
      <c r="O120" s="16"/>
      <c r="P120" s="16"/>
      <c r="Q120" s="16"/>
    </row>
    <row r="121" spans="1:17" x14ac:dyDescent="0.2">
      <c r="A121" s="1026"/>
      <c r="B121" s="1026"/>
      <c r="C121" s="1026"/>
      <c r="D121" s="1026"/>
      <c r="E121" s="1026"/>
      <c r="F121" s="1307"/>
      <c r="G121" s="20"/>
      <c r="H121" s="20"/>
      <c r="I121" s="20"/>
      <c r="J121" s="20"/>
      <c r="K121" s="20"/>
      <c r="L121" s="20"/>
      <c r="M121" s="330"/>
      <c r="O121" s="16"/>
      <c r="P121" s="16"/>
      <c r="Q121" s="16"/>
    </row>
    <row r="122" spans="1:17" x14ac:dyDescent="0.2">
      <c r="A122" s="1028" t="str">
        <f>'Budget Plan'!C105</f>
        <v>Administrative Supplies &amp; Maintenance</v>
      </c>
      <c r="B122" s="1028"/>
      <c r="C122" s="1028"/>
      <c r="D122" s="1028"/>
      <c r="E122" s="1028"/>
      <c r="F122" s="1028"/>
      <c r="G122" s="154">
        <v>0</v>
      </c>
      <c r="H122" s="149">
        <f>Virements!L108</f>
        <v>0</v>
      </c>
      <c r="I122" s="154"/>
      <c r="J122" s="154"/>
      <c r="K122" s="43"/>
      <c r="L122" s="43"/>
      <c r="M122" s="502"/>
      <c r="O122" s="16"/>
      <c r="P122" s="16"/>
      <c r="Q122" s="16"/>
    </row>
    <row r="123" spans="1:17" x14ac:dyDescent="0.2">
      <c r="A123" s="990" t="str">
        <f>'Budget Plan'!C106</f>
        <v>Telephone Rental &amp; Calls</v>
      </c>
      <c r="B123" s="990"/>
      <c r="C123" s="990"/>
      <c r="D123" s="990"/>
      <c r="E123" s="990"/>
      <c r="F123" s="991"/>
      <c r="G123" s="355">
        <v>0</v>
      </c>
      <c r="H123" s="149">
        <f>Virements!L109</f>
        <v>0</v>
      </c>
      <c r="I123" s="154"/>
      <c r="J123" s="154"/>
      <c r="K123" s="20"/>
      <c r="L123" s="20"/>
      <c r="M123" s="502"/>
      <c r="O123" s="16"/>
      <c r="P123" s="16"/>
      <c r="Q123" s="16"/>
    </row>
    <row r="124" spans="1:17" x14ac:dyDescent="0.2">
      <c r="A124" s="990" t="str">
        <f>'Budget Plan'!C107</f>
        <v>Postage</v>
      </c>
      <c r="B124" s="990"/>
      <c r="C124" s="990"/>
      <c r="D124" s="990"/>
      <c r="E124" s="990"/>
      <c r="F124" s="991"/>
      <c r="G124" s="355">
        <v>0</v>
      </c>
      <c r="H124" s="149">
        <f>Virements!L110</f>
        <v>0</v>
      </c>
      <c r="I124" s="154"/>
      <c r="J124" s="154"/>
      <c r="K124" s="20"/>
      <c r="L124" s="20"/>
      <c r="M124" s="502"/>
      <c r="O124" s="16"/>
      <c r="P124" s="16"/>
      <c r="Q124" s="16"/>
    </row>
    <row r="125" spans="1:17" x14ac:dyDescent="0.2">
      <c r="A125" s="990" t="str">
        <f>'Budget Plan'!C108</f>
        <v>Bank Charges</v>
      </c>
      <c r="B125" s="990"/>
      <c r="C125" s="990"/>
      <c r="D125" s="990"/>
      <c r="E125" s="990"/>
      <c r="F125" s="991"/>
      <c r="G125" s="355">
        <v>0</v>
      </c>
      <c r="H125" s="149">
        <f>Virements!L111</f>
        <v>0</v>
      </c>
      <c r="I125" s="154"/>
      <c r="J125" s="154"/>
      <c r="K125" s="20"/>
      <c r="L125" s="20"/>
      <c r="M125" s="502"/>
      <c r="O125" s="16"/>
      <c r="P125" s="16"/>
      <c r="Q125" s="16"/>
    </row>
    <row r="126" spans="1:17" x14ac:dyDescent="0.2">
      <c r="A126" s="1027" t="str">
        <f>'Budget Plan'!C109</f>
        <v>Other Insurance Premiums</v>
      </c>
      <c r="B126" s="1028"/>
      <c r="C126" s="1028"/>
      <c r="D126" s="1028"/>
      <c r="E126" s="1028"/>
      <c r="F126" s="1028"/>
      <c r="G126" s="355">
        <v>0</v>
      </c>
      <c r="H126" s="149">
        <f>Virements!L112</f>
        <v>0</v>
      </c>
      <c r="I126" s="154"/>
      <c r="J126" s="154"/>
      <c r="K126" s="43"/>
      <c r="L126" s="43"/>
      <c r="M126" s="502"/>
      <c r="O126" s="16"/>
      <c r="P126" s="16"/>
      <c r="Q126" s="16"/>
    </row>
    <row r="127" spans="1:17" x14ac:dyDescent="0.2">
      <c r="A127" s="990" t="str">
        <f>'Budget Plan'!C110</f>
        <v>Special Facilities - Supplies &amp; Materials</v>
      </c>
      <c r="B127" s="990"/>
      <c r="C127" s="990"/>
      <c r="D127" s="990"/>
      <c r="E127" s="990"/>
      <c r="F127" s="991"/>
      <c r="G127" s="355">
        <v>0</v>
      </c>
      <c r="H127" s="149">
        <f>Virements!L113</f>
        <v>0</v>
      </c>
      <c r="I127" s="154"/>
      <c r="J127" s="154"/>
      <c r="K127" s="20"/>
      <c r="L127" s="20"/>
      <c r="M127" s="502"/>
      <c r="O127" s="16"/>
      <c r="P127" s="16"/>
      <c r="Q127" s="16"/>
    </row>
    <row r="128" spans="1:17" x14ac:dyDescent="0.2">
      <c r="A128" s="990" t="str">
        <f>'Budget Plan'!C111</f>
        <v>Payments to Other Schools</v>
      </c>
      <c r="B128" s="990"/>
      <c r="C128" s="990"/>
      <c r="D128" s="990"/>
      <c r="E128" s="990"/>
      <c r="F128" s="991"/>
      <c r="G128" s="154">
        <v>0</v>
      </c>
      <c r="H128" s="149">
        <f>Virements!L114</f>
        <v>0</v>
      </c>
      <c r="I128" s="154"/>
      <c r="J128" s="154"/>
      <c r="K128" s="20"/>
      <c r="L128" s="20"/>
      <c r="M128" s="502"/>
      <c r="O128" s="16"/>
      <c r="P128" s="16"/>
      <c r="Q128" s="16"/>
    </row>
    <row r="129" spans="1:17" x14ac:dyDescent="0.2">
      <c r="A129" s="990" t="str">
        <f>'Budget Plan'!C112</f>
        <v>Catering Services</v>
      </c>
      <c r="B129" s="990"/>
      <c r="C129" s="990"/>
      <c r="D129" s="990"/>
      <c r="E129" s="990"/>
      <c r="F129" s="991"/>
      <c r="G129" s="355">
        <v>0</v>
      </c>
      <c r="H129" s="149">
        <f>Virements!L115</f>
        <v>0</v>
      </c>
      <c r="I129" s="154"/>
      <c r="J129" s="154"/>
      <c r="K129" s="20"/>
      <c r="L129" s="20"/>
      <c r="M129" s="502"/>
      <c r="O129" s="16"/>
      <c r="P129" s="16"/>
      <c r="Q129" s="16"/>
    </row>
    <row r="130" spans="1:17" x14ac:dyDescent="0.2">
      <c r="A130" s="990" t="str">
        <f>'Budget Plan'!C113</f>
        <v>Agency Supply Staff</v>
      </c>
      <c r="B130" s="990"/>
      <c r="C130" s="990"/>
      <c r="D130" s="990"/>
      <c r="E130" s="990"/>
      <c r="F130" s="991"/>
      <c r="G130" s="355">
        <v>0</v>
      </c>
      <c r="H130" s="149">
        <f>Virements!L116</f>
        <v>0</v>
      </c>
      <c r="I130" s="154"/>
      <c r="J130" s="154"/>
      <c r="K130" s="20"/>
      <c r="L130" s="20"/>
      <c r="M130" s="502"/>
      <c r="O130" s="16"/>
      <c r="P130" s="16"/>
      <c r="Q130" s="16"/>
    </row>
    <row r="131" spans="1:17" x14ac:dyDescent="0.2">
      <c r="A131" s="1027" t="str">
        <f>'Budget Plan'!C114</f>
        <v>Curriculum Services</v>
      </c>
      <c r="B131" s="1028"/>
      <c r="C131" s="1028"/>
      <c r="D131" s="1028"/>
      <c r="E131" s="1028"/>
      <c r="F131" s="1028"/>
      <c r="G131" s="355">
        <v>0</v>
      </c>
      <c r="H131" s="149">
        <f>Virements!L117</f>
        <v>0</v>
      </c>
      <c r="I131" s="154"/>
      <c r="J131" s="154"/>
      <c r="K131" s="43"/>
      <c r="L131" s="43"/>
      <c r="M131" s="502"/>
      <c r="O131" s="16"/>
      <c r="P131" s="16"/>
      <c r="Q131" s="16"/>
    </row>
    <row r="132" spans="1:17" x14ac:dyDescent="0.2">
      <c r="A132" s="990" t="str">
        <f>'Budget Plan'!C115</f>
        <v>Agency Curriculum Staff</v>
      </c>
      <c r="B132" s="990"/>
      <c r="C132" s="990"/>
      <c r="D132" s="990"/>
      <c r="E132" s="990"/>
      <c r="F132" s="991"/>
      <c r="G132" s="355">
        <v>0</v>
      </c>
      <c r="H132" s="149">
        <f>Virements!L118</f>
        <v>0</v>
      </c>
      <c r="I132" s="154"/>
      <c r="J132" s="154"/>
      <c r="K132" s="20"/>
      <c r="L132" s="20"/>
      <c r="M132" s="502"/>
      <c r="O132" s="16"/>
      <c r="P132" s="16"/>
      <c r="Q132" s="16"/>
    </row>
    <row r="133" spans="1:17" x14ac:dyDescent="0.2">
      <c r="A133" s="990" t="str">
        <f>'Budget Plan'!C116</f>
        <v>Agency Non-Curriculum Staff</v>
      </c>
      <c r="B133" s="990"/>
      <c r="C133" s="990"/>
      <c r="D133" s="990"/>
      <c r="E133" s="990"/>
      <c r="F133" s="991"/>
      <c r="G133" s="355">
        <v>0</v>
      </c>
      <c r="H133" s="149">
        <f>Virements!L119</f>
        <v>0</v>
      </c>
      <c r="I133" s="154"/>
      <c r="J133" s="154"/>
      <c r="K133" s="20"/>
      <c r="L133" s="20"/>
      <c r="M133" s="502"/>
      <c r="O133" s="16"/>
      <c r="P133" s="16"/>
      <c r="Q133" s="16"/>
    </row>
    <row r="134" spans="1:17" x14ac:dyDescent="0.2">
      <c r="A134" s="1027" t="str">
        <f>'Budget Plan'!C117</f>
        <v>Administrative Services</v>
      </c>
      <c r="B134" s="1028"/>
      <c r="C134" s="1028"/>
      <c r="D134" s="1028"/>
      <c r="E134" s="1028"/>
      <c r="F134" s="1028"/>
      <c r="G134" s="355">
        <v>0</v>
      </c>
      <c r="H134" s="149">
        <f>Virements!L120</f>
        <v>0</v>
      </c>
      <c r="I134" s="154"/>
      <c r="J134" s="154"/>
      <c r="K134" s="43"/>
      <c r="L134" s="43"/>
      <c r="M134" s="502"/>
      <c r="O134" s="16"/>
      <c r="P134" s="16"/>
      <c r="Q134" s="16"/>
    </row>
    <row r="135" spans="1:17" x14ac:dyDescent="0.2">
      <c r="A135" s="991" t="str">
        <f>'Budget Plan'!C118</f>
        <v>Interest Payable</v>
      </c>
      <c r="B135" s="992"/>
      <c r="C135" s="992"/>
      <c r="D135" s="992"/>
      <c r="E135" s="992"/>
      <c r="F135" s="993"/>
      <c r="G135" s="355">
        <v>0</v>
      </c>
      <c r="H135" s="149">
        <f>Virements!L121</f>
        <v>0</v>
      </c>
      <c r="I135" s="154"/>
      <c r="J135" s="154"/>
      <c r="K135" s="20"/>
      <c r="L135" s="20"/>
      <c r="M135" s="502"/>
      <c r="O135" s="16"/>
      <c r="P135" s="16"/>
      <c r="Q135" s="16"/>
    </row>
    <row r="136" spans="1:17" ht="13.5" thickBot="1" x14ac:dyDescent="0.25">
      <c r="A136" s="1305" t="str">
        <f>'Budget Plan'!C119</f>
        <v>School Fund Expenditure</v>
      </c>
      <c r="B136" s="1305"/>
      <c r="C136" s="1305"/>
      <c r="D136" s="1305"/>
      <c r="E136" s="1305"/>
      <c r="F136" s="1027"/>
      <c r="G136" s="355">
        <v>0</v>
      </c>
      <c r="H136" s="149">
        <f>Virements!L122</f>
        <v>0</v>
      </c>
      <c r="I136" s="155"/>
      <c r="J136" s="155"/>
      <c r="K136" s="20"/>
      <c r="L136" s="20"/>
      <c r="M136" s="502"/>
      <c r="O136" s="16"/>
      <c r="P136" s="16"/>
      <c r="Q136" s="16"/>
    </row>
    <row r="137" spans="1:17" ht="18" customHeight="1" thickBot="1" x14ac:dyDescent="0.25">
      <c r="A137" s="1034" t="s">
        <v>406</v>
      </c>
      <c r="B137" s="1035"/>
      <c r="C137" s="1035"/>
      <c r="D137" s="1035"/>
      <c r="E137" s="1035"/>
      <c r="F137" s="1035"/>
      <c r="G137" s="137">
        <f>SUM(G122:G136)</f>
        <v>0</v>
      </c>
      <c r="H137" s="137">
        <f>SUM(H122:H136)</f>
        <v>0</v>
      </c>
      <c r="I137" s="137">
        <f>SUM(I122:I136)</f>
        <v>0</v>
      </c>
      <c r="J137" s="119">
        <f>SUM(J122:J136)</f>
        <v>0</v>
      </c>
      <c r="K137" s="20"/>
      <c r="L137" s="20"/>
      <c r="M137" s="330"/>
      <c r="O137" s="16"/>
      <c r="P137" s="16"/>
      <c r="Q137" s="16"/>
    </row>
    <row r="138" spans="1:17" x14ac:dyDescent="0.2">
      <c r="A138" s="994"/>
      <c r="B138" s="994"/>
      <c r="C138" s="994"/>
      <c r="D138" s="994"/>
      <c r="E138" s="994"/>
      <c r="F138" s="1293"/>
      <c r="G138" s="20"/>
      <c r="H138" s="20"/>
      <c r="I138" s="20"/>
      <c r="J138" s="20"/>
      <c r="K138" s="20"/>
      <c r="L138" s="20"/>
      <c r="M138" s="330"/>
      <c r="O138" s="16"/>
      <c r="P138" s="16"/>
      <c r="Q138" s="16"/>
    </row>
    <row r="139" spans="1:17" x14ac:dyDescent="0.2">
      <c r="A139" s="1025" t="s">
        <v>296</v>
      </c>
      <c r="B139" s="1025"/>
      <c r="C139" s="1025"/>
      <c r="D139" s="1025"/>
      <c r="E139" s="1025"/>
      <c r="F139" s="1306"/>
      <c r="G139" s="20"/>
      <c r="H139" s="20"/>
      <c r="I139" s="20"/>
      <c r="J139" s="20"/>
      <c r="K139" s="20"/>
      <c r="L139" s="20"/>
      <c r="M139" s="330"/>
      <c r="O139" s="16"/>
      <c r="P139" s="16"/>
      <c r="Q139" s="16"/>
    </row>
    <row r="140" spans="1:17" x14ac:dyDescent="0.2">
      <c r="A140" s="1025"/>
      <c r="B140" s="1025"/>
      <c r="C140" s="1025"/>
      <c r="D140" s="1025"/>
      <c r="E140" s="1025"/>
      <c r="F140" s="1306"/>
      <c r="G140" s="20"/>
      <c r="H140" s="20"/>
      <c r="I140" s="20"/>
      <c r="J140" s="20"/>
      <c r="K140" s="20"/>
      <c r="L140" s="20"/>
      <c r="M140" s="330"/>
      <c r="O140" s="16"/>
      <c r="P140" s="16"/>
      <c r="Q140" s="16"/>
    </row>
    <row r="141" spans="1:17" x14ac:dyDescent="0.2">
      <c r="A141" s="990" t="str">
        <f>'Budget Plan'!C123</f>
        <v>Premises Extensions &amp; Improvements</v>
      </c>
      <c r="B141" s="990"/>
      <c r="C141" s="990"/>
      <c r="D141" s="990"/>
      <c r="E141" s="990"/>
      <c r="F141" s="991"/>
      <c r="G141" s="154">
        <v>0</v>
      </c>
      <c r="H141" s="149">
        <f>Virements!L127</f>
        <v>0</v>
      </c>
      <c r="I141" s="154"/>
      <c r="J141" s="154"/>
      <c r="K141" s="20"/>
      <c r="L141" s="20"/>
      <c r="M141" s="502"/>
      <c r="O141" s="16"/>
      <c r="P141" s="16"/>
      <c r="Q141" s="16"/>
    </row>
    <row r="142" spans="1:17" x14ac:dyDescent="0.2">
      <c r="A142" s="990" t="str">
        <f>'Budget Plan'!C124</f>
        <v>Major Equipment Purchase</v>
      </c>
      <c r="B142" s="990"/>
      <c r="C142" s="990"/>
      <c r="D142" s="990"/>
      <c r="E142" s="990"/>
      <c r="F142" s="991"/>
      <c r="G142" s="355">
        <v>0</v>
      </c>
      <c r="H142" s="149">
        <f>Virements!L128</f>
        <v>0</v>
      </c>
      <c r="I142" s="154"/>
      <c r="J142" s="154"/>
      <c r="K142" s="20"/>
      <c r="L142" s="20"/>
      <c r="M142" s="502"/>
      <c r="O142" s="16"/>
      <c r="P142" s="16"/>
      <c r="Q142" s="16"/>
    </row>
    <row r="143" spans="1:17" ht="13.5" thickBot="1" x14ac:dyDescent="0.25">
      <c r="A143" s="1305" t="str">
        <f>'Budget Plan'!C125</f>
        <v>ICT Equipment</v>
      </c>
      <c r="B143" s="1305"/>
      <c r="C143" s="1305"/>
      <c r="D143" s="1305"/>
      <c r="E143" s="1305"/>
      <c r="F143" s="1027"/>
      <c r="G143" s="355">
        <v>0</v>
      </c>
      <c r="H143" s="149">
        <f>Virements!L129</f>
        <v>0</v>
      </c>
      <c r="I143" s="155"/>
      <c r="J143" s="155"/>
      <c r="K143" s="20"/>
      <c r="L143" s="20"/>
      <c r="M143" s="502"/>
      <c r="O143" s="16"/>
      <c r="P143" s="16"/>
      <c r="Q143" s="16"/>
    </row>
    <row r="144" spans="1:17" ht="18" customHeight="1" thickBot="1" x14ac:dyDescent="0.25">
      <c r="A144" s="1319" t="s">
        <v>306</v>
      </c>
      <c r="B144" s="1320"/>
      <c r="C144" s="1320"/>
      <c r="D144" s="1320"/>
      <c r="E144" s="1320"/>
      <c r="F144" s="1329"/>
      <c r="G144" s="137">
        <f>SUM(G141:G143)</f>
        <v>0</v>
      </c>
      <c r="H144" s="137">
        <f>SUM(H141:H143)</f>
        <v>0</v>
      </c>
      <c r="I144" s="137">
        <f>SUM(I141:I143)</f>
        <v>0</v>
      </c>
      <c r="J144" s="119">
        <f>SUM(J141:J143)</f>
        <v>0</v>
      </c>
      <c r="K144" s="20"/>
      <c r="L144" s="20"/>
      <c r="M144" s="330"/>
      <c r="O144" s="16"/>
      <c r="P144" s="16"/>
      <c r="Q144" s="16"/>
    </row>
    <row r="145" spans="1:17" ht="13.5" thickBot="1" x14ac:dyDescent="0.25">
      <c r="A145" s="994"/>
      <c r="B145" s="994"/>
      <c r="C145" s="994"/>
      <c r="D145" s="994"/>
      <c r="E145" s="994"/>
      <c r="F145" s="1293"/>
      <c r="G145" s="20"/>
      <c r="H145" s="20"/>
      <c r="I145" s="20"/>
      <c r="J145" s="20"/>
      <c r="K145" s="20"/>
      <c r="L145" s="20"/>
      <c r="M145" s="330"/>
      <c r="O145" s="16"/>
      <c r="P145" s="16"/>
      <c r="Q145" s="16"/>
    </row>
    <row r="146" spans="1:17" ht="13.5" thickBot="1" x14ac:dyDescent="0.25">
      <c r="A146" s="1330" t="str">
        <f>'Budget Plan'!C128</f>
        <v>In-Year Contingency</v>
      </c>
      <c r="B146" s="1331"/>
      <c r="C146" s="1331"/>
      <c r="D146" s="1331"/>
      <c r="E146" s="1331"/>
      <c r="F146" s="1332"/>
      <c r="G146" s="20"/>
      <c r="H146" s="507">
        <f>Virements!L132</f>
        <v>0</v>
      </c>
      <c r="I146" s="156"/>
      <c r="J146" s="302"/>
      <c r="K146" s="20"/>
      <c r="L146" s="20"/>
      <c r="M146" s="502"/>
      <c r="O146" s="16"/>
      <c r="P146" s="16"/>
      <c r="Q146" s="16"/>
    </row>
    <row r="147" spans="1:17" x14ac:dyDescent="0.2">
      <c r="A147" s="994"/>
      <c r="B147" s="994"/>
      <c r="C147" s="994"/>
      <c r="D147" s="994"/>
      <c r="E147" s="994"/>
      <c r="F147" s="1293"/>
      <c r="G147" s="20"/>
      <c r="H147" s="20"/>
      <c r="I147" s="20"/>
      <c r="J147" s="20"/>
      <c r="K147" s="20"/>
      <c r="L147" s="20"/>
      <c r="M147" s="330"/>
      <c r="O147" s="16"/>
      <c r="P147" s="16"/>
      <c r="Q147" s="16"/>
    </row>
    <row r="148" spans="1:17" ht="13.5" thickBot="1" x14ac:dyDescent="0.25">
      <c r="A148" s="994"/>
      <c r="B148" s="994"/>
      <c r="C148" s="994"/>
      <c r="D148" s="994"/>
      <c r="E148" s="994"/>
      <c r="F148" s="1293"/>
      <c r="G148" s="20"/>
      <c r="H148" s="20"/>
      <c r="I148" s="20"/>
      <c r="J148" s="20"/>
      <c r="K148" s="20"/>
      <c r="L148" s="20"/>
      <c r="M148" s="330"/>
      <c r="O148" s="16"/>
      <c r="P148" s="16"/>
      <c r="Q148" s="16"/>
    </row>
    <row r="149" spans="1:17" x14ac:dyDescent="0.2">
      <c r="A149" s="1019" t="s">
        <v>310</v>
      </c>
      <c r="B149" s="1020"/>
      <c r="C149" s="1020"/>
      <c r="D149" s="1020"/>
      <c r="E149" s="1020"/>
      <c r="F149" s="1130"/>
      <c r="G149" s="1308">
        <f>G146+G144+G137+G118+G110+G93+G82+G68</f>
        <v>0</v>
      </c>
      <c r="H149" s="1303">
        <f>H146+H144+H137+H118+H110+H93+H82+H68</f>
        <v>0</v>
      </c>
      <c r="I149" s="1303">
        <f>I146+I144+I137+I118+I110+I93+I82+I68</f>
        <v>0</v>
      </c>
      <c r="J149" s="1300">
        <f>J146+J144+J137+J118+J110+J93+J82+J68</f>
        <v>0</v>
      </c>
      <c r="K149" s="1279"/>
      <c r="L149" s="1280"/>
      <c r="M149" s="1292"/>
      <c r="O149" s="16"/>
      <c r="P149" s="16"/>
      <c r="Q149" s="16"/>
    </row>
    <row r="150" spans="1:17" x14ac:dyDescent="0.2">
      <c r="A150" s="1021"/>
      <c r="B150" s="1022"/>
      <c r="C150" s="1022"/>
      <c r="D150" s="1022"/>
      <c r="E150" s="1022"/>
      <c r="F150" s="1314"/>
      <c r="G150" s="1309"/>
      <c r="H150" s="1311"/>
      <c r="I150" s="1311"/>
      <c r="J150" s="1301"/>
      <c r="K150" s="1279"/>
      <c r="L150" s="1280"/>
      <c r="M150" s="1292"/>
      <c r="O150" s="16"/>
      <c r="P150" s="16"/>
      <c r="Q150" s="16"/>
    </row>
    <row r="151" spans="1:17" ht="13.5" thickBot="1" x14ac:dyDescent="0.25">
      <c r="A151" s="1023"/>
      <c r="B151" s="1024"/>
      <c r="C151" s="1024"/>
      <c r="D151" s="1024"/>
      <c r="E151" s="1024"/>
      <c r="F151" s="1131"/>
      <c r="G151" s="1310"/>
      <c r="H151" s="1288"/>
      <c r="I151" s="1288"/>
      <c r="J151" s="1289"/>
      <c r="K151" s="1279"/>
      <c r="L151" s="1280"/>
      <c r="M151" s="1292"/>
      <c r="O151" s="16"/>
      <c r="P151" s="16"/>
      <c r="Q151" s="16"/>
    </row>
    <row r="152" spans="1:17" x14ac:dyDescent="0.2">
      <c r="A152" s="994"/>
      <c r="B152" s="994"/>
      <c r="C152" s="994"/>
      <c r="D152" s="994"/>
      <c r="E152" s="994"/>
      <c r="F152" s="1293"/>
      <c r="M152" s="330"/>
      <c r="O152" s="16"/>
      <c r="P152" s="16"/>
      <c r="Q152" s="16"/>
    </row>
    <row r="153" spans="1:17" x14ac:dyDescent="0.2">
      <c r="A153" s="18"/>
      <c r="B153" s="18"/>
      <c r="C153" s="18"/>
      <c r="D153" s="18"/>
      <c r="E153" s="18"/>
      <c r="F153" s="109"/>
      <c r="M153" s="330"/>
      <c r="O153" s="16"/>
      <c r="P153" s="16"/>
      <c r="Q153" s="16"/>
    </row>
    <row r="154" spans="1:17" x14ac:dyDescent="0.2">
      <c r="A154" s="1025" t="s">
        <v>407</v>
      </c>
      <c r="B154" s="1025"/>
      <c r="C154" s="1025"/>
      <c r="D154" s="1025"/>
      <c r="E154" s="1025"/>
      <c r="F154" s="1306"/>
      <c r="M154" s="330"/>
      <c r="O154" s="16"/>
      <c r="P154" s="16"/>
      <c r="Q154" s="16"/>
    </row>
    <row r="155" spans="1:17" x14ac:dyDescent="0.2">
      <c r="A155" s="1026"/>
      <c r="B155" s="1026"/>
      <c r="C155" s="1026"/>
      <c r="D155" s="1026"/>
      <c r="E155" s="1026"/>
      <c r="F155" s="1307"/>
      <c r="M155" s="330"/>
      <c r="O155" s="16"/>
      <c r="P155" s="16"/>
      <c r="Q155" s="16"/>
    </row>
    <row r="156" spans="1:17" x14ac:dyDescent="0.2">
      <c r="A156" s="917" t="str">
        <f>A16</f>
        <v>Funded Pupil Numbers</v>
      </c>
      <c r="B156" s="917"/>
      <c r="C156" s="917"/>
      <c r="D156" s="917"/>
      <c r="E156" s="917"/>
      <c r="F156" s="917"/>
      <c r="H156" s="222">
        <f t="shared" ref="H156:J157" si="0">H16</f>
        <v>0</v>
      </c>
      <c r="I156" s="222">
        <f t="shared" si="0"/>
        <v>0</v>
      </c>
      <c r="J156" s="222">
        <f t="shared" si="0"/>
        <v>0</v>
      </c>
      <c r="K156" s="291"/>
      <c r="L156" s="291"/>
      <c r="M156" s="502"/>
      <c r="O156" s="16"/>
      <c r="P156" s="16"/>
      <c r="Q156" s="16"/>
    </row>
    <row r="157" spans="1:17" x14ac:dyDescent="0.2">
      <c r="A157" s="917" t="str">
        <f>A17</f>
        <v>Funded High Needs Place Numbers</v>
      </c>
      <c r="B157" s="917"/>
      <c r="C157" s="917"/>
      <c r="D157" s="917"/>
      <c r="E157" s="917"/>
      <c r="F157" s="917"/>
      <c r="H157" s="222">
        <f t="shared" si="0"/>
        <v>0</v>
      </c>
      <c r="I157" s="222">
        <f t="shared" si="0"/>
        <v>0</v>
      </c>
      <c r="J157" s="222">
        <f t="shared" si="0"/>
        <v>0</v>
      </c>
      <c r="K157" s="291"/>
      <c r="L157" s="291"/>
      <c r="M157" s="502"/>
      <c r="O157" s="16"/>
      <c r="P157" s="16"/>
      <c r="Q157" s="16"/>
    </row>
    <row r="158" spans="1:17" x14ac:dyDescent="0.2">
      <c r="A158" s="107"/>
      <c r="B158" s="107"/>
      <c r="C158" s="107"/>
      <c r="D158" s="107"/>
      <c r="E158" s="107"/>
      <c r="F158" s="108"/>
      <c r="H158" s="291"/>
      <c r="I158" s="291"/>
      <c r="J158" s="291"/>
      <c r="K158" s="291"/>
      <c r="L158" s="291"/>
      <c r="M158" s="330"/>
      <c r="O158" s="16"/>
      <c r="P158" s="16"/>
      <c r="Q158" s="16"/>
    </row>
    <row r="159" spans="1:17" x14ac:dyDescent="0.2">
      <c r="A159" s="917" t="s">
        <v>398</v>
      </c>
      <c r="B159" s="917"/>
      <c r="C159" s="917"/>
      <c r="D159" s="917"/>
      <c r="E159" s="917"/>
      <c r="F159" s="917"/>
      <c r="H159" s="222">
        <f t="shared" ref="H159:J160" si="1">H19</f>
        <v>0</v>
      </c>
      <c r="I159" s="222">
        <f t="shared" si="1"/>
        <v>0</v>
      </c>
      <c r="J159" s="222">
        <f t="shared" si="1"/>
        <v>0</v>
      </c>
      <c r="K159" s="291"/>
      <c r="L159" s="291"/>
      <c r="M159" s="502"/>
      <c r="O159" s="16"/>
      <c r="P159" s="16"/>
      <c r="Q159" s="16"/>
    </row>
    <row r="160" spans="1:17" x14ac:dyDescent="0.2">
      <c r="A160" s="917" t="s">
        <v>399</v>
      </c>
      <c r="B160" s="917"/>
      <c r="C160" s="917"/>
      <c r="D160" s="917"/>
      <c r="E160" s="917"/>
      <c r="F160" s="917"/>
      <c r="H160" s="222">
        <f t="shared" si="1"/>
        <v>0</v>
      </c>
      <c r="I160" s="222">
        <f t="shared" si="1"/>
        <v>0</v>
      </c>
      <c r="J160" s="222">
        <f t="shared" si="1"/>
        <v>0</v>
      </c>
      <c r="K160" s="291"/>
      <c r="L160" s="291"/>
      <c r="M160" s="502"/>
      <c r="O160" s="16"/>
      <c r="P160" s="16"/>
      <c r="Q160" s="16"/>
    </row>
    <row r="161" spans="1:17" x14ac:dyDescent="0.2">
      <c r="A161" s="994"/>
      <c r="B161" s="994"/>
      <c r="C161" s="994"/>
      <c r="D161" s="994"/>
      <c r="E161" s="994"/>
      <c r="F161" s="1293"/>
      <c r="M161" s="330"/>
      <c r="O161" s="16"/>
      <c r="P161" s="16"/>
      <c r="Q161" s="16"/>
    </row>
    <row r="162" spans="1:17" x14ac:dyDescent="0.2">
      <c r="A162" s="1025" t="s">
        <v>319</v>
      </c>
      <c r="B162" s="1333"/>
      <c r="C162" s="1333"/>
      <c r="D162" s="1333"/>
      <c r="E162" s="1333"/>
      <c r="F162" s="1334"/>
      <c r="M162" s="330"/>
      <c r="O162" s="16"/>
      <c r="P162" s="16"/>
      <c r="Q162" s="16"/>
    </row>
    <row r="163" spans="1:17" ht="13.5" thickBot="1" x14ac:dyDescent="0.25">
      <c r="A163" s="1333"/>
      <c r="B163" s="1333"/>
      <c r="C163" s="1333"/>
      <c r="D163" s="1333"/>
      <c r="E163" s="1333"/>
      <c r="F163" s="1334"/>
      <c r="G163" s="20"/>
      <c r="H163" s="20"/>
      <c r="I163" s="20"/>
      <c r="J163" s="20"/>
      <c r="K163" s="20"/>
      <c r="L163" s="20"/>
      <c r="M163" s="330"/>
      <c r="O163" s="16"/>
      <c r="P163" s="16"/>
      <c r="Q163" s="16"/>
    </row>
    <row r="164" spans="1:17" x14ac:dyDescent="0.2">
      <c r="A164" s="1004" t="s">
        <v>128</v>
      </c>
      <c r="B164" s="1005"/>
      <c r="C164" s="1005"/>
      <c r="D164" s="1005"/>
      <c r="E164" s="1005"/>
      <c r="F164" s="1313"/>
      <c r="G164" s="1302">
        <f>G55</f>
        <v>0</v>
      </c>
      <c r="H164" s="1303">
        <f>H55</f>
        <v>0</v>
      </c>
      <c r="I164" s="1303">
        <f>I55</f>
        <v>0</v>
      </c>
      <c r="J164" s="1300">
        <f>J55</f>
        <v>0</v>
      </c>
      <c r="K164" s="1279"/>
      <c r="L164" s="1280"/>
      <c r="M164" s="1281"/>
      <c r="O164" s="16"/>
      <c r="P164" s="16"/>
      <c r="Q164" s="16"/>
    </row>
    <row r="165" spans="1:17" x14ac:dyDescent="0.2">
      <c r="A165" s="1312"/>
      <c r="B165" s="936"/>
      <c r="C165" s="936"/>
      <c r="D165" s="936"/>
      <c r="E165" s="936"/>
      <c r="F165" s="937"/>
      <c r="G165" s="1290"/>
      <c r="H165" s="1285"/>
      <c r="I165" s="1285"/>
      <c r="J165" s="1287"/>
      <c r="K165" s="1279"/>
      <c r="L165" s="1280"/>
      <c r="M165" s="1282"/>
      <c r="O165" s="16"/>
      <c r="P165" s="16"/>
      <c r="Q165" s="16"/>
    </row>
    <row r="166" spans="1:17" x14ac:dyDescent="0.2">
      <c r="A166" s="1272" t="s">
        <v>310</v>
      </c>
      <c r="B166" s="933"/>
      <c r="C166" s="933"/>
      <c r="D166" s="933"/>
      <c r="E166" s="933"/>
      <c r="F166" s="934"/>
      <c r="G166" s="1284">
        <f>G149</f>
        <v>0</v>
      </c>
      <c r="H166" s="1284">
        <f>H149</f>
        <v>0</v>
      </c>
      <c r="I166" s="1284">
        <f>I149</f>
        <v>0</v>
      </c>
      <c r="J166" s="1286">
        <f>J149</f>
        <v>0</v>
      </c>
      <c r="K166" s="1279"/>
      <c r="L166" s="1280"/>
      <c r="M166" s="1282"/>
      <c r="O166" s="16"/>
      <c r="P166" s="16"/>
      <c r="Q166" s="16"/>
    </row>
    <row r="167" spans="1:17" x14ac:dyDescent="0.2">
      <c r="A167" s="1312"/>
      <c r="B167" s="936"/>
      <c r="C167" s="936"/>
      <c r="D167" s="936"/>
      <c r="E167" s="936"/>
      <c r="F167" s="937"/>
      <c r="G167" s="1285"/>
      <c r="H167" s="1285"/>
      <c r="I167" s="1285"/>
      <c r="J167" s="1287"/>
      <c r="K167" s="1279"/>
      <c r="L167" s="1280"/>
      <c r="M167" s="1282"/>
      <c r="O167" s="16"/>
      <c r="P167" s="16"/>
      <c r="Q167" s="16"/>
    </row>
    <row r="168" spans="1:17" x14ac:dyDescent="0.2">
      <c r="A168" s="1272" t="s">
        <v>320</v>
      </c>
      <c r="B168" s="933"/>
      <c r="C168" s="933"/>
      <c r="D168" s="933"/>
      <c r="E168" s="933"/>
      <c r="F168" s="934"/>
      <c r="G168" s="1284">
        <f>G164-G166</f>
        <v>0</v>
      </c>
      <c r="H168" s="1284">
        <f>H164-H166</f>
        <v>0</v>
      </c>
      <c r="I168" s="1284">
        <f>I164-I166</f>
        <v>0</v>
      </c>
      <c r="J168" s="1286">
        <f>J164-J166</f>
        <v>0</v>
      </c>
      <c r="K168" s="1279"/>
      <c r="L168" s="1280"/>
      <c r="M168" s="1282"/>
      <c r="O168" s="16"/>
      <c r="P168" s="16"/>
      <c r="Q168" s="16"/>
    </row>
    <row r="169" spans="1:17" ht="13.5" thickBot="1" x14ac:dyDescent="0.25">
      <c r="A169" s="1006"/>
      <c r="B169" s="1007"/>
      <c r="C169" s="1007"/>
      <c r="D169" s="1007"/>
      <c r="E169" s="1007"/>
      <c r="F169" s="1273"/>
      <c r="G169" s="1288"/>
      <c r="H169" s="1288"/>
      <c r="I169" s="1288"/>
      <c r="J169" s="1289"/>
      <c r="K169" s="1279"/>
      <c r="L169" s="1280"/>
      <c r="M169" s="1283"/>
      <c r="O169" s="16"/>
      <c r="P169" s="16"/>
      <c r="Q169" s="16"/>
    </row>
    <row r="170" spans="1:17" x14ac:dyDescent="0.2">
      <c r="A170" s="994"/>
      <c r="B170" s="994"/>
      <c r="C170" s="994"/>
      <c r="D170" s="994"/>
      <c r="E170" s="994"/>
      <c r="F170" s="1293"/>
      <c r="G170" s="20"/>
      <c r="H170" s="20"/>
      <c r="I170" s="20"/>
      <c r="J170" s="20"/>
      <c r="K170" s="20"/>
      <c r="L170" s="345"/>
      <c r="M170" s="330"/>
      <c r="O170" s="16"/>
      <c r="P170" s="16"/>
      <c r="Q170" s="16"/>
    </row>
    <row r="171" spans="1:17" x14ac:dyDescent="0.2">
      <c r="A171" s="1025" t="s">
        <v>321</v>
      </c>
      <c r="B171" s="1025"/>
      <c r="C171" s="1025"/>
      <c r="D171" s="1025"/>
      <c r="E171" s="1025"/>
      <c r="F171" s="1306"/>
      <c r="G171" s="20"/>
      <c r="H171" s="20"/>
      <c r="I171" s="20"/>
      <c r="J171" s="20"/>
      <c r="K171" s="20"/>
      <c r="L171" s="345"/>
      <c r="M171" s="330"/>
      <c r="O171" s="16"/>
      <c r="P171" s="16"/>
      <c r="Q171" s="16"/>
    </row>
    <row r="172" spans="1:17" ht="13.5" thickBot="1" x14ac:dyDescent="0.25">
      <c r="A172" s="1025"/>
      <c r="B172" s="1025"/>
      <c r="C172" s="1025"/>
      <c r="D172" s="1025"/>
      <c r="E172" s="1025"/>
      <c r="F172" s="1306"/>
      <c r="G172" s="20"/>
      <c r="H172" s="20"/>
      <c r="I172" s="20"/>
      <c r="J172" s="20"/>
      <c r="K172" s="20"/>
      <c r="L172" s="345"/>
      <c r="M172" s="330"/>
      <c r="O172" s="16"/>
      <c r="P172" s="16"/>
      <c r="Q172" s="16"/>
    </row>
    <row r="173" spans="1:17" x14ac:dyDescent="0.2">
      <c r="A173" s="1004" t="s">
        <v>322</v>
      </c>
      <c r="B173" s="1005"/>
      <c r="C173" s="1005"/>
      <c r="D173" s="1005"/>
      <c r="E173" s="1005"/>
      <c r="F173" s="1313"/>
      <c r="G173" s="1315">
        <f>'Budget Plan'!F153</f>
        <v>0</v>
      </c>
      <c r="H173" s="1302">
        <f>Virements!L138</f>
        <v>0</v>
      </c>
      <c r="I173" s="1302">
        <f>H177</f>
        <v>0</v>
      </c>
      <c r="J173" s="1317">
        <f>I177</f>
        <v>0</v>
      </c>
      <c r="K173" s="1280"/>
      <c r="L173" s="1280"/>
      <c r="M173" s="1281"/>
      <c r="O173" s="16"/>
      <c r="P173" s="16"/>
      <c r="Q173" s="16"/>
    </row>
    <row r="174" spans="1:17" x14ac:dyDescent="0.2">
      <c r="A174" s="1312"/>
      <c r="B174" s="936"/>
      <c r="C174" s="936"/>
      <c r="D174" s="936"/>
      <c r="E174" s="936"/>
      <c r="F174" s="937"/>
      <c r="G174" s="1316"/>
      <c r="H174" s="1290"/>
      <c r="I174" s="1290"/>
      <c r="J174" s="1318"/>
      <c r="K174" s="1280"/>
      <c r="L174" s="1280"/>
      <c r="M174" s="1282"/>
      <c r="O174" s="16"/>
      <c r="P174" s="16"/>
      <c r="Q174" s="16"/>
    </row>
    <row r="175" spans="1:17" x14ac:dyDescent="0.2">
      <c r="A175" s="1272" t="s">
        <v>408</v>
      </c>
      <c r="B175" s="933"/>
      <c r="C175" s="933"/>
      <c r="D175" s="933"/>
      <c r="E175" s="933"/>
      <c r="F175" s="934"/>
      <c r="G175" s="1290">
        <f>G168</f>
        <v>0</v>
      </c>
      <c r="H175" s="1284">
        <f>H168</f>
        <v>0</v>
      </c>
      <c r="I175" s="1284">
        <f>I168</f>
        <v>0</v>
      </c>
      <c r="J175" s="1286">
        <f>J168</f>
        <v>0</v>
      </c>
      <c r="K175" s="1279"/>
      <c r="L175" s="1280"/>
      <c r="M175" s="1282"/>
      <c r="O175" s="16"/>
      <c r="P175" s="16"/>
      <c r="Q175" s="16"/>
    </row>
    <row r="176" spans="1:17" x14ac:dyDescent="0.2">
      <c r="A176" s="1312"/>
      <c r="B176" s="936"/>
      <c r="C176" s="936"/>
      <c r="D176" s="936"/>
      <c r="E176" s="936"/>
      <c r="F176" s="937"/>
      <c r="G176" s="1290"/>
      <c r="H176" s="1285"/>
      <c r="I176" s="1285"/>
      <c r="J176" s="1287"/>
      <c r="K176" s="1279"/>
      <c r="L176" s="1280"/>
      <c r="M176" s="1282"/>
      <c r="O176" s="16"/>
      <c r="P176" s="16"/>
      <c r="Q176" s="16"/>
    </row>
    <row r="177" spans="1:17" x14ac:dyDescent="0.2">
      <c r="A177" s="1272" t="s">
        <v>324</v>
      </c>
      <c r="B177" s="933"/>
      <c r="C177" s="933"/>
      <c r="D177" s="933"/>
      <c r="E177" s="933"/>
      <c r="F177" s="934"/>
      <c r="G177" s="1290">
        <f>G173+G175</f>
        <v>0</v>
      </c>
      <c r="H177" s="1284">
        <f>H173+H175</f>
        <v>0</v>
      </c>
      <c r="I177" s="1284">
        <f>I173+I175</f>
        <v>0</v>
      </c>
      <c r="J177" s="1286">
        <f>J173+J175</f>
        <v>0</v>
      </c>
      <c r="K177" s="1279"/>
      <c r="L177" s="1280"/>
      <c r="M177" s="1282"/>
      <c r="O177" s="16"/>
      <c r="P177" s="16"/>
      <c r="Q177" s="16"/>
    </row>
    <row r="178" spans="1:17" ht="13.5" thickBot="1" x14ac:dyDescent="0.25">
      <c r="A178" s="1006"/>
      <c r="B178" s="1007"/>
      <c r="C178" s="1007"/>
      <c r="D178" s="1007"/>
      <c r="E178" s="1007"/>
      <c r="F178" s="1273"/>
      <c r="G178" s="1291"/>
      <c r="H178" s="1288"/>
      <c r="I178" s="1288"/>
      <c r="J178" s="1289"/>
      <c r="K178" s="1279"/>
      <c r="L178" s="1280"/>
      <c r="M178" s="1283"/>
      <c r="O178" s="16"/>
      <c r="P178" s="16"/>
      <c r="Q178" s="16"/>
    </row>
    <row r="179" spans="1:17" ht="13.5" thickBot="1" x14ac:dyDescent="0.25">
      <c r="A179" s="994"/>
      <c r="B179" s="994"/>
      <c r="C179" s="994"/>
      <c r="D179" s="994"/>
      <c r="E179" s="994"/>
      <c r="F179" s="1293"/>
      <c r="G179" s="20"/>
      <c r="H179" s="20"/>
      <c r="I179" s="20"/>
      <c r="J179" s="20"/>
      <c r="K179" s="20"/>
      <c r="L179" s="20"/>
      <c r="M179" s="330"/>
      <c r="O179" s="16"/>
      <c r="P179" s="16"/>
      <c r="Q179" s="16"/>
    </row>
    <row r="180" spans="1:17" ht="13.5" thickBot="1" x14ac:dyDescent="0.25">
      <c r="A180" s="1036" t="s">
        <v>325</v>
      </c>
      <c r="B180" s="1037"/>
      <c r="C180" s="1037"/>
      <c r="D180" s="1037"/>
      <c r="E180" s="1037"/>
      <c r="F180" s="1324"/>
      <c r="G180" s="20"/>
      <c r="H180" s="472"/>
      <c r="I180" s="508"/>
      <c r="J180" s="509"/>
      <c r="K180" s="20"/>
      <c r="L180" s="20"/>
      <c r="M180" s="510"/>
      <c r="O180" s="16"/>
      <c r="P180" s="16"/>
      <c r="Q180" s="16"/>
    </row>
    <row r="181" spans="1:17" ht="13.5" thickBot="1" x14ac:dyDescent="0.25">
      <c r="A181" s="994"/>
      <c r="B181" s="994"/>
      <c r="C181" s="994"/>
      <c r="D181" s="994"/>
      <c r="E181" s="994"/>
      <c r="F181" s="1293"/>
      <c r="G181" s="20"/>
      <c r="H181" s="20"/>
      <c r="I181" s="20"/>
      <c r="J181" s="20"/>
      <c r="K181" s="20"/>
      <c r="L181" s="20"/>
      <c r="M181" s="330"/>
      <c r="O181" s="16"/>
      <c r="P181" s="16"/>
      <c r="Q181" s="16"/>
    </row>
    <row r="182" spans="1:17" x14ac:dyDescent="0.2">
      <c r="A182" s="1073" t="s">
        <v>328</v>
      </c>
      <c r="B182" s="1074"/>
      <c r="C182" s="1074"/>
      <c r="D182" s="1074"/>
      <c r="E182" s="1074"/>
      <c r="F182" s="1075"/>
      <c r="G182" s="1280"/>
      <c r="H182" s="1294" t="s">
        <v>582</v>
      </c>
      <c r="I182" s="1294" t="s">
        <v>582</v>
      </c>
      <c r="J182" s="1297" t="s">
        <v>582</v>
      </c>
      <c r="K182" s="1280"/>
      <c r="L182" s="1280"/>
      <c r="M182" s="1281"/>
      <c r="O182" s="16"/>
      <c r="P182" s="16"/>
      <c r="Q182" s="16"/>
    </row>
    <row r="183" spans="1:17" x14ac:dyDescent="0.2">
      <c r="A183" s="1321"/>
      <c r="B183" s="1322"/>
      <c r="C183" s="1322"/>
      <c r="D183" s="1322"/>
      <c r="E183" s="1322"/>
      <c r="F183" s="1323"/>
      <c r="G183" s="1280"/>
      <c r="H183" s="1295"/>
      <c r="I183" s="1295"/>
      <c r="J183" s="1298"/>
      <c r="K183" s="1280"/>
      <c r="L183" s="1280"/>
      <c r="M183" s="1282"/>
      <c r="O183" s="16"/>
      <c r="P183" s="16"/>
      <c r="Q183" s="16"/>
    </row>
    <row r="184" spans="1:17" ht="13.5" thickBot="1" x14ac:dyDescent="0.25">
      <c r="A184" s="1076"/>
      <c r="B184" s="1077"/>
      <c r="C184" s="1077"/>
      <c r="D184" s="1077"/>
      <c r="E184" s="1077"/>
      <c r="F184" s="1078"/>
      <c r="G184" s="1280"/>
      <c r="H184" s="1296"/>
      <c r="I184" s="1296"/>
      <c r="J184" s="1299"/>
      <c r="K184" s="1280"/>
      <c r="L184" s="1280"/>
      <c r="M184" s="1283"/>
      <c r="O184" s="16"/>
      <c r="P184" s="16"/>
      <c r="Q184" s="16"/>
    </row>
    <row r="185" spans="1:17" x14ac:dyDescent="0.2">
      <c r="G185" s="20"/>
      <c r="H185" s="20"/>
      <c r="I185" s="20"/>
      <c r="J185" s="20"/>
      <c r="K185" s="20"/>
      <c r="L185" s="20"/>
      <c r="M185" s="325"/>
      <c r="O185" s="16"/>
      <c r="P185" s="16"/>
      <c r="Q185" s="16"/>
    </row>
    <row r="186" spans="1:17" x14ac:dyDescent="0.2">
      <c r="H186" s="284"/>
      <c r="M186" s="325"/>
      <c r="O186" s="16"/>
      <c r="P186" s="16"/>
      <c r="Q186" s="16"/>
    </row>
    <row r="187" spans="1:17" x14ac:dyDescent="0.2">
      <c r="H187" s="284"/>
      <c r="M187" s="47"/>
      <c r="O187" s="16"/>
      <c r="P187" s="16"/>
      <c r="Q187" s="16"/>
    </row>
    <row r="188" spans="1:17" x14ac:dyDescent="0.2">
      <c r="M188" s="325"/>
      <c r="O188" s="16"/>
      <c r="P188" s="16"/>
      <c r="Q188" s="16"/>
    </row>
    <row r="189" spans="1:17" x14ac:dyDescent="0.2">
      <c r="A189" s="975" t="s">
        <v>330</v>
      </c>
      <c r="B189" s="976"/>
      <c r="C189" s="976"/>
      <c r="D189" s="976"/>
      <c r="E189" s="976"/>
      <c r="F189" s="976"/>
      <c r="G189" s="295"/>
      <c r="H189" s="295"/>
      <c r="I189" s="295"/>
      <c r="J189" s="295"/>
      <c r="K189" s="295"/>
      <c r="L189" s="295"/>
      <c r="M189" s="503"/>
      <c r="O189" s="16"/>
      <c r="P189" s="16"/>
      <c r="Q189" s="16"/>
    </row>
    <row r="190" spans="1:17" x14ac:dyDescent="0.2">
      <c r="A190" s="978"/>
      <c r="B190" s="979"/>
      <c r="C190" s="979"/>
      <c r="D190" s="979"/>
      <c r="E190" s="979"/>
      <c r="F190" s="979"/>
      <c r="G190" s="143"/>
      <c r="H190" s="143"/>
      <c r="I190" s="143"/>
      <c r="J190" s="143"/>
      <c r="K190" s="143"/>
      <c r="L190" s="143"/>
      <c r="M190" s="297"/>
      <c r="O190" s="16"/>
      <c r="P190" s="16"/>
      <c r="Q190" s="16"/>
    </row>
    <row r="191" spans="1:17" x14ac:dyDescent="0.2">
      <c r="A191" s="981"/>
      <c r="B191" s="982"/>
      <c r="C191" s="982"/>
      <c r="D191" s="982"/>
      <c r="E191" s="982"/>
      <c r="F191" s="982"/>
      <c r="G191" s="298"/>
      <c r="H191" s="298"/>
      <c r="I191" s="298"/>
      <c r="J191" s="298"/>
      <c r="K191" s="298"/>
      <c r="L191" s="298"/>
      <c r="M191" s="504"/>
      <c r="O191" s="16"/>
      <c r="P191" s="16"/>
      <c r="Q191" s="16"/>
    </row>
    <row r="192" spans="1:17" ht="13.5" thickBot="1" x14ac:dyDescent="0.25">
      <c r="A192" s="994"/>
      <c r="B192" s="994"/>
      <c r="C192" s="994"/>
      <c r="D192" s="994"/>
      <c r="E192" s="994"/>
      <c r="F192" s="1293"/>
      <c r="M192" s="325"/>
      <c r="O192" s="16"/>
      <c r="P192" s="16"/>
      <c r="Q192" s="16"/>
    </row>
    <row r="193" spans="1:17" x14ac:dyDescent="0.2">
      <c r="A193" s="1045" t="s">
        <v>331</v>
      </c>
      <c r="B193" s="1054"/>
      <c r="C193" s="1054"/>
      <c r="D193" s="1054"/>
      <c r="E193" s="1054"/>
      <c r="F193" s="1055"/>
      <c r="M193" s="325"/>
      <c r="O193" s="16"/>
      <c r="P193" s="16"/>
      <c r="Q193" s="16"/>
    </row>
    <row r="194" spans="1:17" ht="13.5" thickBot="1" x14ac:dyDescent="0.25">
      <c r="A194" s="1056"/>
      <c r="B194" s="1057"/>
      <c r="C194" s="1057"/>
      <c r="D194" s="1057"/>
      <c r="E194" s="1057"/>
      <c r="F194" s="1058"/>
      <c r="M194" s="325"/>
      <c r="O194" s="16"/>
      <c r="P194" s="16"/>
      <c r="Q194" s="16"/>
    </row>
    <row r="195" spans="1:17" x14ac:dyDescent="0.2">
      <c r="M195" s="330"/>
      <c r="O195" s="16"/>
      <c r="P195" s="16"/>
      <c r="Q195" s="16"/>
    </row>
    <row r="196" spans="1:17" x14ac:dyDescent="0.2">
      <c r="A196" s="990" t="str">
        <f>'Budget Plan'!C167</f>
        <v>TOTAL CAPITAL BALANCE B/F (Estimate)</v>
      </c>
      <c r="B196" s="990"/>
      <c r="C196" s="990"/>
      <c r="D196" s="990"/>
      <c r="E196" s="990"/>
      <c r="F196" s="991"/>
      <c r="G196" s="149">
        <f>'Budget Plan'!F167</f>
        <v>0</v>
      </c>
      <c r="H196" s="149">
        <f>Virements!L162</f>
        <v>0</v>
      </c>
      <c r="I196" s="149">
        <f>H211</f>
        <v>0</v>
      </c>
      <c r="J196" s="149">
        <f>I211</f>
        <v>0</v>
      </c>
      <c r="K196" s="20"/>
      <c r="L196" s="38"/>
      <c r="M196" s="331" t="s">
        <v>657</v>
      </c>
      <c r="O196" s="16"/>
      <c r="P196" s="16"/>
      <c r="Q196" s="16"/>
    </row>
    <row r="197" spans="1:17" x14ac:dyDescent="0.2">
      <c r="A197" s="990" t="str">
        <f>'Budget Plan'!C168</f>
        <v>Capital Grants</v>
      </c>
      <c r="B197" s="990"/>
      <c r="C197" s="990"/>
      <c r="D197" s="990"/>
      <c r="E197" s="990"/>
      <c r="F197" s="991"/>
      <c r="G197" s="154">
        <v>0</v>
      </c>
      <c r="H197" s="149">
        <f>Virements!L163</f>
        <v>0</v>
      </c>
      <c r="I197" s="154"/>
      <c r="J197" s="154"/>
      <c r="K197" s="20"/>
      <c r="L197" s="20"/>
      <c r="M197" s="502"/>
      <c r="O197" s="16"/>
      <c r="P197" s="16"/>
      <c r="Q197" s="16"/>
    </row>
    <row r="198" spans="1:17" ht="13.5" thickBot="1" x14ac:dyDescent="0.25">
      <c r="A198" s="1326" t="str">
        <f>'Budget Plan'!C169</f>
        <v>Voluntary And Private Capital</v>
      </c>
      <c r="B198" s="1326"/>
      <c r="C198" s="1326"/>
      <c r="D198" s="1326"/>
      <c r="E198" s="1326"/>
      <c r="F198" s="1327"/>
      <c r="G198" s="155">
        <v>0</v>
      </c>
      <c r="H198" s="151">
        <f>Virements!L164</f>
        <v>0</v>
      </c>
      <c r="I198" s="155"/>
      <c r="J198" s="155"/>
      <c r="K198" s="20"/>
      <c r="L198" s="20"/>
      <c r="M198" s="502"/>
      <c r="O198" s="16"/>
      <c r="P198" s="16"/>
      <c r="Q198" s="16"/>
    </row>
    <row r="199" spans="1:17" ht="18" customHeight="1" thickBot="1" x14ac:dyDescent="0.25">
      <c r="A199" s="1011" t="str">
        <f>'Budget Plan'!C170</f>
        <v>TOTAL CAPITAL RESOURCES</v>
      </c>
      <c r="B199" s="1325"/>
      <c r="C199" s="1325"/>
      <c r="D199" s="1325"/>
      <c r="E199" s="1325"/>
      <c r="F199" s="1325"/>
      <c r="G199" s="137">
        <f>SUM(G196:G198)</f>
        <v>0</v>
      </c>
      <c r="H199" s="137">
        <f>SUM(H196:H198)</f>
        <v>0</v>
      </c>
      <c r="I199" s="137">
        <f>SUM(I196:I198)</f>
        <v>0</v>
      </c>
      <c r="J199" s="119">
        <f>SUM(J196:J198)</f>
        <v>0</v>
      </c>
      <c r="K199" s="20"/>
      <c r="L199" s="20"/>
      <c r="M199" s="330"/>
      <c r="O199" s="16"/>
      <c r="P199" s="16"/>
      <c r="Q199" s="16"/>
    </row>
    <row r="200" spans="1:17" x14ac:dyDescent="0.2">
      <c r="A200" s="994"/>
      <c r="B200" s="994"/>
      <c r="C200" s="994"/>
      <c r="D200" s="994"/>
      <c r="E200" s="994"/>
      <c r="F200" s="1293"/>
      <c r="G200" s="20"/>
      <c r="H200" s="20"/>
      <c r="I200" s="20"/>
      <c r="J200" s="20"/>
      <c r="K200" s="20"/>
      <c r="L200" s="20"/>
      <c r="M200" s="330"/>
      <c r="O200" s="16"/>
      <c r="P200" s="16"/>
      <c r="Q200" s="16"/>
    </row>
    <row r="201" spans="1:17" ht="13.5" thickBot="1" x14ac:dyDescent="0.25">
      <c r="A201" s="994"/>
      <c r="B201" s="994"/>
      <c r="C201" s="994"/>
      <c r="D201" s="994"/>
      <c r="E201" s="994"/>
      <c r="F201" s="1293"/>
      <c r="G201" s="20"/>
      <c r="H201" s="20"/>
      <c r="I201" s="20"/>
      <c r="J201" s="20"/>
      <c r="K201" s="20"/>
      <c r="L201" s="20"/>
      <c r="M201" s="330"/>
      <c r="O201" s="16"/>
      <c r="P201" s="16"/>
      <c r="Q201" s="16"/>
    </row>
    <row r="202" spans="1:17" x14ac:dyDescent="0.2">
      <c r="A202" s="1045" t="s">
        <v>340</v>
      </c>
      <c r="B202" s="1054"/>
      <c r="C202" s="1054"/>
      <c r="D202" s="1054"/>
      <c r="E202" s="1054"/>
      <c r="F202" s="1055"/>
      <c r="G202" s="20"/>
      <c r="H202" s="20"/>
      <c r="I202" s="20"/>
      <c r="J202" s="20"/>
      <c r="K202" s="20"/>
      <c r="L202" s="20"/>
      <c r="M202" s="330"/>
      <c r="O202" s="16"/>
      <c r="P202" s="16"/>
      <c r="Q202" s="16"/>
    </row>
    <row r="203" spans="1:17" ht="13.5" thickBot="1" x14ac:dyDescent="0.25">
      <c r="A203" s="1056"/>
      <c r="B203" s="1057"/>
      <c r="C203" s="1057"/>
      <c r="D203" s="1057"/>
      <c r="E203" s="1057"/>
      <c r="F203" s="1058"/>
      <c r="G203" s="20"/>
      <c r="H203" s="20"/>
      <c r="I203" s="20"/>
      <c r="J203" s="20"/>
      <c r="K203" s="20"/>
      <c r="L203" s="20"/>
      <c r="M203" s="330"/>
      <c r="O203" s="16"/>
      <c r="P203" s="16"/>
      <c r="Q203" s="16"/>
    </row>
    <row r="204" spans="1:17" x14ac:dyDescent="0.2">
      <c r="A204" s="994"/>
      <c r="B204" s="994"/>
      <c r="C204" s="994"/>
      <c r="D204" s="994"/>
      <c r="E204" s="994"/>
      <c r="F204" s="1293"/>
      <c r="G204" s="20"/>
      <c r="H204" s="20"/>
      <c r="I204" s="20"/>
      <c r="J204" s="20"/>
      <c r="K204" s="20"/>
      <c r="L204" s="20"/>
      <c r="M204" s="330"/>
      <c r="O204" s="16"/>
      <c r="P204" s="16"/>
      <c r="Q204" s="16"/>
    </row>
    <row r="205" spans="1:17" x14ac:dyDescent="0.2">
      <c r="A205" s="990" t="str">
        <f>'Budget Plan'!C173</f>
        <v>Capital - Premises</v>
      </c>
      <c r="B205" s="990"/>
      <c r="C205" s="990"/>
      <c r="D205" s="990"/>
      <c r="E205" s="990"/>
      <c r="F205" s="991"/>
      <c r="G205" s="154">
        <v>0</v>
      </c>
      <c r="H205" s="149">
        <f>Virements!L171</f>
        <v>0</v>
      </c>
      <c r="I205" s="154"/>
      <c r="J205" s="154"/>
      <c r="K205" s="38"/>
      <c r="L205" s="38"/>
      <c r="M205" s="502"/>
      <c r="O205" s="16"/>
      <c r="P205" s="16"/>
      <c r="Q205" s="16"/>
    </row>
    <row r="206" spans="1:17" x14ac:dyDescent="0.2">
      <c r="A206" s="990" t="str">
        <f>'Budget Plan'!C174</f>
        <v>Capital - Equipment</v>
      </c>
      <c r="B206" s="990"/>
      <c r="C206" s="990"/>
      <c r="D206" s="990"/>
      <c r="E206" s="990"/>
      <c r="F206" s="991"/>
      <c r="G206" s="154">
        <v>0</v>
      </c>
      <c r="H206" s="149">
        <f>Virements!L172</f>
        <v>0</v>
      </c>
      <c r="I206" s="154"/>
      <c r="J206" s="154"/>
      <c r="K206" s="20"/>
      <c r="L206" s="20"/>
      <c r="M206" s="502"/>
      <c r="O206" s="16"/>
      <c r="P206" s="16"/>
      <c r="Q206" s="16"/>
    </row>
    <row r="207" spans="1:17" ht="13.5" thickBot="1" x14ac:dyDescent="0.25">
      <c r="A207" s="1028" t="str">
        <f>'Budget Plan'!C175</f>
        <v>Capital - ICT</v>
      </c>
      <c r="B207" s="1028"/>
      <c r="C207" s="1028"/>
      <c r="D207" s="1028"/>
      <c r="E207" s="1028"/>
      <c r="F207" s="1028"/>
      <c r="G207" s="155">
        <v>0</v>
      </c>
      <c r="H207" s="151">
        <f>Virements!L173</f>
        <v>0</v>
      </c>
      <c r="I207" s="155"/>
      <c r="J207" s="155"/>
      <c r="K207" s="20"/>
      <c r="L207" s="20"/>
      <c r="M207" s="502"/>
      <c r="O207" s="16"/>
      <c r="P207" s="16"/>
      <c r="Q207" s="16"/>
    </row>
    <row r="208" spans="1:17" ht="18" customHeight="1" thickBot="1" x14ac:dyDescent="0.25">
      <c r="A208" s="1011" t="str">
        <f>'Budget Plan'!C176</f>
        <v>TOTAL CAPITAL EXPENDITURE</v>
      </c>
      <c r="B208" s="1325"/>
      <c r="C208" s="1325"/>
      <c r="D208" s="1325"/>
      <c r="E208" s="1325"/>
      <c r="F208" s="1325"/>
      <c r="G208" s="137">
        <f>SUM(G205:G207)</f>
        <v>0</v>
      </c>
      <c r="H208" s="137">
        <f>SUM(H205:H207)</f>
        <v>0</v>
      </c>
      <c r="I208" s="137">
        <f>SUM(I205:I207)</f>
        <v>0</v>
      </c>
      <c r="J208" s="119">
        <f>SUM(J205:J207)</f>
        <v>0</v>
      </c>
      <c r="K208" s="20"/>
      <c r="L208" s="20"/>
      <c r="M208" s="330"/>
      <c r="O208" s="16"/>
      <c r="P208" s="16"/>
      <c r="Q208" s="16"/>
    </row>
    <row r="209" spans="1:17" x14ac:dyDescent="0.2">
      <c r="A209" s="994"/>
      <c r="B209" s="994"/>
      <c r="C209" s="994"/>
      <c r="D209" s="994"/>
      <c r="E209" s="994"/>
      <c r="F209" s="1293"/>
      <c r="G209" s="20"/>
      <c r="H209" s="20"/>
      <c r="I209" s="20"/>
      <c r="J209" s="20"/>
      <c r="K209" s="20"/>
      <c r="L209" s="20"/>
      <c r="M209" s="330"/>
      <c r="O209" s="16"/>
      <c r="P209" s="16"/>
      <c r="Q209" s="16"/>
    </row>
    <row r="210" spans="1:17" ht="13.5" thickBot="1" x14ac:dyDescent="0.25">
      <c r="A210" s="994"/>
      <c r="B210" s="994"/>
      <c r="C210" s="994"/>
      <c r="D210" s="994"/>
      <c r="E210" s="994"/>
      <c r="F210" s="1293"/>
      <c r="G210" s="20"/>
      <c r="H210" s="20"/>
      <c r="I210" s="20"/>
      <c r="J210" s="20"/>
      <c r="K210" s="20"/>
      <c r="L210" s="20"/>
      <c r="M210" s="330"/>
      <c r="O210" s="16"/>
      <c r="P210" s="16"/>
      <c r="Q210" s="16"/>
    </row>
    <row r="211" spans="1:17" ht="18" customHeight="1" thickBot="1" x14ac:dyDescent="0.25">
      <c r="A211" s="1011" t="str">
        <f>'Budget Plan'!C178</f>
        <v>PROJECTED BALANCES</v>
      </c>
      <c r="B211" s="1325"/>
      <c r="C211" s="1325"/>
      <c r="D211" s="1325"/>
      <c r="E211" s="1325"/>
      <c r="F211" s="1325"/>
      <c r="G211" s="137">
        <f>G199-G208</f>
        <v>0</v>
      </c>
      <c r="H211" s="137">
        <f>H199-H208</f>
        <v>0</v>
      </c>
      <c r="I211" s="137">
        <f>I199-I208</f>
        <v>0</v>
      </c>
      <c r="J211" s="119">
        <f>J199-J208</f>
        <v>0</v>
      </c>
      <c r="K211" s="20"/>
      <c r="L211" s="20"/>
      <c r="M211" s="330"/>
      <c r="O211" s="16"/>
      <c r="P211" s="16"/>
      <c r="Q211" s="16"/>
    </row>
    <row r="212" spans="1:17" x14ac:dyDescent="0.2">
      <c r="A212" s="994"/>
      <c r="B212" s="994"/>
      <c r="C212" s="994"/>
      <c r="D212" s="994"/>
      <c r="E212" s="994"/>
      <c r="F212" s="1293"/>
      <c r="G212" s="20"/>
      <c r="H212" s="20"/>
      <c r="I212" s="20"/>
      <c r="J212" s="20"/>
      <c r="K212" s="20"/>
      <c r="L212" s="20"/>
      <c r="M212" s="330"/>
      <c r="O212" s="16"/>
      <c r="P212" s="16"/>
      <c r="Q212" s="16"/>
    </row>
    <row r="213" spans="1:17" x14ac:dyDescent="0.2">
      <c r="A213" s="994"/>
      <c r="B213" s="994"/>
      <c r="C213" s="994"/>
      <c r="D213" s="994"/>
      <c r="E213" s="994"/>
      <c r="F213" s="1293"/>
      <c r="G213" s="20"/>
      <c r="H213" s="20"/>
      <c r="I213" s="20"/>
      <c r="J213" s="20"/>
      <c r="K213" s="20"/>
      <c r="L213" s="20"/>
      <c r="M213" s="330"/>
      <c r="O213" s="16"/>
      <c r="P213" s="16"/>
      <c r="Q213" s="16"/>
    </row>
    <row r="214" spans="1:17" x14ac:dyDescent="0.2">
      <c r="A214" s="1336" t="str">
        <f>'Budget Plan'!C181</f>
        <v>SUMMARY OF CAPITAL BALANCES ESTIMATES</v>
      </c>
      <c r="B214" s="1336"/>
      <c r="C214" s="1336"/>
      <c r="D214" s="1336"/>
      <c r="E214" s="1336"/>
      <c r="F214" s="1337"/>
      <c r="G214" s="20"/>
      <c r="H214" s="20"/>
      <c r="I214" s="20"/>
      <c r="J214" s="20"/>
      <c r="K214" s="20"/>
      <c r="L214" s="20"/>
      <c r="M214" s="330"/>
      <c r="O214" s="16"/>
      <c r="P214" s="16"/>
      <c r="Q214" s="16"/>
    </row>
    <row r="215" spans="1:17" ht="13.5" thickBot="1" x14ac:dyDescent="0.25">
      <c r="A215" s="1336"/>
      <c r="B215" s="1336"/>
      <c r="C215" s="1336"/>
      <c r="D215" s="1336"/>
      <c r="E215" s="1336"/>
      <c r="F215" s="1337"/>
      <c r="G215" s="20"/>
      <c r="H215" s="20"/>
      <c r="I215" s="20"/>
      <c r="J215" s="20"/>
      <c r="K215" s="20"/>
      <c r="L215" s="20"/>
      <c r="M215" s="330"/>
      <c r="O215" s="16"/>
      <c r="P215" s="16"/>
      <c r="Q215" s="16"/>
    </row>
    <row r="216" spans="1:17" x14ac:dyDescent="0.2">
      <c r="A216" s="1051" t="str">
        <f>'Budget Plan'!C182</f>
        <v>TOTAL CAPITAL RESOURCES</v>
      </c>
      <c r="B216" s="1052"/>
      <c r="C216" s="1052"/>
      <c r="D216" s="1052"/>
      <c r="E216" s="1052"/>
      <c r="F216" s="1335"/>
      <c r="G216" s="294">
        <f>G199</f>
        <v>0</v>
      </c>
      <c r="H216" s="498">
        <f>H199</f>
        <v>0</v>
      </c>
      <c r="I216" s="294">
        <f>I199</f>
        <v>0</v>
      </c>
      <c r="J216" s="117">
        <f>J199</f>
        <v>0</v>
      </c>
      <c r="K216" s="20"/>
      <c r="L216" s="20"/>
      <c r="M216" s="320"/>
      <c r="O216" s="16"/>
      <c r="P216" s="16"/>
      <c r="Q216" s="16"/>
    </row>
    <row r="217" spans="1:17" x14ac:dyDescent="0.2">
      <c r="A217" s="1338" t="str">
        <f>'Budget Plan'!C183</f>
        <v>TOTAL CAPITAL EXPENDITURE</v>
      </c>
      <c r="B217" s="960"/>
      <c r="C217" s="960"/>
      <c r="D217" s="960"/>
      <c r="E217" s="960"/>
      <c r="F217" s="955"/>
      <c r="G217" s="114">
        <f>G208</f>
        <v>0</v>
      </c>
      <c r="H217" s="499">
        <f>H208</f>
        <v>0</v>
      </c>
      <c r="I217" s="114">
        <f>I208</f>
        <v>0</v>
      </c>
      <c r="J217" s="118">
        <f>J208</f>
        <v>0</v>
      </c>
      <c r="K217" s="20"/>
      <c r="L217" s="20"/>
      <c r="M217" s="321"/>
      <c r="O217" s="16"/>
      <c r="P217" s="16"/>
      <c r="Q217" s="16"/>
    </row>
    <row r="218" spans="1:17" ht="13.5" thickBot="1" x14ac:dyDescent="0.25">
      <c r="A218" s="1038" t="str">
        <f>'Budget Plan'!C184</f>
        <v>PROJECTED BALANCES</v>
      </c>
      <c r="B218" s="1039"/>
      <c r="C218" s="1039"/>
      <c r="D218" s="1039"/>
      <c r="E218" s="1039"/>
      <c r="F218" s="984"/>
      <c r="G218" s="114">
        <f>G211</f>
        <v>0</v>
      </c>
      <c r="H218" s="499">
        <f>H211</f>
        <v>0</v>
      </c>
      <c r="I218" s="114">
        <f>I211</f>
        <v>0</v>
      </c>
      <c r="J218" s="118">
        <f>J211</f>
        <v>0</v>
      </c>
      <c r="K218" s="20"/>
      <c r="L218" s="20"/>
      <c r="M218" s="321"/>
      <c r="O218" s="16"/>
      <c r="P218" s="16"/>
      <c r="Q218" s="16"/>
    </row>
    <row r="219" spans="1:17" ht="13.5" thickBot="1" x14ac:dyDescent="0.25">
      <c r="A219" s="1340" t="str">
        <f>'Budget Plan'!C185</f>
        <v>IN ADDITION - REVENUE CONTRIBUTION TO CAPITAL</v>
      </c>
      <c r="B219" s="1341"/>
      <c r="C219" s="1341"/>
      <c r="D219" s="1341"/>
      <c r="E219" s="1341"/>
      <c r="F219" s="1342"/>
      <c r="G219" s="115">
        <f>G144</f>
        <v>0</v>
      </c>
      <c r="H219" s="500">
        <f>H144</f>
        <v>0</v>
      </c>
      <c r="I219" s="115">
        <f>I144</f>
        <v>0</v>
      </c>
      <c r="J219" s="120">
        <f>J144</f>
        <v>0</v>
      </c>
      <c r="K219" s="20"/>
      <c r="L219" s="20"/>
      <c r="M219" s="394"/>
      <c r="O219" s="16"/>
      <c r="P219" s="16"/>
      <c r="Q219" s="16"/>
    </row>
    <row r="220" spans="1:17" x14ac:dyDescent="0.2">
      <c r="A220" s="901"/>
      <c r="B220" s="901"/>
      <c r="C220" s="901"/>
      <c r="D220" s="901"/>
      <c r="E220" s="901"/>
      <c r="F220" s="1167"/>
      <c r="G220" s="20"/>
      <c r="H220" s="20"/>
      <c r="I220" s="20"/>
      <c r="J220" s="20"/>
      <c r="K220" s="20"/>
      <c r="L220" s="20"/>
      <c r="M220" s="330"/>
      <c r="O220" s="16"/>
      <c r="P220" s="16"/>
      <c r="Q220" s="16"/>
    </row>
    <row r="221" spans="1:17" ht="18" hidden="1" customHeight="1" x14ac:dyDescent="0.2">
      <c r="A221" s="1051" t="str">
        <f>'Budget Plan'!C187</f>
        <v>BALANCE OF MUTUAL LOANS B/F</v>
      </c>
      <c r="B221" s="1052"/>
      <c r="C221" s="1052"/>
      <c r="D221" s="1052"/>
      <c r="E221" s="1052"/>
      <c r="F221" s="1335"/>
      <c r="G221" s="304"/>
      <c r="H221" s="304"/>
      <c r="I221" s="294"/>
      <c r="J221" s="117"/>
      <c r="K221" s="20"/>
      <c r="L221" s="20"/>
      <c r="M221" s="1274"/>
      <c r="O221" s="16"/>
      <c r="P221" s="16"/>
      <c r="Q221" s="16"/>
    </row>
    <row r="222" spans="1:17" ht="18" hidden="1" customHeight="1" x14ac:dyDescent="0.2">
      <c r="A222" s="1338" t="str">
        <f>'Budget Plan'!C188</f>
        <v>MUTUAL LOANS TO BE APPLIED FOR</v>
      </c>
      <c r="B222" s="960"/>
      <c r="C222" s="960"/>
      <c r="D222" s="960"/>
      <c r="E222" s="960"/>
      <c r="F222" s="955"/>
      <c r="G222" s="154"/>
      <c r="H222" s="154"/>
      <c r="I222" s="154"/>
      <c r="J222" s="307"/>
      <c r="K222" s="20"/>
      <c r="L222" s="20"/>
      <c r="M222" s="1275"/>
      <c r="O222" s="16"/>
      <c r="P222" s="16"/>
      <c r="Q222" s="16"/>
    </row>
    <row r="223" spans="1:17" ht="18" hidden="1" customHeight="1" x14ac:dyDescent="0.2">
      <c r="A223" s="1338" t="str">
        <f>'Budget Plan'!C189</f>
        <v>REPAYMENT OF CAPITAL ELEMENT OF MUTUAL LOAN</v>
      </c>
      <c r="B223" s="960"/>
      <c r="C223" s="960"/>
      <c r="D223" s="960"/>
      <c r="E223" s="960"/>
      <c r="F223" s="955"/>
      <c r="G223" s="154"/>
      <c r="H223" s="154"/>
      <c r="I223" s="154"/>
      <c r="J223" s="307"/>
      <c r="K223" s="20"/>
      <c r="L223" s="20"/>
      <c r="M223" s="1275"/>
      <c r="O223" s="16"/>
      <c r="P223" s="16"/>
      <c r="Q223" s="16"/>
    </row>
    <row r="224" spans="1:17" ht="18" hidden="1" customHeight="1" thickBot="1" x14ac:dyDescent="0.25">
      <c r="A224" s="1041" t="str">
        <f>'Budget Plan'!C190</f>
        <v>PROJECTED BALANCE OF MUTUAL LOAN</v>
      </c>
      <c r="B224" s="1042"/>
      <c r="C224" s="1042"/>
      <c r="D224" s="1042"/>
      <c r="E224" s="1042"/>
      <c r="F224" s="1339"/>
      <c r="G224" s="115"/>
      <c r="H224" s="115"/>
      <c r="I224" s="115"/>
      <c r="J224" s="120"/>
      <c r="K224" s="20"/>
      <c r="L224" s="20"/>
      <c r="M224" s="1276"/>
      <c r="O224" s="16"/>
      <c r="P224" s="16"/>
      <c r="Q224" s="16"/>
    </row>
    <row r="225" spans="1:17" x14ac:dyDescent="0.2">
      <c r="G225" s="20"/>
      <c r="H225" s="20"/>
      <c r="I225" s="20"/>
      <c r="J225" s="20"/>
      <c r="K225" s="20"/>
      <c r="L225" s="20"/>
      <c r="M225" s="330"/>
      <c r="O225" s="16"/>
      <c r="P225" s="16"/>
      <c r="Q225" s="16"/>
    </row>
    <row r="226" spans="1:17" x14ac:dyDescent="0.2">
      <c r="M226" s="330"/>
      <c r="O226" s="16"/>
      <c r="P226" s="16"/>
      <c r="Q226" s="16"/>
    </row>
    <row r="227" spans="1:17" x14ac:dyDescent="0.2">
      <c r="M227" s="325"/>
      <c r="O227" s="16"/>
      <c r="P227" s="16"/>
      <c r="Q227" s="16"/>
    </row>
    <row r="228" spans="1:17" x14ac:dyDescent="0.2">
      <c r="M228" s="325"/>
      <c r="O228" s="16"/>
      <c r="P228" s="16"/>
      <c r="Q228" s="16"/>
    </row>
    <row r="229" spans="1:17" x14ac:dyDescent="0.2">
      <c r="M229" s="325"/>
      <c r="O229" s="16"/>
      <c r="P229" s="16"/>
      <c r="Q229" s="16"/>
    </row>
    <row r="230" spans="1:17" x14ac:dyDescent="0.2">
      <c r="M230" s="325"/>
      <c r="O230" s="16"/>
      <c r="P230" s="16"/>
      <c r="Q230" s="16"/>
    </row>
    <row r="231" spans="1:17" x14ac:dyDescent="0.2">
      <c r="M231" s="325"/>
      <c r="O231" s="16"/>
      <c r="P231" s="16"/>
      <c r="Q231" s="16"/>
    </row>
    <row r="232" spans="1:17" x14ac:dyDescent="0.2">
      <c r="A232" s="16"/>
      <c r="B232" s="16"/>
      <c r="C232" s="16"/>
      <c r="D232" s="16"/>
      <c r="E232" s="16"/>
      <c r="F232" s="16"/>
      <c r="G232" s="16"/>
      <c r="H232" s="16"/>
      <c r="I232" s="16"/>
      <c r="J232" s="16"/>
      <c r="K232" s="16"/>
      <c r="L232" s="16"/>
      <c r="M232" s="329"/>
      <c r="N232" s="16"/>
      <c r="O232" s="16"/>
      <c r="P232" s="16"/>
      <c r="Q232" s="16"/>
    </row>
    <row r="233" spans="1:17" x14ac:dyDescent="0.2">
      <c r="A233" s="16"/>
      <c r="B233" s="16"/>
      <c r="C233" s="16"/>
      <c r="D233" s="16"/>
      <c r="E233" s="16"/>
      <c r="F233" s="16"/>
      <c r="G233" s="16"/>
      <c r="H233" s="16"/>
      <c r="I233" s="16"/>
      <c r="J233" s="16"/>
      <c r="K233" s="16"/>
      <c r="L233" s="16"/>
      <c r="M233" s="329"/>
      <c r="N233" s="16"/>
      <c r="O233" s="16"/>
      <c r="P233" s="16"/>
      <c r="Q233" s="16"/>
    </row>
    <row r="234" spans="1:17" x14ac:dyDescent="0.2">
      <c r="A234" s="16"/>
      <c r="B234" s="16"/>
      <c r="C234" s="16"/>
      <c r="D234" s="16"/>
      <c r="E234" s="16"/>
      <c r="F234" s="16"/>
      <c r="G234" s="16"/>
      <c r="H234" s="16"/>
      <c r="I234" s="16"/>
      <c r="J234" s="16"/>
      <c r="K234" s="16"/>
      <c r="L234" s="16"/>
      <c r="M234" s="329"/>
      <c r="N234" s="16"/>
      <c r="O234" s="16"/>
      <c r="P234" s="16"/>
      <c r="Q234" s="16"/>
    </row>
    <row r="235" spans="1:17" x14ac:dyDescent="0.2">
      <c r="A235" s="16"/>
      <c r="B235" s="16"/>
      <c r="C235" s="16"/>
      <c r="D235" s="16"/>
      <c r="E235" s="16"/>
      <c r="F235" s="16"/>
      <c r="G235" s="16"/>
      <c r="H235" s="16"/>
      <c r="I235" s="16"/>
      <c r="J235" s="16"/>
      <c r="K235" s="16"/>
      <c r="L235" s="16"/>
      <c r="M235" s="329"/>
      <c r="N235" s="16"/>
      <c r="O235" s="16"/>
      <c r="P235" s="16"/>
      <c r="Q235" s="16"/>
    </row>
    <row r="236" spans="1:17" x14ac:dyDescent="0.2">
      <c r="A236" s="16"/>
      <c r="B236" s="16"/>
      <c r="C236" s="16"/>
      <c r="D236" s="16"/>
      <c r="E236" s="16"/>
      <c r="F236" s="16"/>
      <c r="G236" s="16"/>
      <c r="H236" s="16"/>
      <c r="I236" s="16"/>
      <c r="J236" s="16"/>
      <c r="K236" s="16"/>
      <c r="L236" s="16"/>
      <c r="M236" s="329"/>
      <c r="N236" s="16"/>
      <c r="O236" s="16"/>
      <c r="P236" s="16"/>
      <c r="Q236" s="16"/>
    </row>
    <row r="237" spans="1:17" x14ac:dyDescent="0.2">
      <c r="A237" s="16"/>
      <c r="B237" s="16"/>
      <c r="C237" s="16"/>
      <c r="D237" s="16"/>
      <c r="E237" s="16"/>
      <c r="F237" s="16"/>
      <c r="G237" s="16"/>
      <c r="H237" s="16"/>
      <c r="I237" s="16"/>
      <c r="J237" s="16"/>
      <c r="K237" s="16"/>
      <c r="L237" s="16"/>
      <c r="M237" s="329"/>
      <c r="N237" s="16"/>
      <c r="O237" s="16"/>
      <c r="P237" s="16"/>
      <c r="Q237" s="16"/>
    </row>
    <row r="238" spans="1:17" x14ac:dyDescent="0.2">
      <c r="A238" s="16"/>
      <c r="B238" s="16"/>
      <c r="C238" s="16"/>
      <c r="D238" s="16"/>
      <c r="E238" s="16"/>
      <c r="F238" s="16"/>
      <c r="G238" s="16"/>
      <c r="H238" s="16"/>
      <c r="I238" s="16"/>
      <c r="J238" s="16"/>
      <c r="K238" s="16"/>
      <c r="L238" s="16"/>
      <c r="M238" s="329"/>
      <c r="N238" s="16"/>
      <c r="O238" s="16"/>
      <c r="P238" s="16"/>
      <c r="Q238" s="16"/>
    </row>
    <row r="239" spans="1:17" x14ac:dyDescent="0.2">
      <c r="A239" s="16"/>
      <c r="B239" s="16"/>
      <c r="C239" s="16"/>
      <c r="D239" s="16"/>
      <c r="E239" s="16"/>
      <c r="F239" s="16"/>
      <c r="G239" s="16"/>
      <c r="H239" s="16"/>
      <c r="I239" s="16"/>
      <c r="J239" s="16"/>
      <c r="K239" s="16"/>
      <c r="L239" s="16"/>
      <c r="M239" s="329"/>
      <c r="N239" s="16"/>
      <c r="O239" s="16"/>
      <c r="P239" s="16"/>
      <c r="Q239" s="16"/>
    </row>
    <row r="240" spans="1:17" x14ac:dyDescent="0.2">
      <c r="A240" s="16"/>
      <c r="B240" s="16"/>
      <c r="C240" s="16"/>
      <c r="D240" s="16"/>
      <c r="E240" s="16"/>
      <c r="F240" s="16"/>
      <c r="G240" s="16"/>
      <c r="H240" s="16"/>
      <c r="I240" s="16"/>
      <c r="J240" s="16"/>
      <c r="K240" s="16"/>
      <c r="L240" s="16"/>
      <c r="M240" s="329"/>
      <c r="N240" s="16"/>
      <c r="O240" s="16"/>
      <c r="P240" s="16"/>
      <c r="Q240" s="16"/>
    </row>
    <row r="241" spans="1:17" x14ac:dyDescent="0.2">
      <c r="A241" s="16"/>
      <c r="B241" s="16"/>
      <c r="C241" s="16"/>
      <c r="D241" s="16"/>
      <c r="E241" s="16"/>
      <c r="F241" s="16"/>
      <c r="G241" s="16"/>
      <c r="H241" s="16"/>
      <c r="I241" s="16"/>
      <c r="J241" s="16"/>
      <c r="K241" s="16"/>
      <c r="L241" s="16"/>
      <c r="M241" s="329"/>
      <c r="N241" s="16"/>
      <c r="O241" s="16"/>
      <c r="P241" s="16"/>
      <c r="Q241" s="16"/>
    </row>
    <row r="242" spans="1:17" x14ac:dyDescent="0.2">
      <c r="M242" s="325"/>
    </row>
    <row r="243" spans="1:17" x14ac:dyDescent="0.2">
      <c r="M243" s="325"/>
    </row>
    <row r="244" spans="1:17" x14ac:dyDescent="0.2">
      <c r="M244" s="325"/>
    </row>
    <row r="245" spans="1:17" x14ac:dyDescent="0.2">
      <c r="M245" s="325"/>
    </row>
    <row r="246" spans="1:17" x14ac:dyDescent="0.2">
      <c r="M246" s="325"/>
    </row>
    <row r="247" spans="1:17" x14ac:dyDescent="0.2">
      <c r="M247" s="325"/>
    </row>
    <row r="248" spans="1:17" x14ac:dyDescent="0.2">
      <c r="M248" s="325"/>
    </row>
    <row r="249" spans="1:17" x14ac:dyDescent="0.2">
      <c r="M249" s="325"/>
    </row>
    <row r="250" spans="1:17" x14ac:dyDescent="0.2">
      <c r="M250" s="325"/>
    </row>
    <row r="251" spans="1:17" x14ac:dyDescent="0.2">
      <c r="M251" s="325"/>
    </row>
    <row r="252" spans="1:17" x14ac:dyDescent="0.2">
      <c r="M252" s="325"/>
    </row>
    <row r="253" spans="1:17" x14ac:dyDescent="0.2">
      <c r="M253" s="325"/>
    </row>
    <row r="254" spans="1:17" x14ac:dyDescent="0.2">
      <c r="M254" s="325"/>
    </row>
    <row r="255" spans="1:17" x14ac:dyDescent="0.2">
      <c r="M255" s="325"/>
    </row>
    <row r="256" spans="1:17" x14ac:dyDescent="0.2">
      <c r="M256" s="325"/>
    </row>
    <row r="257" spans="13:13" x14ac:dyDescent="0.2">
      <c r="M257" s="325"/>
    </row>
    <row r="258" spans="13:13" x14ac:dyDescent="0.2">
      <c r="M258" s="325"/>
    </row>
    <row r="259" spans="13:13" x14ac:dyDescent="0.2">
      <c r="M259" s="325"/>
    </row>
    <row r="260" spans="13:13" x14ac:dyDescent="0.2">
      <c r="M260" s="325"/>
    </row>
    <row r="261" spans="13:13" x14ac:dyDescent="0.2">
      <c r="M261" s="325"/>
    </row>
    <row r="262" spans="13:13" x14ac:dyDescent="0.2">
      <c r="M262" s="325"/>
    </row>
    <row r="263" spans="13:13" x14ac:dyDescent="0.2">
      <c r="M263" s="325"/>
    </row>
    <row r="264" spans="13:13" x14ac:dyDescent="0.2">
      <c r="M264" s="325"/>
    </row>
    <row r="265" spans="13:13" x14ac:dyDescent="0.2">
      <c r="M265" s="47"/>
    </row>
    <row r="266" spans="13:13" x14ac:dyDescent="0.2">
      <c r="M266" s="47"/>
    </row>
    <row r="267" spans="13:13" x14ac:dyDescent="0.2">
      <c r="M267" s="47"/>
    </row>
  </sheetData>
  <sheetProtection sheet="1" objects="1" scenarios="1" formatColumns="0" formatRows="0"/>
  <mergeCells count="250">
    <mergeCell ref="G3:M3"/>
    <mergeCell ref="A40:F40"/>
    <mergeCell ref="A23:F25"/>
    <mergeCell ref="A33:F34"/>
    <mergeCell ref="A36:F36"/>
    <mergeCell ref="A37:F37"/>
    <mergeCell ref="A31:F31"/>
    <mergeCell ref="D6:F6"/>
    <mergeCell ref="G6:M6"/>
    <mergeCell ref="M8:M10"/>
    <mergeCell ref="L8:L10"/>
    <mergeCell ref="J8:J10"/>
    <mergeCell ref="K8:K10"/>
    <mergeCell ref="A8:F10"/>
    <mergeCell ref="G8:G10"/>
    <mergeCell ref="H8:H10"/>
    <mergeCell ref="I8:I10"/>
    <mergeCell ref="E12:F12"/>
    <mergeCell ref="E13:F13"/>
    <mergeCell ref="A27:F28"/>
    <mergeCell ref="G12:J12"/>
    <mergeCell ref="G13:J13"/>
    <mergeCell ref="G4:M4"/>
    <mergeCell ref="A223:F223"/>
    <mergeCell ref="A74:F74"/>
    <mergeCell ref="A68:F68"/>
    <mergeCell ref="A69:F69"/>
    <mergeCell ref="A70:F70"/>
    <mergeCell ref="A71:F71"/>
    <mergeCell ref="A72:F72"/>
    <mergeCell ref="A224:F224"/>
    <mergeCell ref="A48:F48"/>
    <mergeCell ref="A49:F49"/>
    <mergeCell ref="A219:F219"/>
    <mergeCell ref="A220:F220"/>
    <mergeCell ref="A221:F221"/>
    <mergeCell ref="A222:F222"/>
    <mergeCell ref="A66:F66"/>
    <mergeCell ref="A67:F67"/>
    <mergeCell ref="A63:F64"/>
    <mergeCell ref="A218:F218"/>
    <mergeCell ref="A86:F86"/>
    <mergeCell ref="A87:F87"/>
    <mergeCell ref="A88:F88"/>
    <mergeCell ref="A89:F89"/>
    <mergeCell ref="A217:F217"/>
    <mergeCell ref="A90:F90"/>
    <mergeCell ref="A216:F216"/>
    <mergeCell ref="A94:F94"/>
    <mergeCell ref="A97:F97"/>
    <mergeCell ref="A95:F96"/>
    <mergeCell ref="A105:F105"/>
    <mergeCell ref="A106:F106"/>
    <mergeCell ref="A98:F99"/>
    <mergeCell ref="A83:F83"/>
    <mergeCell ref="A84:F84"/>
    <mergeCell ref="A85:F85"/>
    <mergeCell ref="A204:F204"/>
    <mergeCell ref="A197:F197"/>
    <mergeCell ref="A214:F215"/>
    <mergeCell ref="A124:F124"/>
    <mergeCell ref="A125:F125"/>
    <mergeCell ref="A126:F126"/>
    <mergeCell ref="A127:F127"/>
    <mergeCell ref="A213:F213"/>
    <mergeCell ref="A130:F130"/>
    <mergeCell ref="A128:F128"/>
    <mergeCell ref="A212:F212"/>
    <mergeCell ref="A145:F145"/>
    <mergeCell ref="A136:F136"/>
    <mergeCell ref="A132:F132"/>
    <mergeCell ref="A202:F203"/>
    <mergeCell ref="A58:F58"/>
    <mergeCell ref="A59:F59"/>
    <mergeCell ref="A50:F50"/>
    <mergeCell ref="A51:F51"/>
    <mergeCell ref="A143:F143"/>
    <mergeCell ref="A144:F144"/>
    <mergeCell ref="A211:F211"/>
    <mergeCell ref="A146:F146"/>
    <mergeCell ref="A147:F147"/>
    <mergeCell ref="A148:F148"/>
    <mergeCell ref="A207:F207"/>
    <mergeCell ref="A208:F208"/>
    <mergeCell ref="A209:F209"/>
    <mergeCell ref="A162:F163"/>
    <mergeCell ref="A170:F170"/>
    <mergeCell ref="A210:F210"/>
    <mergeCell ref="A205:F205"/>
    <mergeCell ref="A206:F206"/>
    <mergeCell ref="A79:F79"/>
    <mergeCell ref="A108:F108"/>
    <mergeCell ref="A109:F109"/>
    <mergeCell ref="A110:F110"/>
    <mergeCell ref="A123:F123"/>
    <mergeCell ref="A91:F91"/>
    <mergeCell ref="A92:F92"/>
    <mergeCell ref="A103:F103"/>
    <mergeCell ref="A80:F80"/>
    <mergeCell ref="A81:F81"/>
    <mergeCell ref="A82:F82"/>
    <mergeCell ref="A44:F44"/>
    <mergeCell ref="A16:F16"/>
    <mergeCell ref="A17:F17"/>
    <mergeCell ref="A19:F19"/>
    <mergeCell ref="A20:F20"/>
    <mergeCell ref="A45:F45"/>
    <mergeCell ref="A46:F46"/>
    <mergeCell ref="A55:F57"/>
    <mergeCell ref="A53:F53"/>
    <mergeCell ref="A38:F38"/>
    <mergeCell ref="A30:F30"/>
    <mergeCell ref="A32:F32"/>
    <mergeCell ref="A35:F35"/>
    <mergeCell ref="A39:F39"/>
    <mergeCell ref="A41:F41"/>
    <mergeCell ref="A42:F43"/>
    <mergeCell ref="J55:J57"/>
    <mergeCell ref="A201:F201"/>
    <mergeCell ref="A60:F61"/>
    <mergeCell ref="A182:F184"/>
    <mergeCell ref="A160:F160"/>
    <mergeCell ref="A154:F155"/>
    <mergeCell ref="A156:F156"/>
    <mergeCell ref="A157:F157"/>
    <mergeCell ref="A47:F47"/>
    <mergeCell ref="A179:F179"/>
    <mergeCell ref="A180:F180"/>
    <mergeCell ref="A181:F181"/>
    <mergeCell ref="A199:F199"/>
    <mergeCell ref="A200:F200"/>
    <mergeCell ref="A198:F198"/>
    <mergeCell ref="A168:F169"/>
    <mergeCell ref="A139:F140"/>
    <mergeCell ref="A141:F141"/>
    <mergeCell ref="A142:F142"/>
    <mergeCell ref="A159:F159"/>
    <mergeCell ref="A196:F196"/>
    <mergeCell ref="A189:F191"/>
    <mergeCell ref="A129:F129"/>
    <mergeCell ref="G55:G57"/>
    <mergeCell ref="H55:H57"/>
    <mergeCell ref="I149:I151"/>
    <mergeCell ref="A104:F104"/>
    <mergeCell ref="A111:F111"/>
    <mergeCell ref="A107:F107"/>
    <mergeCell ref="A100:F100"/>
    <mergeCell ref="A101:F101"/>
    <mergeCell ref="A102:F102"/>
    <mergeCell ref="A75:F75"/>
    <mergeCell ref="A76:F76"/>
    <mergeCell ref="A77:F77"/>
    <mergeCell ref="A78:F78"/>
    <mergeCell ref="A65:F65"/>
    <mergeCell ref="A73:F73"/>
    <mergeCell ref="I55:I57"/>
    <mergeCell ref="G95:G96"/>
    <mergeCell ref="A114:F114"/>
    <mergeCell ref="A112:F113"/>
    <mergeCell ref="H95:H96"/>
    <mergeCell ref="I95:I96"/>
    <mergeCell ref="A118:F118"/>
    <mergeCell ref="A119:F119"/>
    <mergeCell ref="A122:F122"/>
    <mergeCell ref="A93:F93"/>
    <mergeCell ref="L177:L178"/>
    <mergeCell ref="L149:L151"/>
    <mergeCell ref="A175:F176"/>
    <mergeCell ref="A173:F174"/>
    <mergeCell ref="A171:F172"/>
    <mergeCell ref="A164:F165"/>
    <mergeCell ref="A166:F167"/>
    <mergeCell ref="A133:F133"/>
    <mergeCell ref="A131:F131"/>
    <mergeCell ref="J175:J176"/>
    <mergeCell ref="K175:K176"/>
    <mergeCell ref="A152:F152"/>
    <mergeCell ref="A149:F151"/>
    <mergeCell ref="H177:H178"/>
    <mergeCell ref="I177:I178"/>
    <mergeCell ref="J177:J178"/>
    <mergeCell ref="K177:K178"/>
    <mergeCell ref="G173:G174"/>
    <mergeCell ref="H173:H174"/>
    <mergeCell ref="I173:I174"/>
    <mergeCell ref="J173:J174"/>
    <mergeCell ref="K173:K174"/>
    <mergeCell ref="L173:L174"/>
    <mergeCell ref="L164:L165"/>
    <mergeCell ref="K164:K165"/>
    <mergeCell ref="J95:J96"/>
    <mergeCell ref="A115:F115"/>
    <mergeCell ref="A116:F116"/>
    <mergeCell ref="A117:F117"/>
    <mergeCell ref="A120:F121"/>
    <mergeCell ref="A161:F161"/>
    <mergeCell ref="G149:G151"/>
    <mergeCell ref="H149:H151"/>
    <mergeCell ref="A138:F138"/>
    <mergeCell ref="A134:F134"/>
    <mergeCell ref="A135:F135"/>
    <mergeCell ref="A137:F137"/>
    <mergeCell ref="G177:G178"/>
    <mergeCell ref="L182:L184"/>
    <mergeCell ref="L175:L176"/>
    <mergeCell ref="L166:L167"/>
    <mergeCell ref="M149:M151"/>
    <mergeCell ref="A192:F192"/>
    <mergeCell ref="A193:F194"/>
    <mergeCell ref="G182:G184"/>
    <mergeCell ref="H182:H184"/>
    <mergeCell ref="I182:I184"/>
    <mergeCell ref="J182:J184"/>
    <mergeCell ref="K182:K184"/>
    <mergeCell ref="G175:G176"/>
    <mergeCell ref="J149:J151"/>
    <mergeCell ref="K149:K151"/>
    <mergeCell ref="H175:H176"/>
    <mergeCell ref="I175:I176"/>
    <mergeCell ref="K168:K169"/>
    <mergeCell ref="L168:L169"/>
    <mergeCell ref="K166:K167"/>
    <mergeCell ref="G164:G165"/>
    <mergeCell ref="H164:H165"/>
    <mergeCell ref="I164:I165"/>
    <mergeCell ref="J164:J165"/>
    <mergeCell ref="A177:F178"/>
    <mergeCell ref="M221:M224"/>
    <mergeCell ref="G23:G25"/>
    <mergeCell ref="H23:H25"/>
    <mergeCell ref="I23:I25"/>
    <mergeCell ref="J23:J25"/>
    <mergeCell ref="K23:K25"/>
    <mergeCell ref="L23:L25"/>
    <mergeCell ref="M23:M25"/>
    <mergeCell ref="K55:K57"/>
    <mergeCell ref="L55:L57"/>
    <mergeCell ref="K95:K96"/>
    <mergeCell ref="L95:L96"/>
    <mergeCell ref="M182:M184"/>
    <mergeCell ref="M173:M178"/>
    <mergeCell ref="M164:M169"/>
    <mergeCell ref="I166:I167"/>
    <mergeCell ref="J166:J167"/>
    <mergeCell ref="G168:G169"/>
    <mergeCell ref="H168:H169"/>
    <mergeCell ref="I168:I169"/>
    <mergeCell ref="J168:J169"/>
    <mergeCell ref="G166:G167"/>
    <mergeCell ref="H166:H167"/>
  </mergeCells>
  <phoneticPr fontId="0" type="noConversion"/>
  <pageMargins left="0" right="0" top="0" bottom="0.78740157480314965" header="0" footer="0.39370078740157483"/>
  <pageSetup paperSize="9" scale="53" orientation="landscape" errors="blank" r:id="rId1"/>
  <headerFooter alignWithMargins="0">
    <oddFooter>&amp;L&amp;D&amp;C&amp;A&amp;RPage &amp;P of&amp;N</oddFooter>
  </headerFooter>
  <rowBreaks count="5" manualBreakCount="5">
    <brk id="57" max="12" man="1"/>
    <brk id="110" max="12" man="1"/>
    <brk id="152" max="12" man="1"/>
    <brk id="188" max="12" man="1"/>
    <brk id="231" max="12" man="1"/>
  </rowBreaks>
  <colBreaks count="1" manualBreakCount="1">
    <brk id="13"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indexed="54"/>
  </sheetPr>
  <dimension ref="A1:X267"/>
  <sheetViews>
    <sheetView showGridLines="0" zoomScale="85" zoomScaleNormal="85" workbookViewId="0">
      <pane xSplit="6" ySplit="10" topLeftCell="G11" activePane="bottomRight" state="frozen"/>
      <selection pane="topRight"/>
      <selection pane="bottomLeft"/>
      <selection pane="bottomRight" activeCell="G11" sqref="G11"/>
    </sheetView>
  </sheetViews>
  <sheetFormatPr defaultRowHeight="12.75" x14ac:dyDescent="0.2"/>
  <cols>
    <col min="1" max="6" width="9.140625" style="330"/>
    <col min="7" max="10" width="12.7109375" style="330" customWidth="1"/>
    <col min="11" max="11" width="5.28515625" style="330" customWidth="1"/>
    <col min="12" max="12" width="12.7109375" style="330" customWidth="1"/>
    <col min="13" max="13" width="4.140625" style="330" customWidth="1"/>
    <col min="14" max="14" width="12.85546875" style="330" customWidth="1"/>
    <col min="15" max="15" width="9.140625" style="330"/>
    <col min="16" max="16" width="19.140625" style="330" customWidth="1"/>
    <col min="17" max="17" width="19.85546875" style="330" customWidth="1"/>
    <col min="18" max="18" width="36.140625" style="330" customWidth="1"/>
    <col min="19" max="19" width="40.140625" style="330" customWidth="1"/>
    <col min="20" max="16384" width="9.140625" style="330"/>
  </cols>
  <sheetData>
    <row r="1" spans="1:24" s="14" customFormat="1" ht="33.75" customHeight="1" x14ac:dyDescent="0.2">
      <c r="A1" s="804" t="s">
        <v>1427</v>
      </c>
      <c r="B1" s="13"/>
      <c r="C1" s="13"/>
      <c r="D1" s="13"/>
      <c r="E1" s="13"/>
      <c r="F1" s="13"/>
      <c r="G1" s="13"/>
      <c r="H1" s="13"/>
      <c r="I1" s="13"/>
      <c r="J1" s="13"/>
      <c r="K1" s="13"/>
      <c r="L1" s="13"/>
      <c r="M1" s="13"/>
      <c r="N1" s="13"/>
      <c r="O1" s="13"/>
      <c r="P1" s="13"/>
      <c r="Q1" s="13"/>
      <c r="R1" s="13"/>
      <c r="S1" s="13"/>
      <c r="T1" s="13"/>
      <c r="U1" s="13"/>
      <c r="V1" s="13"/>
      <c r="W1" s="13"/>
      <c r="X1" s="13"/>
    </row>
    <row r="2" spans="1:24" x14ac:dyDescent="0.2">
      <c r="V2" s="16"/>
      <c r="W2" s="16"/>
      <c r="X2" s="16"/>
    </row>
    <row r="3" spans="1:24" ht="24" customHeight="1" x14ac:dyDescent="0.2">
      <c r="G3" s="1081" t="str">
        <f>'Strategic Financial Plan'!G3:M3</f>
        <v>000 - School</v>
      </c>
      <c r="H3" s="1081"/>
      <c r="I3" s="1081"/>
      <c r="J3" s="1081"/>
      <c r="K3" s="1081"/>
      <c r="L3" s="1081"/>
      <c r="M3" s="1081"/>
      <c r="N3" s="1081"/>
      <c r="O3" s="1081"/>
      <c r="P3" s="1081"/>
      <c r="Q3" s="1081"/>
      <c r="V3" s="16"/>
      <c r="W3" s="16"/>
      <c r="X3" s="16"/>
    </row>
    <row r="4" spans="1:24" ht="24" customHeight="1" x14ac:dyDescent="0.2">
      <c r="G4" s="289"/>
      <c r="I4" s="1081" t="str">
        <f>'Main Menu'!B12</f>
        <v>2017-2018</v>
      </c>
      <c r="J4" s="1081"/>
      <c r="K4" s="1081"/>
      <c r="L4" s="1081"/>
      <c r="M4" s="1081"/>
      <c r="N4" s="1081"/>
      <c r="O4" s="1081"/>
      <c r="P4" s="1081"/>
      <c r="V4" s="16"/>
      <c r="W4" s="16"/>
      <c r="X4" s="16"/>
    </row>
    <row r="5" spans="1:24" x14ac:dyDescent="0.2">
      <c r="V5" s="16"/>
      <c r="W5" s="16"/>
      <c r="X5" s="16"/>
    </row>
    <row r="6" spans="1:24" x14ac:dyDescent="0.2">
      <c r="D6" s="901" t="s">
        <v>578</v>
      </c>
      <c r="E6" s="901"/>
      <c r="F6" s="901"/>
      <c r="G6" s="1393" t="s">
        <v>583</v>
      </c>
      <c r="H6" s="1393"/>
      <c r="I6" s="1393"/>
      <c r="J6" s="1393"/>
      <c r="K6" s="1393"/>
      <c r="L6" s="1393"/>
      <c r="M6" s="1393"/>
      <c r="N6" s="1393"/>
      <c r="O6" s="1393"/>
      <c r="P6" s="1393"/>
      <c r="Q6" s="1393"/>
      <c r="V6" s="16"/>
      <c r="W6" s="16"/>
      <c r="X6" s="16"/>
    </row>
    <row r="7" spans="1:24" ht="13.5" thickBot="1" x14ac:dyDescent="0.25">
      <c r="V7" s="16"/>
      <c r="W7" s="16"/>
      <c r="X7" s="16"/>
    </row>
    <row r="8" spans="1:24" x14ac:dyDescent="0.2">
      <c r="A8" s="1083" t="s">
        <v>397</v>
      </c>
      <c r="B8" s="1083"/>
      <c r="C8" s="1083"/>
      <c r="D8" s="1083"/>
      <c r="E8" s="1083"/>
      <c r="F8" s="1083"/>
      <c r="G8" s="1085" t="s">
        <v>985</v>
      </c>
      <c r="H8" s="1085" t="s">
        <v>986</v>
      </c>
      <c r="I8" s="1085" t="s">
        <v>987</v>
      </c>
      <c r="J8" s="1085" t="s">
        <v>988</v>
      </c>
      <c r="K8" s="1347"/>
      <c r="L8" s="1085" t="s">
        <v>989</v>
      </c>
      <c r="M8" s="1347"/>
      <c r="N8" s="1085" t="s">
        <v>990</v>
      </c>
      <c r="O8" s="1073" t="s">
        <v>579</v>
      </c>
      <c r="P8" s="1074"/>
      <c r="Q8" s="1074"/>
      <c r="R8" s="1074"/>
      <c r="S8" s="1074"/>
      <c r="T8" s="1075"/>
      <c r="V8" s="16"/>
      <c r="W8" s="16"/>
      <c r="X8" s="16"/>
    </row>
    <row r="9" spans="1:24" x14ac:dyDescent="0.2">
      <c r="A9" s="1346"/>
      <c r="B9" s="1346"/>
      <c r="C9" s="1346"/>
      <c r="D9" s="1346"/>
      <c r="E9" s="1346"/>
      <c r="F9" s="1346"/>
      <c r="G9" s="1348"/>
      <c r="H9" s="1348"/>
      <c r="I9" s="1348"/>
      <c r="J9" s="1348"/>
      <c r="K9" s="1347"/>
      <c r="L9" s="1348"/>
      <c r="M9" s="1347"/>
      <c r="N9" s="1348"/>
      <c r="O9" s="1321"/>
      <c r="P9" s="1322"/>
      <c r="Q9" s="1322"/>
      <c r="R9" s="1322"/>
      <c r="S9" s="1322"/>
      <c r="T9" s="1323"/>
      <c r="V9" s="16"/>
      <c r="W9" s="16"/>
      <c r="X9" s="16"/>
    </row>
    <row r="10" spans="1:24" ht="13.5" thickBot="1" x14ac:dyDescent="0.25">
      <c r="A10" s="1084"/>
      <c r="B10" s="1084"/>
      <c r="C10" s="1084"/>
      <c r="D10" s="1084"/>
      <c r="E10" s="1084"/>
      <c r="F10" s="1084"/>
      <c r="G10" s="1086"/>
      <c r="H10" s="1086"/>
      <c r="I10" s="1086"/>
      <c r="J10" s="1086"/>
      <c r="K10" s="1347"/>
      <c r="L10" s="1086"/>
      <c r="M10" s="1347"/>
      <c r="N10" s="1086"/>
      <c r="O10" s="1076"/>
      <c r="P10" s="1077"/>
      <c r="Q10" s="1077"/>
      <c r="R10" s="1077"/>
      <c r="S10" s="1077"/>
      <c r="T10" s="1078"/>
      <c r="V10" s="16"/>
      <c r="W10" s="16"/>
      <c r="X10" s="16"/>
    </row>
    <row r="11" spans="1:24" ht="13.5" thickBot="1" x14ac:dyDescent="0.25">
      <c r="A11" s="323"/>
      <c r="B11" s="323"/>
      <c r="C11" s="323"/>
      <c r="D11" s="323"/>
      <c r="E11" s="323"/>
      <c r="F11" s="323"/>
      <c r="V11" s="16"/>
      <c r="W11" s="16"/>
      <c r="X11" s="16"/>
    </row>
    <row r="12" spans="1:24" ht="18" customHeight="1" thickBot="1" x14ac:dyDescent="0.25">
      <c r="A12" s="290"/>
      <c r="B12" s="290"/>
      <c r="C12" s="290"/>
      <c r="D12" s="290"/>
      <c r="E12" s="940" t="s">
        <v>580</v>
      </c>
      <c r="F12" s="940"/>
      <c r="H12" s="1390"/>
      <c r="I12" s="1391"/>
      <c r="J12" s="1391"/>
      <c r="K12" s="1391"/>
      <c r="L12" s="1392"/>
      <c r="O12" s="994"/>
      <c r="P12" s="994"/>
      <c r="Q12" s="994"/>
      <c r="R12" s="994"/>
      <c r="S12" s="994"/>
      <c r="T12" s="994"/>
      <c r="V12" s="16"/>
      <c r="W12" s="16"/>
      <c r="X12" s="16"/>
    </row>
    <row r="13" spans="1:24" ht="18" customHeight="1" thickBot="1" x14ac:dyDescent="0.25">
      <c r="A13" s="290"/>
      <c r="B13" s="290"/>
      <c r="C13" s="290"/>
      <c r="D13" s="290"/>
      <c r="E13" s="940" t="s">
        <v>581</v>
      </c>
      <c r="F13" s="940"/>
      <c r="H13" s="1390"/>
      <c r="I13" s="1391"/>
      <c r="J13" s="1391"/>
      <c r="K13" s="1391"/>
      <c r="L13" s="1392"/>
      <c r="O13" s="994"/>
      <c r="P13" s="994"/>
      <c r="Q13" s="994"/>
      <c r="R13" s="994"/>
      <c r="S13" s="994"/>
      <c r="T13" s="994"/>
      <c r="V13" s="16"/>
      <c r="W13" s="16"/>
      <c r="X13" s="16"/>
    </row>
    <row r="14" spans="1:24" x14ac:dyDescent="0.2">
      <c r="A14" s="323"/>
      <c r="B14" s="323"/>
      <c r="C14" s="323"/>
      <c r="D14" s="323"/>
      <c r="E14" s="323"/>
      <c r="F14" s="323"/>
      <c r="O14" s="994"/>
      <c r="P14" s="994"/>
      <c r="Q14" s="994"/>
      <c r="R14" s="994"/>
      <c r="S14" s="994"/>
      <c r="T14" s="994"/>
      <c r="V14" s="16"/>
      <c r="W14" s="16"/>
      <c r="X14" s="16"/>
    </row>
    <row r="15" spans="1:24" x14ac:dyDescent="0.2">
      <c r="F15" s="42"/>
      <c r="G15" s="42"/>
      <c r="O15" s="1326"/>
      <c r="P15" s="1326"/>
      <c r="Q15" s="1326"/>
      <c r="R15" s="1326"/>
      <c r="S15" s="1326"/>
      <c r="T15" s="1326"/>
      <c r="V15" s="16"/>
      <c r="W15" s="16"/>
      <c r="X15" s="16"/>
    </row>
    <row r="16" spans="1:24" x14ac:dyDescent="0.2">
      <c r="A16" s="917" t="str">
        <f>'Budget Plan'!C12</f>
        <v>Funded Pupil Numbers</v>
      </c>
      <c r="B16" s="917"/>
      <c r="C16" s="917"/>
      <c r="D16" s="917"/>
      <c r="E16" s="917"/>
      <c r="F16" s="917"/>
      <c r="H16" s="222">
        <f>'Strategic Financial Plan'!H16</f>
        <v>0</v>
      </c>
      <c r="I16" s="518">
        <f>'Strategic Financial Plan'!I16</f>
        <v>0</v>
      </c>
      <c r="J16" s="518">
        <f>'Strategic Financial Plan'!J16</f>
        <v>0</v>
      </c>
      <c r="K16" s="291"/>
      <c r="L16" s="278"/>
      <c r="M16" s="291"/>
      <c r="N16" s="278"/>
      <c r="O16" s="1363"/>
      <c r="P16" s="1363"/>
      <c r="Q16" s="1363"/>
      <c r="R16" s="1363"/>
      <c r="S16" s="1363"/>
      <c r="T16" s="1363"/>
      <c r="V16" s="16"/>
      <c r="W16" s="16"/>
      <c r="X16" s="16"/>
    </row>
    <row r="17" spans="1:24" x14ac:dyDescent="0.2">
      <c r="A17" s="917" t="str">
        <f>'Budget Plan'!C13</f>
        <v>Funded High Needs Place Numbers</v>
      </c>
      <c r="B17" s="917"/>
      <c r="C17" s="917"/>
      <c r="D17" s="917"/>
      <c r="E17" s="917"/>
      <c r="F17" s="917"/>
      <c r="H17" s="222">
        <f>'Strategic Financial Plan'!H17</f>
        <v>0</v>
      </c>
      <c r="I17" s="518">
        <f>'Strategic Financial Plan'!I17</f>
        <v>0</v>
      </c>
      <c r="J17" s="518">
        <f>'Strategic Financial Plan'!J17</f>
        <v>0</v>
      </c>
      <c r="K17" s="291"/>
      <c r="L17" s="278"/>
      <c r="M17" s="291"/>
      <c r="N17" s="278"/>
      <c r="O17" s="1363"/>
      <c r="P17" s="1363"/>
      <c r="Q17" s="1363"/>
      <c r="R17" s="1363"/>
      <c r="S17" s="1363"/>
      <c r="T17" s="1363"/>
      <c r="V17" s="16"/>
      <c r="W17" s="16"/>
      <c r="X17" s="16"/>
    </row>
    <row r="18" spans="1:24" x14ac:dyDescent="0.2">
      <c r="A18" s="107"/>
      <c r="B18" s="107"/>
      <c r="C18" s="107"/>
      <c r="D18" s="107"/>
      <c r="E18" s="107"/>
      <c r="F18" s="108"/>
      <c r="H18" s="291"/>
      <c r="I18" s="291"/>
      <c r="J18" s="291"/>
      <c r="K18" s="291"/>
      <c r="L18" s="291"/>
      <c r="M18" s="291"/>
      <c r="N18" s="291"/>
      <c r="O18" s="1292"/>
      <c r="P18" s="1292"/>
      <c r="Q18" s="1292"/>
      <c r="R18" s="1292"/>
      <c r="S18" s="1292"/>
      <c r="T18" s="1292"/>
      <c r="V18" s="16"/>
      <c r="W18" s="16"/>
      <c r="X18" s="16"/>
    </row>
    <row r="19" spans="1:24" x14ac:dyDescent="0.2">
      <c r="A19" s="917" t="s">
        <v>398</v>
      </c>
      <c r="B19" s="917"/>
      <c r="C19" s="917"/>
      <c r="D19" s="917"/>
      <c r="E19" s="917"/>
      <c r="F19" s="917"/>
      <c r="H19" s="222">
        <f>'Strategic Financial Plan'!H19</f>
        <v>0</v>
      </c>
      <c r="I19" s="518">
        <f>'Strategic Financial Plan'!I19</f>
        <v>0</v>
      </c>
      <c r="J19" s="518">
        <f>'Strategic Financial Plan'!J19</f>
        <v>0</v>
      </c>
      <c r="K19" s="291"/>
      <c r="L19" s="278"/>
      <c r="M19" s="291"/>
      <c r="N19" s="278"/>
      <c r="O19" s="1363"/>
      <c r="P19" s="1363"/>
      <c r="Q19" s="1363"/>
      <c r="R19" s="1363"/>
      <c r="S19" s="1363"/>
      <c r="T19" s="1363"/>
      <c r="V19" s="16"/>
      <c r="W19" s="16"/>
      <c r="X19" s="16"/>
    </row>
    <row r="20" spans="1:24" x14ac:dyDescent="0.2">
      <c r="A20" s="917" t="s">
        <v>399</v>
      </c>
      <c r="B20" s="917"/>
      <c r="C20" s="917"/>
      <c r="D20" s="917"/>
      <c r="E20" s="917"/>
      <c r="F20" s="917"/>
      <c r="H20" s="222">
        <f>'Strategic Financial Plan'!H20</f>
        <v>0</v>
      </c>
      <c r="I20" s="518">
        <f>'Strategic Financial Plan'!I20</f>
        <v>0</v>
      </c>
      <c r="J20" s="518">
        <f>'Strategic Financial Plan'!J20</f>
        <v>0</v>
      </c>
      <c r="K20" s="291"/>
      <c r="L20" s="278"/>
      <c r="M20" s="291"/>
      <c r="N20" s="278"/>
      <c r="O20" s="1363"/>
      <c r="P20" s="1363"/>
      <c r="Q20" s="1363"/>
      <c r="R20" s="1363"/>
      <c r="S20" s="1363"/>
      <c r="T20" s="1363"/>
      <c r="V20" s="16"/>
      <c r="W20" s="16"/>
      <c r="X20" s="16"/>
    </row>
    <row r="21" spans="1:24" x14ac:dyDescent="0.2">
      <c r="F21" s="44"/>
      <c r="O21" s="1326"/>
      <c r="P21" s="1326"/>
      <c r="Q21" s="1326"/>
      <c r="R21" s="1326"/>
      <c r="S21" s="1326"/>
      <c r="T21" s="1326"/>
      <c r="V21" s="16"/>
      <c r="W21" s="16"/>
      <c r="X21" s="16"/>
    </row>
    <row r="22" spans="1:24" ht="13.5" thickBot="1" x14ac:dyDescent="0.25">
      <c r="F22" s="44"/>
      <c r="O22" s="325"/>
      <c r="P22" s="325"/>
      <c r="Q22" s="325"/>
      <c r="R22" s="325"/>
      <c r="S22" s="325"/>
      <c r="T22" s="325"/>
      <c r="V22" s="16"/>
      <c r="W22" s="16"/>
      <c r="X22" s="16"/>
    </row>
    <row r="23" spans="1:24" x14ac:dyDescent="0.2">
      <c r="A23" s="1087" t="s">
        <v>59</v>
      </c>
      <c r="B23" s="1088"/>
      <c r="C23" s="1088"/>
      <c r="D23" s="1088"/>
      <c r="E23" s="1088"/>
      <c r="F23" s="1088"/>
      <c r="G23" s="1000"/>
      <c r="H23" s="1000"/>
      <c r="I23" s="1000"/>
      <c r="J23" s="1000"/>
      <c r="K23" s="1000"/>
      <c r="L23" s="1000"/>
      <c r="M23" s="1000"/>
      <c r="N23" s="1000"/>
      <c r="O23" s="1000"/>
      <c r="P23" s="1000"/>
      <c r="Q23" s="1000"/>
      <c r="R23" s="1000"/>
      <c r="S23" s="1000"/>
      <c r="T23" s="998"/>
      <c r="V23" s="16"/>
      <c r="W23" s="16"/>
      <c r="X23" s="16"/>
    </row>
    <row r="24" spans="1:24" x14ac:dyDescent="0.2">
      <c r="A24" s="1089"/>
      <c r="B24" s="927"/>
      <c r="C24" s="927"/>
      <c r="D24" s="927"/>
      <c r="E24" s="927"/>
      <c r="F24" s="927"/>
      <c r="G24" s="1277"/>
      <c r="H24" s="1277"/>
      <c r="I24" s="1277"/>
      <c r="J24" s="1277"/>
      <c r="K24" s="1277"/>
      <c r="L24" s="1277"/>
      <c r="M24" s="1277"/>
      <c r="N24" s="1277"/>
      <c r="O24" s="1277"/>
      <c r="P24" s="1277"/>
      <c r="Q24" s="1277"/>
      <c r="R24" s="1277"/>
      <c r="S24" s="1277"/>
      <c r="T24" s="1278"/>
      <c r="V24" s="16"/>
      <c r="W24" s="16"/>
      <c r="X24" s="16"/>
    </row>
    <row r="25" spans="1:24" ht="13.5" thickBot="1" x14ac:dyDescent="0.25">
      <c r="A25" s="1090"/>
      <c r="B25" s="1091"/>
      <c r="C25" s="1091"/>
      <c r="D25" s="1091"/>
      <c r="E25" s="1091"/>
      <c r="F25" s="1091"/>
      <c r="G25" s="1001"/>
      <c r="H25" s="1001"/>
      <c r="I25" s="1001"/>
      <c r="J25" s="1001"/>
      <c r="K25" s="1001"/>
      <c r="L25" s="1001"/>
      <c r="M25" s="1001"/>
      <c r="N25" s="1001"/>
      <c r="O25" s="1001"/>
      <c r="P25" s="1001"/>
      <c r="Q25" s="1001"/>
      <c r="R25" s="1001"/>
      <c r="S25" s="1001"/>
      <c r="T25" s="999"/>
      <c r="V25" s="16"/>
      <c r="W25" s="16"/>
      <c r="X25" s="16"/>
    </row>
    <row r="26" spans="1:24" ht="13.5" thickBot="1" x14ac:dyDescent="0.25">
      <c r="F26" s="44"/>
      <c r="O26" s="325"/>
      <c r="P26" s="325"/>
      <c r="Q26" s="325"/>
      <c r="R26" s="325"/>
      <c r="S26" s="325"/>
      <c r="T26" s="325"/>
      <c r="V26" s="16"/>
      <c r="W26" s="16"/>
      <c r="X26" s="16"/>
    </row>
    <row r="27" spans="1:24" x14ac:dyDescent="0.2">
      <c r="A27" s="1073" t="s">
        <v>60</v>
      </c>
      <c r="B27" s="1074"/>
      <c r="C27" s="1074"/>
      <c r="D27" s="1074"/>
      <c r="E27" s="1074"/>
      <c r="F27" s="1075"/>
      <c r="O27" s="325"/>
      <c r="P27" s="325"/>
      <c r="Q27" s="325"/>
      <c r="R27" s="325"/>
      <c r="S27" s="325"/>
      <c r="T27" s="325"/>
      <c r="V27" s="16"/>
      <c r="W27" s="16"/>
      <c r="X27" s="16"/>
    </row>
    <row r="28" spans="1:24" ht="13.5" thickBot="1" x14ac:dyDescent="0.25">
      <c r="A28" s="1076"/>
      <c r="B28" s="1077"/>
      <c r="C28" s="1077"/>
      <c r="D28" s="1077"/>
      <c r="E28" s="1077"/>
      <c r="F28" s="1078"/>
      <c r="O28" s="325"/>
      <c r="P28" s="325"/>
      <c r="Q28" s="325"/>
      <c r="R28" s="325"/>
      <c r="S28" s="325"/>
      <c r="T28" s="325"/>
      <c r="V28" s="16"/>
      <c r="W28" s="16"/>
      <c r="X28" s="16"/>
    </row>
    <row r="29" spans="1:24" x14ac:dyDescent="0.2">
      <c r="F29" s="44"/>
      <c r="O29" s="325"/>
      <c r="P29" s="325"/>
      <c r="Q29" s="325"/>
      <c r="R29" s="325"/>
      <c r="S29" s="325"/>
      <c r="T29" s="325"/>
      <c r="V29" s="16"/>
      <c r="W29" s="16"/>
      <c r="X29" s="16"/>
    </row>
    <row r="30" spans="1:24" x14ac:dyDescent="0.2">
      <c r="A30" s="1328" t="str">
        <f>'Budget Plan'!C22</f>
        <v>LA Delegated Budget (excl. Sixth Form)</v>
      </c>
      <c r="B30" s="1328"/>
      <c r="C30" s="1328"/>
      <c r="D30" s="1328"/>
      <c r="E30" s="1328"/>
      <c r="F30" s="1092"/>
      <c r="G30" s="149">
        <f>'Strategic Financial Plan'!G30</f>
        <v>0</v>
      </c>
      <c r="H30" s="149">
        <f>'Strategic Financial Plan'!H30</f>
        <v>0</v>
      </c>
      <c r="I30" s="516">
        <f>'Strategic Financial Plan'!I30</f>
        <v>0</v>
      </c>
      <c r="J30" s="516">
        <f>'Strategic Financial Plan'!J30</f>
        <v>0</v>
      </c>
      <c r="K30" s="20"/>
      <c r="L30" s="336"/>
      <c r="M30" s="20"/>
      <c r="N30" s="336"/>
      <c r="O30" s="1363"/>
      <c r="P30" s="1363"/>
      <c r="Q30" s="1363"/>
      <c r="R30" s="1363"/>
      <c r="S30" s="1363"/>
      <c r="T30" s="1363"/>
      <c r="V30" s="16"/>
      <c r="W30" s="16"/>
      <c r="X30" s="16"/>
    </row>
    <row r="31" spans="1:24" ht="13.5" thickBot="1" x14ac:dyDescent="0.25">
      <c r="A31" s="990" t="str">
        <f>'Budget Plan'!C23</f>
        <v>Funding for Sixth Form Students</v>
      </c>
      <c r="B31" s="990"/>
      <c r="C31" s="990"/>
      <c r="D31" s="990"/>
      <c r="E31" s="990"/>
      <c r="F31" s="991"/>
      <c r="G31" s="149">
        <f>'Strategic Financial Plan'!G31</f>
        <v>0</v>
      </c>
      <c r="H31" s="149">
        <f>'Strategic Financial Plan'!H31</f>
        <v>0</v>
      </c>
      <c r="I31" s="516">
        <f>'Strategic Financial Plan'!I31</f>
        <v>0</v>
      </c>
      <c r="J31" s="516">
        <f>'Strategic Financial Plan'!J31</f>
        <v>0</v>
      </c>
      <c r="K31" s="20"/>
      <c r="L31" s="336"/>
      <c r="M31" s="20"/>
      <c r="N31" s="336"/>
      <c r="O31" s="1363"/>
      <c r="P31" s="1363"/>
      <c r="Q31" s="1363"/>
      <c r="R31" s="1363"/>
      <c r="S31" s="1363"/>
      <c r="T31" s="1363"/>
      <c r="V31" s="16"/>
      <c r="W31" s="16"/>
      <c r="X31" s="16"/>
    </row>
    <row r="32" spans="1:24" ht="18" customHeight="1" thickBot="1" x14ac:dyDescent="0.25">
      <c r="A32" s="1034" t="s">
        <v>400</v>
      </c>
      <c r="B32" s="1035"/>
      <c r="C32" s="1035"/>
      <c r="D32" s="1035"/>
      <c r="E32" s="1035"/>
      <c r="F32" s="1035"/>
      <c r="G32" s="292">
        <f>SUM(G30:G31)</f>
        <v>0</v>
      </c>
      <c r="H32" s="137">
        <f>SUM(H30:H31)</f>
        <v>0</v>
      </c>
      <c r="I32" s="293">
        <f>SUM(I30:I31)</f>
        <v>0</v>
      </c>
      <c r="J32" s="116">
        <f>SUM(J30:J31)</f>
        <v>0</v>
      </c>
      <c r="K32" s="20"/>
      <c r="L32" s="133">
        <f>SUM(L30:L31)</f>
        <v>0</v>
      </c>
      <c r="M32" s="20"/>
      <c r="N32" s="133">
        <f>SUM(N30:N31)</f>
        <v>0</v>
      </c>
      <c r="O32" s="1292"/>
      <c r="P32" s="1292"/>
      <c r="Q32" s="1292"/>
      <c r="R32" s="1292"/>
      <c r="S32" s="1292"/>
      <c r="T32" s="1292"/>
      <c r="V32" s="16"/>
      <c r="W32" s="16"/>
      <c r="X32" s="16"/>
    </row>
    <row r="33" spans="1:24" x14ac:dyDescent="0.2">
      <c r="A33" s="941" t="s">
        <v>401</v>
      </c>
      <c r="B33" s="941"/>
      <c r="C33" s="941"/>
      <c r="D33" s="941"/>
      <c r="E33" s="941"/>
      <c r="F33" s="1306"/>
      <c r="G33" s="20"/>
      <c r="H33" s="20"/>
      <c r="I33" s="20"/>
      <c r="J33" s="20"/>
      <c r="K33" s="20"/>
      <c r="L33" s="20"/>
      <c r="M33" s="20"/>
      <c r="N33" s="20"/>
      <c r="O33" s="1292"/>
      <c r="P33" s="1292"/>
      <c r="Q33" s="1292"/>
      <c r="R33" s="1292"/>
      <c r="S33" s="1292"/>
      <c r="T33" s="1292"/>
      <c r="V33" s="16"/>
      <c r="W33" s="16"/>
      <c r="X33" s="16"/>
    </row>
    <row r="34" spans="1:24" x14ac:dyDescent="0.2">
      <c r="A34" s="1026"/>
      <c r="B34" s="1026"/>
      <c r="C34" s="1026"/>
      <c r="D34" s="1026"/>
      <c r="E34" s="1026"/>
      <c r="F34" s="1307"/>
      <c r="G34" s="20"/>
      <c r="H34" s="20"/>
      <c r="I34" s="20"/>
      <c r="J34" s="20"/>
      <c r="K34" s="20"/>
      <c r="L34" s="20"/>
      <c r="M34" s="20"/>
      <c r="N34" s="20"/>
      <c r="O34" s="1292"/>
      <c r="P34" s="1292"/>
      <c r="Q34" s="1292"/>
      <c r="R34" s="1292"/>
      <c r="S34" s="1292"/>
      <c r="T34" s="1292"/>
      <c r="V34" s="16"/>
      <c r="W34" s="16"/>
      <c r="X34" s="16"/>
    </row>
    <row r="35" spans="1:24" x14ac:dyDescent="0.2">
      <c r="A35" s="990" t="str">
        <f>'Budget Plan'!C27</f>
        <v>Additional Resources from LA</v>
      </c>
      <c r="B35" s="990"/>
      <c r="C35" s="990"/>
      <c r="D35" s="990"/>
      <c r="E35" s="990"/>
      <c r="F35" s="991"/>
      <c r="G35" s="149">
        <f>'Strategic Financial Plan'!G35</f>
        <v>0</v>
      </c>
      <c r="H35" s="149">
        <f>'Strategic Financial Plan'!H35</f>
        <v>0</v>
      </c>
      <c r="I35" s="516">
        <f>'Strategic Financial Plan'!I35</f>
        <v>0</v>
      </c>
      <c r="J35" s="516">
        <f>'Strategic Financial Plan'!J35</f>
        <v>0</v>
      </c>
      <c r="K35" s="20"/>
      <c r="L35" s="336"/>
      <c r="M35" s="20"/>
      <c r="N35" s="336"/>
      <c r="O35" s="1363"/>
      <c r="P35" s="1363"/>
      <c r="Q35" s="1363"/>
      <c r="R35" s="1363"/>
      <c r="S35" s="1363"/>
      <c r="T35" s="1363"/>
      <c r="V35" s="16"/>
      <c r="W35" s="16"/>
      <c r="X35" s="16"/>
    </row>
    <row r="36" spans="1:24" x14ac:dyDescent="0.2">
      <c r="A36" s="990" t="str">
        <f>'Budget Plan'!C28</f>
        <v>SEN and High Needs Funding</v>
      </c>
      <c r="B36" s="990"/>
      <c r="C36" s="990"/>
      <c r="D36" s="990"/>
      <c r="E36" s="990"/>
      <c r="F36" s="991"/>
      <c r="G36" s="149">
        <f>'Strategic Financial Plan'!G36</f>
        <v>0</v>
      </c>
      <c r="H36" s="149">
        <f>'Strategic Financial Plan'!H36</f>
        <v>0</v>
      </c>
      <c r="I36" s="516">
        <f>'Strategic Financial Plan'!I36</f>
        <v>0</v>
      </c>
      <c r="J36" s="516">
        <f>'Strategic Financial Plan'!J36</f>
        <v>0</v>
      </c>
      <c r="K36" s="20"/>
      <c r="L36" s="336"/>
      <c r="M36" s="20"/>
      <c r="N36" s="336"/>
      <c r="O36" s="1363"/>
      <c r="P36" s="1363"/>
      <c r="Q36" s="1363"/>
      <c r="R36" s="1363"/>
      <c r="S36" s="1363"/>
      <c r="T36" s="1363"/>
      <c r="V36" s="16"/>
      <c r="W36" s="16"/>
      <c r="X36" s="16"/>
    </row>
    <row r="37" spans="1:24" x14ac:dyDescent="0.2">
      <c r="A37" s="990" t="str">
        <f>'Budget Plan'!C29</f>
        <v>Funding for Ethnic Minority Pupils</v>
      </c>
      <c r="B37" s="990"/>
      <c r="C37" s="990"/>
      <c r="D37" s="990"/>
      <c r="E37" s="990"/>
      <c r="F37" s="991"/>
      <c r="G37" s="149">
        <f>'Strategic Financial Plan'!G37</f>
        <v>0</v>
      </c>
      <c r="H37" s="149">
        <f>'Strategic Financial Plan'!H37</f>
        <v>0</v>
      </c>
      <c r="I37" s="516">
        <f>'Strategic Financial Plan'!I37</f>
        <v>0</v>
      </c>
      <c r="J37" s="516">
        <f>'Strategic Financial Plan'!J37</f>
        <v>0</v>
      </c>
      <c r="K37" s="20"/>
      <c r="L37" s="336"/>
      <c r="M37" s="20"/>
      <c r="N37" s="336"/>
      <c r="O37" s="1363"/>
      <c r="P37" s="1363"/>
      <c r="Q37" s="1363"/>
      <c r="R37" s="1363"/>
      <c r="S37" s="1363"/>
      <c r="T37" s="1363"/>
      <c r="V37" s="16"/>
      <c r="W37" s="16"/>
      <c r="X37" s="16"/>
    </row>
    <row r="38" spans="1:24" x14ac:dyDescent="0.2">
      <c r="A38" s="990" t="str">
        <f>'Budget Plan'!C30</f>
        <v>Pupil Premium</v>
      </c>
      <c r="B38" s="990"/>
      <c r="C38" s="990"/>
      <c r="D38" s="990"/>
      <c r="E38" s="990"/>
      <c r="F38" s="991"/>
      <c r="G38" s="149">
        <f>'Strategic Financial Plan'!G38</f>
        <v>0</v>
      </c>
      <c r="H38" s="149">
        <f>'Strategic Financial Plan'!H38</f>
        <v>0</v>
      </c>
      <c r="I38" s="516">
        <f>'Strategic Financial Plan'!I38</f>
        <v>0</v>
      </c>
      <c r="J38" s="516">
        <f>'Strategic Financial Plan'!J38</f>
        <v>0</v>
      </c>
      <c r="K38" s="20"/>
      <c r="L38" s="336"/>
      <c r="M38" s="20"/>
      <c r="N38" s="336"/>
      <c r="O38" s="1363"/>
      <c r="P38" s="1363"/>
      <c r="Q38" s="1363"/>
      <c r="R38" s="1363"/>
      <c r="S38" s="1363"/>
      <c r="T38" s="1363"/>
      <c r="V38" s="16"/>
      <c r="W38" s="16"/>
      <c r="X38" s="16"/>
    </row>
    <row r="39" spans="1:24" x14ac:dyDescent="0.2">
      <c r="A39" s="990" t="str">
        <f>'Budget Plan'!C31</f>
        <v>Other Government Grants</v>
      </c>
      <c r="B39" s="990"/>
      <c r="C39" s="990"/>
      <c r="D39" s="990"/>
      <c r="E39" s="990"/>
      <c r="F39" s="991"/>
      <c r="G39" s="149">
        <f>'Strategic Financial Plan'!G39</f>
        <v>0</v>
      </c>
      <c r="H39" s="149">
        <f>'Strategic Financial Plan'!H39</f>
        <v>0</v>
      </c>
      <c r="I39" s="516">
        <f>'Strategic Financial Plan'!I39</f>
        <v>0</v>
      </c>
      <c r="J39" s="516">
        <f>'Strategic Financial Plan'!J39</f>
        <v>0</v>
      </c>
      <c r="K39" s="20"/>
      <c r="L39" s="336"/>
      <c r="M39" s="20"/>
      <c r="N39" s="336"/>
      <c r="O39" s="1363"/>
      <c r="P39" s="1363"/>
      <c r="Q39" s="1363"/>
      <c r="R39" s="1363"/>
      <c r="S39" s="1363"/>
      <c r="T39" s="1363"/>
      <c r="V39" s="16"/>
      <c r="W39" s="16"/>
      <c r="X39" s="16"/>
    </row>
    <row r="40" spans="1:24" ht="13.5" thickBot="1" x14ac:dyDescent="0.25">
      <c r="A40" s="1027" t="str">
        <f>'Budget Plan'!C32</f>
        <v>Other Grants and Payments Received</v>
      </c>
      <c r="B40" s="1028"/>
      <c r="C40" s="1028"/>
      <c r="D40" s="1028"/>
      <c r="E40" s="1028"/>
      <c r="F40" s="1028"/>
      <c r="G40" s="151">
        <f>'Strategic Financial Plan'!G40</f>
        <v>0</v>
      </c>
      <c r="H40" s="149">
        <f>'Strategic Financial Plan'!H40</f>
        <v>0</v>
      </c>
      <c r="I40" s="151">
        <f>'Strategic Financial Plan'!I40</f>
        <v>0</v>
      </c>
      <c r="J40" s="151">
        <f>'Strategic Financial Plan'!J40</f>
        <v>0</v>
      </c>
      <c r="K40" s="20"/>
      <c r="L40" s="155"/>
      <c r="M40" s="20"/>
      <c r="N40" s="155"/>
      <c r="O40" s="1363"/>
      <c r="P40" s="1363"/>
      <c r="Q40" s="1363"/>
      <c r="R40" s="1363"/>
      <c r="S40" s="1363"/>
      <c r="T40" s="1363"/>
      <c r="V40" s="16"/>
      <c r="W40" s="16"/>
      <c r="X40" s="16"/>
    </row>
    <row r="41" spans="1:24" ht="18" customHeight="1" thickBot="1" x14ac:dyDescent="0.25">
      <c r="A41" s="1034" t="s">
        <v>402</v>
      </c>
      <c r="B41" s="1035"/>
      <c r="C41" s="1035"/>
      <c r="D41" s="1035"/>
      <c r="E41" s="1035"/>
      <c r="F41" s="1035"/>
      <c r="G41" s="137">
        <f>SUM(G35:G40)</f>
        <v>0</v>
      </c>
      <c r="H41" s="137">
        <f t="shared" ref="H41:N41" si="0">SUM(H35:H40)</f>
        <v>0</v>
      </c>
      <c r="I41" s="137">
        <f t="shared" si="0"/>
        <v>0</v>
      </c>
      <c r="J41" s="119">
        <f t="shared" si="0"/>
        <v>0</v>
      </c>
      <c r="K41" s="20"/>
      <c r="L41" s="133">
        <f t="shared" si="0"/>
        <v>0</v>
      </c>
      <c r="M41" s="20"/>
      <c r="N41" s="133">
        <f t="shared" si="0"/>
        <v>0</v>
      </c>
      <c r="O41" s="1292"/>
      <c r="P41" s="1292"/>
      <c r="Q41" s="1292"/>
      <c r="R41" s="1292"/>
      <c r="S41" s="1292"/>
      <c r="T41" s="1292"/>
      <c r="V41" s="16"/>
      <c r="W41" s="16"/>
      <c r="X41" s="16"/>
    </row>
    <row r="42" spans="1:24" x14ac:dyDescent="0.2">
      <c r="A42" s="941" t="s">
        <v>91</v>
      </c>
      <c r="B42" s="941"/>
      <c r="C42" s="941"/>
      <c r="D42" s="941"/>
      <c r="E42" s="941"/>
      <c r="F42" s="1306"/>
      <c r="G42" s="20"/>
      <c r="H42" s="20"/>
      <c r="I42" s="20"/>
      <c r="J42" s="20"/>
      <c r="K42" s="20"/>
      <c r="L42" s="20"/>
      <c r="M42" s="20"/>
      <c r="N42" s="20"/>
      <c r="O42" s="1292"/>
      <c r="P42" s="1292"/>
      <c r="Q42" s="1292"/>
      <c r="R42" s="1292"/>
      <c r="S42" s="1292"/>
      <c r="T42" s="1292"/>
      <c r="V42" s="16"/>
      <c r="W42" s="16"/>
      <c r="X42" s="16"/>
    </row>
    <row r="43" spans="1:24" x14ac:dyDescent="0.2">
      <c r="A43" s="941"/>
      <c r="B43" s="941"/>
      <c r="C43" s="941"/>
      <c r="D43" s="941"/>
      <c r="E43" s="941"/>
      <c r="F43" s="1306"/>
      <c r="G43" s="20"/>
      <c r="H43" s="20"/>
      <c r="I43" s="20"/>
      <c r="J43" s="20"/>
      <c r="K43" s="20"/>
      <c r="L43" s="20"/>
      <c r="M43" s="20"/>
      <c r="N43" s="20"/>
      <c r="O43" s="1292"/>
      <c r="P43" s="1292"/>
      <c r="Q43" s="1292"/>
      <c r="R43" s="1292"/>
      <c r="S43" s="1292"/>
      <c r="T43" s="1292"/>
      <c r="V43" s="16"/>
      <c r="W43" s="16"/>
      <c r="X43" s="16"/>
    </row>
    <row r="44" spans="1:24" x14ac:dyDescent="0.2">
      <c r="A44" s="990" t="str">
        <f>'Budget Plan'!C36</f>
        <v>Income from Services Provided</v>
      </c>
      <c r="B44" s="990"/>
      <c r="C44" s="990"/>
      <c r="D44" s="990"/>
      <c r="E44" s="990"/>
      <c r="F44" s="991"/>
      <c r="G44" s="149">
        <f>'Strategic Financial Plan'!G44</f>
        <v>0</v>
      </c>
      <c r="H44" s="149">
        <f>'Strategic Financial Plan'!H44</f>
        <v>0</v>
      </c>
      <c r="I44" s="516">
        <f>'Strategic Financial Plan'!I44</f>
        <v>0</v>
      </c>
      <c r="J44" s="516">
        <f>'Strategic Financial Plan'!J44</f>
        <v>0</v>
      </c>
      <c r="K44" s="20"/>
      <c r="L44" s="336"/>
      <c r="M44" s="20"/>
      <c r="N44" s="336"/>
      <c r="O44" s="1363"/>
      <c r="P44" s="1363"/>
      <c r="Q44" s="1363"/>
      <c r="R44" s="1363"/>
      <c r="S44" s="1363"/>
      <c r="T44" s="1363"/>
      <c r="V44" s="16"/>
      <c r="W44" s="16"/>
      <c r="X44" s="16"/>
    </row>
    <row r="45" spans="1:24" x14ac:dyDescent="0.2">
      <c r="A45" s="990" t="str">
        <f>'Budget Plan'!C37</f>
        <v>Interest Received</v>
      </c>
      <c r="B45" s="990"/>
      <c r="C45" s="990"/>
      <c r="D45" s="990"/>
      <c r="E45" s="990"/>
      <c r="F45" s="991"/>
      <c r="G45" s="149">
        <f>'Strategic Financial Plan'!G45</f>
        <v>0</v>
      </c>
      <c r="H45" s="149">
        <f>'Strategic Financial Plan'!H45</f>
        <v>0</v>
      </c>
      <c r="I45" s="516">
        <f>'Strategic Financial Plan'!I45</f>
        <v>0</v>
      </c>
      <c r="J45" s="516">
        <f>'Strategic Financial Plan'!J45</f>
        <v>0</v>
      </c>
      <c r="K45" s="20"/>
      <c r="L45" s="336"/>
      <c r="M45" s="20"/>
      <c r="N45" s="336"/>
      <c r="O45" s="1363"/>
      <c r="P45" s="1363"/>
      <c r="Q45" s="1363"/>
      <c r="R45" s="1363"/>
      <c r="S45" s="1363"/>
      <c r="T45" s="1363"/>
      <c r="V45" s="16"/>
      <c r="W45" s="16"/>
      <c r="X45" s="16"/>
    </row>
    <row r="46" spans="1:24" x14ac:dyDescent="0.2">
      <c r="A46" s="990" t="str">
        <f>'Budget Plan'!C38</f>
        <v>Lettings</v>
      </c>
      <c r="B46" s="990"/>
      <c r="C46" s="990"/>
      <c r="D46" s="990"/>
      <c r="E46" s="990"/>
      <c r="F46" s="991"/>
      <c r="G46" s="149">
        <f>'Strategic Financial Plan'!G46</f>
        <v>0</v>
      </c>
      <c r="H46" s="149">
        <f>'Strategic Financial Plan'!H46</f>
        <v>0</v>
      </c>
      <c r="I46" s="516">
        <f>'Strategic Financial Plan'!I46</f>
        <v>0</v>
      </c>
      <c r="J46" s="516">
        <f>'Strategic Financial Plan'!J46</f>
        <v>0</v>
      </c>
      <c r="K46" s="20"/>
      <c r="L46" s="336"/>
      <c r="M46" s="20"/>
      <c r="N46" s="336"/>
      <c r="O46" s="1363"/>
      <c r="P46" s="1363"/>
      <c r="Q46" s="1363"/>
      <c r="R46" s="1363"/>
      <c r="S46" s="1363"/>
      <c r="T46" s="1363"/>
      <c r="V46" s="16"/>
      <c r="W46" s="16"/>
      <c r="X46" s="16"/>
    </row>
    <row r="47" spans="1:24" x14ac:dyDescent="0.2">
      <c r="A47" s="990" t="str">
        <f>'Budget Plan'!C39</f>
        <v>Income from Catering</v>
      </c>
      <c r="B47" s="990"/>
      <c r="C47" s="990"/>
      <c r="D47" s="990"/>
      <c r="E47" s="990"/>
      <c r="F47" s="991"/>
      <c r="G47" s="149">
        <f>'Strategic Financial Plan'!G47</f>
        <v>0</v>
      </c>
      <c r="H47" s="149">
        <f>'Strategic Financial Plan'!H47</f>
        <v>0</v>
      </c>
      <c r="I47" s="516">
        <f>'Strategic Financial Plan'!I47</f>
        <v>0</v>
      </c>
      <c r="J47" s="516">
        <f>'Strategic Financial Plan'!J47</f>
        <v>0</v>
      </c>
      <c r="K47" s="20"/>
      <c r="L47" s="336"/>
      <c r="M47" s="20"/>
      <c r="N47" s="336"/>
      <c r="O47" s="1363"/>
      <c r="P47" s="1363"/>
      <c r="Q47" s="1363"/>
      <c r="R47" s="1363"/>
      <c r="S47" s="1363"/>
      <c r="T47" s="1363"/>
      <c r="V47" s="16"/>
      <c r="W47" s="16"/>
      <c r="X47" s="16"/>
    </row>
    <row r="48" spans="1:24" x14ac:dyDescent="0.2">
      <c r="A48" s="990" t="str">
        <f>'Budget Plan'!C40</f>
        <v>Receipts from Supply Teacher Insurance Claims</v>
      </c>
      <c r="B48" s="990"/>
      <c r="C48" s="990"/>
      <c r="D48" s="990"/>
      <c r="E48" s="990"/>
      <c r="F48" s="991"/>
      <c r="G48" s="149">
        <f>'Strategic Financial Plan'!G48</f>
        <v>0</v>
      </c>
      <c r="H48" s="149">
        <f>'Strategic Financial Plan'!H48</f>
        <v>0</v>
      </c>
      <c r="I48" s="516">
        <f>'Strategic Financial Plan'!I48</f>
        <v>0</v>
      </c>
      <c r="J48" s="516">
        <f>'Strategic Financial Plan'!J48</f>
        <v>0</v>
      </c>
      <c r="K48" s="20"/>
      <c r="L48" s="336"/>
      <c r="M48" s="20"/>
      <c r="N48" s="336"/>
      <c r="O48" s="1363"/>
      <c r="P48" s="1363"/>
      <c r="Q48" s="1363"/>
      <c r="R48" s="1363"/>
      <c r="S48" s="1363"/>
      <c r="T48" s="1363"/>
      <c r="V48" s="16"/>
      <c r="W48" s="16"/>
      <c r="X48" s="16"/>
    </row>
    <row r="49" spans="1:24" x14ac:dyDescent="0.2">
      <c r="A49" s="990" t="str">
        <f>'Budget Plan'!C41</f>
        <v>Receipts from Other Insurance Claims</v>
      </c>
      <c r="B49" s="990"/>
      <c r="C49" s="990"/>
      <c r="D49" s="990"/>
      <c r="E49" s="990"/>
      <c r="F49" s="991"/>
      <c r="G49" s="149">
        <f>'Strategic Financial Plan'!G49</f>
        <v>0</v>
      </c>
      <c r="H49" s="149">
        <f>'Strategic Financial Plan'!H49</f>
        <v>0</v>
      </c>
      <c r="I49" s="516">
        <f>'Strategic Financial Plan'!I49</f>
        <v>0</v>
      </c>
      <c r="J49" s="516">
        <f>'Strategic Financial Plan'!J49</f>
        <v>0</v>
      </c>
      <c r="K49" s="20"/>
      <c r="L49" s="336"/>
      <c r="M49" s="20"/>
      <c r="N49" s="336"/>
      <c r="O49" s="1363"/>
      <c r="P49" s="1363"/>
      <c r="Q49" s="1363"/>
      <c r="R49" s="1363"/>
      <c r="S49" s="1363"/>
      <c r="T49" s="1363"/>
      <c r="V49" s="16"/>
      <c r="W49" s="16"/>
      <c r="X49" s="16"/>
    </row>
    <row r="50" spans="1:24" x14ac:dyDescent="0.2">
      <c r="A50" s="990" t="str">
        <f>'Budget Plan'!C42</f>
        <v>Income from Visits</v>
      </c>
      <c r="B50" s="990"/>
      <c r="C50" s="990"/>
      <c r="D50" s="990"/>
      <c r="E50" s="990"/>
      <c r="F50" s="991"/>
      <c r="G50" s="149">
        <f>'Strategic Financial Plan'!G50</f>
        <v>0</v>
      </c>
      <c r="H50" s="149">
        <f>'Strategic Financial Plan'!H50</f>
        <v>0</v>
      </c>
      <c r="I50" s="516">
        <f>'Strategic Financial Plan'!I50</f>
        <v>0</v>
      </c>
      <c r="J50" s="516">
        <f>'Strategic Financial Plan'!J50</f>
        <v>0</v>
      </c>
      <c r="K50" s="20"/>
      <c r="L50" s="336"/>
      <c r="M50" s="20"/>
      <c r="N50" s="336"/>
      <c r="O50" s="1363"/>
      <c r="P50" s="1363"/>
      <c r="Q50" s="1363"/>
      <c r="R50" s="1363"/>
      <c r="S50" s="1363"/>
      <c r="T50" s="1363"/>
      <c r="V50" s="16"/>
      <c r="W50" s="16"/>
      <c r="X50" s="16"/>
    </row>
    <row r="51" spans="1:24" x14ac:dyDescent="0.2">
      <c r="A51" s="990" t="str">
        <f>'Budget Plan'!C43</f>
        <v>Donations / Private Funds</v>
      </c>
      <c r="B51" s="990"/>
      <c r="C51" s="990"/>
      <c r="D51" s="990"/>
      <c r="E51" s="990"/>
      <c r="F51" s="991"/>
      <c r="G51" s="149">
        <f>'Strategic Financial Plan'!G51</f>
        <v>0</v>
      </c>
      <c r="H51" s="149">
        <f>'Strategic Financial Plan'!H51</f>
        <v>0</v>
      </c>
      <c r="I51" s="516">
        <f>'Strategic Financial Plan'!I51</f>
        <v>0</v>
      </c>
      <c r="J51" s="516">
        <f>'Strategic Financial Plan'!J51</f>
        <v>0</v>
      </c>
      <c r="K51" s="20"/>
      <c r="L51" s="336"/>
      <c r="M51" s="20"/>
      <c r="N51" s="336"/>
      <c r="O51" s="1363"/>
      <c r="P51" s="1363"/>
      <c r="Q51" s="1363"/>
      <c r="R51" s="1363"/>
      <c r="S51" s="1363"/>
      <c r="T51" s="1363"/>
      <c r="V51" s="16"/>
      <c r="W51" s="16"/>
      <c r="X51" s="16"/>
    </row>
    <row r="52" spans="1:24" ht="13.5" thickBot="1" x14ac:dyDescent="0.25">
      <c r="A52" s="330" t="str">
        <f>'Budget Plan'!C44</f>
        <v>School Fund Income</v>
      </c>
      <c r="F52" s="42"/>
      <c r="G52" s="151">
        <f>'Strategic Financial Plan'!G52</f>
        <v>0</v>
      </c>
      <c r="H52" s="149">
        <f>'Strategic Financial Plan'!H52</f>
        <v>0</v>
      </c>
      <c r="I52" s="151">
        <f>'Strategic Financial Plan'!I52</f>
        <v>0</v>
      </c>
      <c r="J52" s="151">
        <f>'Strategic Financial Plan'!J52</f>
        <v>0</v>
      </c>
      <c r="K52" s="20"/>
      <c r="L52" s="155"/>
      <c r="M52" s="20"/>
      <c r="N52" s="155"/>
      <c r="O52" s="1363"/>
      <c r="P52" s="1363"/>
      <c r="Q52" s="1363"/>
      <c r="R52" s="1363"/>
      <c r="S52" s="1363"/>
      <c r="T52" s="1363"/>
      <c r="V52" s="16"/>
      <c r="W52" s="16"/>
      <c r="X52" s="16"/>
    </row>
    <row r="53" spans="1:24" ht="18" customHeight="1" thickBot="1" x14ac:dyDescent="0.25">
      <c r="A53" s="1034" t="s">
        <v>126</v>
      </c>
      <c r="B53" s="1035"/>
      <c r="C53" s="1035"/>
      <c r="D53" s="1035"/>
      <c r="E53" s="1035"/>
      <c r="F53" s="1035"/>
      <c r="G53" s="137">
        <f>SUM(G44:G52)</f>
        <v>0</v>
      </c>
      <c r="H53" s="137">
        <f t="shared" ref="H53:N53" si="1">SUM(H44:H52)</f>
        <v>0</v>
      </c>
      <c r="I53" s="137">
        <f t="shared" si="1"/>
        <v>0</v>
      </c>
      <c r="J53" s="119">
        <f t="shared" si="1"/>
        <v>0</v>
      </c>
      <c r="K53" s="20"/>
      <c r="L53" s="133">
        <f t="shared" si="1"/>
        <v>0</v>
      </c>
      <c r="M53" s="20"/>
      <c r="N53" s="133">
        <f t="shared" si="1"/>
        <v>0</v>
      </c>
      <c r="O53" s="1292"/>
      <c r="P53" s="1292"/>
      <c r="Q53" s="1292"/>
      <c r="R53" s="1292"/>
      <c r="S53" s="1292"/>
      <c r="T53" s="1292"/>
      <c r="V53" s="16"/>
      <c r="W53" s="16"/>
      <c r="X53" s="16"/>
    </row>
    <row r="54" spans="1:24" ht="13.5" thickBot="1" x14ac:dyDescent="0.25">
      <c r="F54" s="44"/>
      <c r="G54" s="20"/>
      <c r="H54" s="20"/>
      <c r="I54" s="20"/>
      <c r="J54" s="20"/>
      <c r="K54" s="20"/>
      <c r="L54" s="20"/>
      <c r="M54" s="20"/>
      <c r="N54" s="20"/>
      <c r="O54" s="1292"/>
      <c r="P54" s="1292"/>
      <c r="Q54" s="1292"/>
      <c r="R54" s="1292"/>
      <c r="S54" s="1292"/>
      <c r="T54" s="1292"/>
      <c r="V54" s="16"/>
      <c r="W54" s="16"/>
      <c r="X54" s="16"/>
    </row>
    <row r="55" spans="1:24" x14ac:dyDescent="0.2">
      <c r="A55" s="1019" t="s">
        <v>128</v>
      </c>
      <c r="B55" s="1020"/>
      <c r="C55" s="1020"/>
      <c r="D55" s="1020"/>
      <c r="E55" s="1020"/>
      <c r="F55" s="1020"/>
      <c r="G55" s="1302">
        <f>G53+G41+G32</f>
        <v>0</v>
      </c>
      <c r="H55" s="1303">
        <f t="shared" ref="H55:N55" si="2">H53+H41+H32</f>
        <v>0</v>
      </c>
      <c r="I55" s="1303">
        <f t="shared" si="2"/>
        <v>0</v>
      </c>
      <c r="J55" s="1300">
        <f t="shared" si="2"/>
        <v>0</v>
      </c>
      <c r="K55" s="1382"/>
      <c r="L55" s="1386">
        <f t="shared" si="2"/>
        <v>0</v>
      </c>
      <c r="M55" s="1382"/>
      <c r="N55" s="1386">
        <f t="shared" si="2"/>
        <v>0</v>
      </c>
      <c r="O55" s="1292"/>
      <c r="P55" s="1292"/>
      <c r="Q55" s="1292"/>
      <c r="R55" s="1292"/>
      <c r="S55" s="1292"/>
      <c r="T55" s="1292"/>
      <c r="V55" s="16"/>
      <c r="W55" s="16"/>
      <c r="X55" s="16"/>
    </row>
    <row r="56" spans="1:24" x14ac:dyDescent="0.2">
      <c r="A56" s="1021"/>
      <c r="B56" s="1022"/>
      <c r="C56" s="1022"/>
      <c r="D56" s="1022"/>
      <c r="E56" s="1022"/>
      <c r="F56" s="1022"/>
      <c r="G56" s="1290"/>
      <c r="H56" s="1311"/>
      <c r="I56" s="1311"/>
      <c r="J56" s="1301"/>
      <c r="K56" s="1382"/>
      <c r="L56" s="1382"/>
      <c r="M56" s="1382"/>
      <c r="N56" s="1382"/>
      <c r="O56" s="1292"/>
      <c r="P56" s="1292"/>
      <c r="Q56" s="1292"/>
      <c r="R56" s="1292"/>
      <c r="S56" s="1292"/>
      <c r="T56" s="1292"/>
      <c r="V56" s="16"/>
      <c r="W56" s="16"/>
      <c r="X56" s="16"/>
    </row>
    <row r="57" spans="1:24" ht="13.5" thickBot="1" x14ac:dyDescent="0.25">
      <c r="A57" s="1023"/>
      <c r="B57" s="1024"/>
      <c r="C57" s="1024"/>
      <c r="D57" s="1024"/>
      <c r="E57" s="1024"/>
      <c r="F57" s="1024"/>
      <c r="G57" s="1291"/>
      <c r="H57" s="1288"/>
      <c r="I57" s="1288"/>
      <c r="J57" s="1289"/>
      <c r="K57" s="1382"/>
      <c r="L57" s="1383"/>
      <c r="M57" s="1382"/>
      <c r="N57" s="1383"/>
      <c r="O57" s="1292"/>
      <c r="P57" s="1292"/>
      <c r="Q57" s="1292"/>
      <c r="R57" s="1292"/>
      <c r="S57" s="1292"/>
      <c r="T57" s="1292"/>
      <c r="V57" s="16"/>
      <c r="W57" s="16"/>
      <c r="X57" s="16"/>
    </row>
    <row r="58" spans="1:24" x14ac:dyDescent="0.2">
      <c r="A58" s="940"/>
      <c r="B58" s="940"/>
      <c r="C58" s="940"/>
      <c r="D58" s="940"/>
      <c r="E58" s="940"/>
      <c r="F58" s="940"/>
      <c r="G58" s="20"/>
      <c r="H58" s="20"/>
      <c r="I58" s="20"/>
      <c r="J58" s="20"/>
      <c r="K58" s="20"/>
      <c r="L58" s="20"/>
      <c r="M58" s="20"/>
      <c r="N58" s="20"/>
      <c r="O58" s="1292"/>
      <c r="P58" s="1292"/>
      <c r="Q58" s="1292"/>
      <c r="R58" s="1292"/>
      <c r="S58" s="1292"/>
      <c r="T58" s="1292"/>
      <c r="V58" s="16"/>
      <c r="W58" s="16"/>
      <c r="X58" s="16"/>
    </row>
    <row r="59" spans="1:24" ht="13.5" thickBot="1" x14ac:dyDescent="0.25">
      <c r="A59" s="994"/>
      <c r="B59" s="994"/>
      <c r="C59" s="994"/>
      <c r="D59" s="994"/>
      <c r="E59" s="994"/>
      <c r="F59" s="1293"/>
      <c r="G59" s="20"/>
      <c r="H59" s="20"/>
      <c r="I59" s="20"/>
      <c r="J59" s="20"/>
      <c r="K59" s="20"/>
      <c r="L59" s="20"/>
      <c r="M59" s="20"/>
      <c r="N59" s="20"/>
      <c r="O59" s="1292"/>
      <c r="P59" s="1292"/>
      <c r="Q59" s="1292"/>
      <c r="R59" s="1292"/>
      <c r="S59" s="1292"/>
      <c r="T59" s="1292"/>
      <c r="V59" s="16"/>
      <c r="W59" s="16"/>
      <c r="X59" s="16"/>
    </row>
    <row r="60" spans="1:24" x14ac:dyDescent="0.2">
      <c r="A60" s="1073" t="s">
        <v>129</v>
      </c>
      <c r="B60" s="1074"/>
      <c r="C60" s="1074"/>
      <c r="D60" s="1074"/>
      <c r="E60" s="1074"/>
      <c r="F60" s="1075"/>
      <c r="G60" s="20"/>
      <c r="H60" s="20"/>
      <c r="I60" s="20"/>
      <c r="J60" s="20"/>
      <c r="K60" s="20"/>
      <c r="L60" s="20"/>
      <c r="M60" s="20"/>
      <c r="N60" s="20"/>
      <c r="O60" s="1292"/>
      <c r="P60" s="1292"/>
      <c r="Q60" s="1292"/>
      <c r="R60" s="1292"/>
      <c r="S60" s="1292"/>
      <c r="T60" s="1292"/>
      <c r="V60" s="16"/>
      <c r="W60" s="16"/>
      <c r="X60" s="16"/>
    </row>
    <row r="61" spans="1:24" ht="13.5" thickBot="1" x14ac:dyDescent="0.25">
      <c r="A61" s="1076"/>
      <c r="B61" s="1077"/>
      <c r="C61" s="1077"/>
      <c r="D61" s="1077"/>
      <c r="E61" s="1077"/>
      <c r="F61" s="1078"/>
      <c r="G61" s="20"/>
      <c r="H61" s="20"/>
      <c r="I61" s="20"/>
      <c r="J61" s="20"/>
      <c r="K61" s="20"/>
      <c r="L61" s="20"/>
      <c r="M61" s="20"/>
      <c r="N61" s="20"/>
      <c r="O61" s="1292"/>
      <c r="P61" s="1292"/>
      <c r="Q61" s="1292"/>
      <c r="R61" s="1292"/>
      <c r="S61" s="1292"/>
      <c r="T61" s="1292"/>
      <c r="V61" s="16"/>
      <c r="W61" s="16"/>
      <c r="X61" s="16"/>
    </row>
    <row r="62" spans="1:24" x14ac:dyDescent="0.2">
      <c r="A62" s="110"/>
      <c r="B62" s="110"/>
      <c r="C62" s="110"/>
      <c r="D62" s="110"/>
      <c r="E62" s="110"/>
      <c r="F62" s="110"/>
      <c r="G62" s="20"/>
      <c r="H62" s="20"/>
      <c r="I62" s="20"/>
      <c r="J62" s="20"/>
      <c r="K62" s="20"/>
      <c r="L62" s="20"/>
      <c r="M62" s="20"/>
      <c r="N62" s="20"/>
      <c r="O62" s="1292"/>
      <c r="P62" s="1292"/>
      <c r="Q62" s="1292"/>
      <c r="R62" s="1292"/>
      <c r="S62" s="1292"/>
      <c r="T62" s="1292"/>
      <c r="V62" s="16"/>
      <c r="W62" s="16"/>
      <c r="X62" s="16"/>
    </row>
    <row r="63" spans="1:24" x14ac:dyDescent="0.2">
      <c r="A63" s="941" t="s">
        <v>130</v>
      </c>
      <c r="B63" s="941"/>
      <c r="C63" s="941"/>
      <c r="D63" s="941"/>
      <c r="E63" s="941"/>
      <c r="F63" s="1306"/>
      <c r="G63" s="20"/>
      <c r="H63" s="20"/>
      <c r="I63" s="20"/>
      <c r="J63" s="20"/>
      <c r="K63" s="20"/>
      <c r="L63" s="20"/>
      <c r="M63" s="20"/>
      <c r="N63" s="20"/>
      <c r="O63" s="1292"/>
      <c r="P63" s="1292"/>
      <c r="Q63" s="1292"/>
      <c r="R63" s="1292"/>
      <c r="S63" s="1292"/>
      <c r="T63" s="1292"/>
      <c r="V63" s="16"/>
      <c r="W63" s="16"/>
      <c r="X63" s="16"/>
    </row>
    <row r="64" spans="1:24" x14ac:dyDescent="0.2">
      <c r="A64" s="941"/>
      <c r="B64" s="941"/>
      <c r="C64" s="941"/>
      <c r="D64" s="941"/>
      <c r="E64" s="941"/>
      <c r="F64" s="1306"/>
      <c r="G64" s="20"/>
      <c r="H64" s="20"/>
      <c r="I64" s="20"/>
      <c r="J64" s="20"/>
      <c r="K64" s="20"/>
      <c r="L64" s="20"/>
      <c r="M64" s="20"/>
      <c r="N64" s="20"/>
      <c r="O64" s="1292"/>
      <c r="P64" s="1292"/>
      <c r="Q64" s="1292"/>
      <c r="R64" s="1292"/>
      <c r="S64" s="1292"/>
      <c r="T64" s="1292"/>
      <c r="V64" s="16"/>
      <c r="W64" s="16"/>
      <c r="X64" s="16"/>
    </row>
    <row r="65" spans="1:24" x14ac:dyDescent="0.2">
      <c r="A65" s="1025" t="s">
        <v>131</v>
      </c>
      <c r="B65" s="1025"/>
      <c r="C65" s="1025"/>
      <c r="D65" s="1025"/>
      <c r="E65" s="1025"/>
      <c r="F65" s="1306"/>
      <c r="G65" s="20"/>
      <c r="H65" s="20"/>
      <c r="I65" s="20"/>
      <c r="J65" s="20"/>
      <c r="K65" s="20"/>
      <c r="L65" s="20"/>
      <c r="M65" s="20"/>
      <c r="N65" s="20"/>
      <c r="O65" s="1292"/>
      <c r="P65" s="1292"/>
      <c r="Q65" s="1292"/>
      <c r="R65" s="1292"/>
      <c r="S65" s="1292"/>
      <c r="T65" s="1292"/>
      <c r="V65" s="16"/>
      <c r="W65" s="16"/>
      <c r="X65" s="16"/>
    </row>
    <row r="66" spans="1:24" x14ac:dyDescent="0.2">
      <c r="A66" s="990" t="str">
        <f>'Budget Plan'!C54</f>
        <v>Teaching Staff</v>
      </c>
      <c r="B66" s="990"/>
      <c r="C66" s="990"/>
      <c r="D66" s="990"/>
      <c r="E66" s="990"/>
      <c r="F66" s="991"/>
      <c r="G66" s="149">
        <f>'Strategic Financial Plan'!G66</f>
        <v>0</v>
      </c>
      <c r="H66" s="149">
        <f>'Strategic Financial Plan'!H66</f>
        <v>0</v>
      </c>
      <c r="I66" s="516">
        <f>'Strategic Financial Plan'!I66</f>
        <v>0</v>
      </c>
      <c r="J66" s="516">
        <f>'Strategic Financial Plan'!J66</f>
        <v>0</v>
      </c>
      <c r="K66" s="20"/>
      <c r="L66" s="336"/>
      <c r="M66" s="20"/>
      <c r="N66" s="336"/>
      <c r="O66" s="1363"/>
      <c r="P66" s="1363"/>
      <c r="Q66" s="1363"/>
      <c r="R66" s="1363"/>
      <c r="S66" s="1363"/>
      <c r="T66" s="1363"/>
      <c r="V66" s="16"/>
      <c r="W66" s="16"/>
      <c r="X66" s="16"/>
    </row>
    <row r="67" spans="1:24" ht="13.5" thickBot="1" x14ac:dyDescent="0.25">
      <c r="A67" s="1305" t="str">
        <f>'Budget Plan'!C55</f>
        <v>Supply Staff</v>
      </c>
      <c r="B67" s="1305"/>
      <c r="C67" s="1305"/>
      <c r="D67" s="1305"/>
      <c r="E67" s="1305"/>
      <c r="F67" s="1027"/>
      <c r="G67" s="151">
        <f>'Strategic Financial Plan'!G67</f>
        <v>0</v>
      </c>
      <c r="H67" s="149">
        <f>'Strategic Financial Plan'!H67</f>
        <v>0</v>
      </c>
      <c r="I67" s="151">
        <f>'Strategic Financial Plan'!I67</f>
        <v>0</v>
      </c>
      <c r="J67" s="151">
        <f>'Strategic Financial Plan'!J67</f>
        <v>0</v>
      </c>
      <c r="K67" s="20"/>
      <c r="L67" s="155"/>
      <c r="M67" s="20"/>
      <c r="N67" s="155"/>
      <c r="O67" s="1363"/>
      <c r="P67" s="1363"/>
      <c r="Q67" s="1363"/>
      <c r="R67" s="1363"/>
      <c r="S67" s="1363"/>
      <c r="T67" s="1363"/>
      <c r="V67" s="16"/>
      <c r="W67" s="16"/>
      <c r="X67" s="16"/>
    </row>
    <row r="68" spans="1:24" ht="18" customHeight="1" thickBot="1" x14ac:dyDescent="0.25">
      <c r="A68" s="1034" t="s">
        <v>404</v>
      </c>
      <c r="B68" s="1035"/>
      <c r="C68" s="1035"/>
      <c r="D68" s="1035"/>
      <c r="E68" s="1035"/>
      <c r="F68" s="1035"/>
      <c r="G68" s="137">
        <f>G66+G67</f>
        <v>0</v>
      </c>
      <c r="H68" s="137">
        <f t="shared" ref="H68:N68" si="3">H66+H67</f>
        <v>0</v>
      </c>
      <c r="I68" s="137">
        <f t="shared" si="3"/>
        <v>0</v>
      </c>
      <c r="J68" s="119">
        <f t="shared" si="3"/>
        <v>0</v>
      </c>
      <c r="K68" s="20"/>
      <c r="L68" s="133">
        <f t="shared" si="3"/>
        <v>0</v>
      </c>
      <c r="M68" s="20"/>
      <c r="N68" s="133">
        <f t="shared" si="3"/>
        <v>0</v>
      </c>
      <c r="O68" s="1292"/>
      <c r="P68" s="1292"/>
      <c r="Q68" s="1292"/>
      <c r="R68" s="1292"/>
      <c r="S68" s="1292"/>
      <c r="T68" s="1292"/>
      <c r="V68" s="16"/>
      <c r="W68" s="16"/>
      <c r="X68" s="16"/>
    </row>
    <row r="69" spans="1:24" x14ac:dyDescent="0.2">
      <c r="A69" s="994"/>
      <c r="B69" s="994"/>
      <c r="C69" s="994"/>
      <c r="D69" s="994"/>
      <c r="E69" s="994"/>
      <c r="F69" s="1293"/>
      <c r="G69" s="20"/>
      <c r="H69" s="20"/>
      <c r="I69" s="20"/>
      <c r="J69" s="20"/>
      <c r="K69" s="20"/>
      <c r="L69" s="20"/>
      <c r="M69" s="20"/>
      <c r="N69" s="20"/>
      <c r="O69" s="1292"/>
      <c r="P69" s="1292"/>
      <c r="Q69" s="1292"/>
      <c r="R69" s="1292"/>
      <c r="S69" s="1292"/>
      <c r="T69" s="1292"/>
      <c r="V69" s="16"/>
      <c r="W69" s="16"/>
      <c r="X69" s="16"/>
    </row>
    <row r="70" spans="1:24" x14ac:dyDescent="0.2">
      <c r="A70" s="1025" t="s">
        <v>140</v>
      </c>
      <c r="B70" s="1025"/>
      <c r="C70" s="1025"/>
      <c r="D70" s="1025"/>
      <c r="E70" s="1025"/>
      <c r="F70" s="1306"/>
      <c r="G70" s="20"/>
      <c r="H70" s="20"/>
      <c r="I70" s="20"/>
      <c r="J70" s="20"/>
      <c r="K70" s="20"/>
      <c r="L70" s="20"/>
      <c r="M70" s="20"/>
      <c r="N70" s="20"/>
      <c r="O70" s="1292"/>
      <c r="P70" s="1292"/>
      <c r="Q70" s="1292"/>
      <c r="R70" s="1292"/>
      <c r="S70" s="1292"/>
      <c r="T70" s="1292"/>
      <c r="V70" s="16"/>
      <c r="W70" s="16"/>
      <c r="X70" s="16"/>
    </row>
    <row r="71" spans="1:24" x14ac:dyDescent="0.2">
      <c r="A71" s="990" t="str">
        <f>'Budget Plan'!C59</f>
        <v>LSA / Ancillary / Classroom Assistants</v>
      </c>
      <c r="B71" s="990"/>
      <c r="C71" s="990"/>
      <c r="D71" s="990"/>
      <c r="E71" s="990"/>
      <c r="F71" s="991"/>
      <c r="G71" s="149">
        <f>'Strategic Financial Plan'!G71</f>
        <v>0</v>
      </c>
      <c r="H71" s="149">
        <f>'Strategic Financial Plan'!H71</f>
        <v>0</v>
      </c>
      <c r="I71" s="516">
        <f>'Strategic Financial Plan'!I71</f>
        <v>0</v>
      </c>
      <c r="J71" s="516">
        <f>'Strategic Financial Plan'!J71</f>
        <v>0</v>
      </c>
      <c r="K71" s="20"/>
      <c r="L71" s="336"/>
      <c r="M71" s="20"/>
      <c r="N71" s="336"/>
      <c r="O71" s="1363"/>
      <c r="P71" s="1363"/>
      <c r="Q71" s="1363"/>
      <c r="R71" s="1363"/>
      <c r="S71" s="1363"/>
      <c r="T71" s="1363"/>
      <c r="V71" s="16"/>
      <c r="W71" s="16"/>
      <c r="X71" s="16"/>
    </row>
    <row r="72" spans="1:24" x14ac:dyDescent="0.2">
      <c r="A72" s="990" t="str">
        <f>'Budget Plan'!C60</f>
        <v>Foreign Language Assistant / Nursery Nurse</v>
      </c>
      <c r="B72" s="990"/>
      <c r="C72" s="990"/>
      <c r="D72" s="990"/>
      <c r="E72" s="990"/>
      <c r="F72" s="991"/>
      <c r="G72" s="149">
        <f>'Strategic Financial Plan'!G72</f>
        <v>0</v>
      </c>
      <c r="H72" s="149">
        <f>'Strategic Financial Plan'!H72</f>
        <v>0</v>
      </c>
      <c r="I72" s="516">
        <f>'Strategic Financial Plan'!I72</f>
        <v>0</v>
      </c>
      <c r="J72" s="516">
        <f>'Strategic Financial Plan'!J72</f>
        <v>0</v>
      </c>
      <c r="K72" s="20"/>
      <c r="L72" s="336"/>
      <c r="M72" s="20"/>
      <c r="N72" s="336"/>
      <c r="O72" s="1363"/>
      <c r="P72" s="1363"/>
      <c r="Q72" s="1363"/>
      <c r="R72" s="1363"/>
      <c r="S72" s="1363"/>
      <c r="T72" s="1363"/>
      <c r="V72" s="16"/>
      <c r="W72" s="16"/>
      <c r="X72" s="16"/>
    </row>
    <row r="73" spans="1:24" x14ac:dyDescent="0.2">
      <c r="A73" s="990" t="str">
        <f>'Budget Plan'!C61</f>
        <v>Instructor</v>
      </c>
      <c r="B73" s="990"/>
      <c r="C73" s="990"/>
      <c r="D73" s="990"/>
      <c r="E73" s="990"/>
      <c r="F73" s="991"/>
      <c r="G73" s="149">
        <f>'Strategic Financial Plan'!G73</f>
        <v>0</v>
      </c>
      <c r="H73" s="149">
        <f>'Strategic Financial Plan'!H73</f>
        <v>0</v>
      </c>
      <c r="I73" s="516">
        <f>'Strategic Financial Plan'!I73</f>
        <v>0</v>
      </c>
      <c r="J73" s="516">
        <f>'Strategic Financial Plan'!J73</f>
        <v>0</v>
      </c>
      <c r="K73" s="20"/>
      <c r="L73" s="336"/>
      <c r="M73" s="20"/>
      <c r="N73" s="336"/>
      <c r="O73" s="1363"/>
      <c r="P73" s="1363"/>
      <c r="Q73" s="1363"/>
      <c r="R73" s="1363"/>
      <c r="S73" s="1363"/>
      <c r="T73" s="1363"/>
      <c r="V73" s="16"/>
      <c r="W73" s="16"/>
      <c r="X73" s="16"/>
    </row>
    <row r="74" spans="1:24" x14ac:dyDescent="0.2">
      <c r="A74" s="990" t="str">
        <f>'Budget Plan'!C62</f>
        <v>Librarian</v>
      </c>
      <c r="B74" s="990"/>
      <c r="C74" s="990"/>
      <c r="D74" s="990"/>
      <c r="E74" s="990"/>
      <c r="F74" s="991"/>
      <c r="G74" s="149">
        <f>'Strategic Financial Plan'!G74</f>
        <v>0</v>
      </c>
      <c r="H74" s="149">
        <f>'Strategic Financial Plan'!H74</f>
        <v>0</v>
      </c>
      <c r="I74" s="516">
        <f>'Strategic Financial Plan'!I74</f>
        <v>0</v>
      </c>
      <c r="J74" s="516">
        <f>'Strategic Financial Plan'!J74</f>
        <v>0</v>
      </c>
      <c r="K74" s="20"/>
      <c r="L74" s="336"/>
      <c r="M74" s="20"/>
      <c r="N74" s="336"/>
      <c r="O74" s="1363"/>
      <c r="P74" s="1363"/>
      <c r="Q74" s="1363"/>
      <c r="R74" s="1363"/>
      <c r="S74" s="1363"/>
      <c r="T74" s="1363"/>
      <c r="V74" s="16"/>
      <c r="W74" s="16"/>
      <c r="X74" s="16"/>
    </row>
    <row r="75" spans="1:24" x14ac:dyDescent="0.2">
      <c r="A75" s="990" t="str">
        <f>'Budget Plan'!C63</f>
        <v>School Technician</v>
      </c>
      <c r="B75" s="990"/>
      <c r="C75" s="990"/>
      <c r="D75" s="990"/>
      <c r="E75" s="990"/>
      <c r="F75" s="991"/>
      <c r="G75" s="149">
        <f>'Strategic Financial Plan'!G75</f>
        <v>0</v>
      </c>
      <c r="H75" s="149">
        <f>'Strategic Financial Plan'!H75</f>
        <v>0</v>
      </c>
      <c r="I75" s="516">
        <f>'Strategic Financial Plan'!I75</f>
        <v>0</v>
      </c>
      <c r="J75" s="516">
        <f>'Strategic Financial Plan'!J75</f>
        <v>0</v>
      </c>
      <c r="K75" s="20"/>
      <c r="L75" s="336"/>
      <c r="M75" s="20"/>
      <c r="N75" s="336"/>
      <c r="O75" s="1363"/>
      <c r="P75" s="1363"/>
      <c r="Q75" s="1363"/>
      <c r="R75" s="1363"/>
      <c r="S75" s="1363"/>
      <c r="T75" s="1363"/>
      <c r="V75" s="16"/>
      <c r="W75" s="16"/>
      <c r="X75" s="16"/>
    </row>
    <row r="76" spans="1:24" x14ac:dyDescent="0.2">
      <c r="A76" s="990" t="str">
        <f>'Budget Plan'!C64</f>
        <v>Residential Care Officer (Special Schools Only)</v>
      </c>
      <c r="B76" s="990"/>
      <c r="C76" s="990"/>
      <c r="D76" s="990"/>
      <c r="E76" s="990"/>
      <c r="F76" s="991"/>
      <c r="G76" s="149">
        <f>'Strategic Financial Plan'!G76</f>
        <v>0</v>
      </c>
      <c r="H76" s="149">
        <f>'Strategic Financial Plan'!H76</f>
        <v>0</v>
      </c>
      <c r="I76" s="516">
        <f>'Strategic Financial Plan'!I76</f>
        <v>0</v>
      </c>
      <c r="J76" s="516">
        <f>'Strategic Financial Plan'!J76</f>
        <v>0</v>
      </c>
      <c r="K76" s="20"/>
      <c r="L76" s="336"/>
      <c r="M76" s="20"/>
      <c r="N76" s="336"/>
      <c r="O76" s="1363"/>
      <c r="P76" s="1363"/>
      <c r="Q76" s="1363"/>
      <c r="R76" s="1363"/>
      <c r="S76" s="1363"/>
      <c r="T76" s="1363"/>
      <c r="V76" s="16"/>
      <c r="W76" s="16"/>
      <c r="X76" s="16"/>
    </row>
    <row r="77" spans="1:24" x14ac:dyDescent="0.2">
      <c r="A77" s="990" t="str">
        <f>'Budget Plan'!C65</f>
        <v>Premises Staff</v>
      </c>
      <c r="B77" s="990"/>
      <c r="C77" s="990"/>
      <c r="D77" s="990"/>
      <c r="E77" s="990"/>
      <c r="F77" s="991"/>
      <c r="G77" s="149">
        <f>'Strategic Financial Plan'!G77</f>
        <v>0</v>
      </c>
      <c r="H77" s="149">
        <f>'Strategic Financial Plan'!H77</f>
        <v>0</v>
      </c>
      <c r="I77" s="516">
        <f>'Strategic Financial Plan'!I77</f>
        <v>0</v>
      </c>
      <c r="J77" s="516">
        <f>'Strategic Financial Plan'!J77</f>
        <v>0</v>
      </c>
      <c r="K77" s="20"/>
      <c r="L77" s="336"/>
      <c r="M77" s="20"/>
      <c r="N77" s="336"/>
      <c r="O77" s="1363"/>
      <c r="P77" s="1363"/>
      <c r="Q77" s="1363"/>
      <c r="R77" s="1363"/>
      <c r="S77" s="1363"/>
      <c r="T77" s="1363"/>
      <c r="V77" s="16"/>
      <c r="W77" s="16"/>
      <c r="X77" s="16"/>
    </row>
    <row r="78" spans="1:24" x14ac:dyDescent="0.2">
      <c r="A78" s="990" t="str">
        <f>'Budget Plan'!C66</f>
        <v>Administrative &amp; Clerical Staff</v>
      </c>
      <c r="B78" s="990"/>
      <c r="C78" s="990"/>
      <c r="D78" s="990"/>
      <c r="E78" s="990"/>
      <c r="F78" s="991"/>
      <c r="G78" s="149">
        <f>'Strategic Financial Plan'!G78</f>
        <v>0</v>
      </c>
      <c r="H78" s="149">
        <f>'Strategic Financial Plan'!H78</f>
        <v>0</v>
      </c>
      <c r="I78" s="516">
        <f>'Strategic Financial Plan'!I78</f>
        <v>0</v>
      </c>
      <c r="J78" s="516">
        <f>'Strategic Financial Plan'!J78</f>
        <v>0</v>
      </c>
      <c r="K78" s="20"/>
      <c r="L78" s="336"/>
      <c r="M78" s="20"/>
      <c r="N78" s="336"/>
      <c r="O78" s="1363"/>
      <c r="P78" s="1363"/>
      <c r="Q78" s="1363"/>
      <c r="R78" s="1363"/>
      <c r="S78" s="1363"/>
      <c r="T78" s="1363"/>
      <c r="V78" s="16"/>
      <c r="W78" s="16"/>
      <c r="X78" s="16"/>
    </row>
    <row r="79" spans="1:24" x14ac:dyDescent="0.2">
      <c r="A79" s="990" t="str">
        <f>'Budget Plan'!C67</f>
        <v>Catering Staff</v>
      </c>
      <c r="B79" s="990"/>
      <c r="C79" s="990"/>
      <c r="D79" s="990"/>
      <c r="E79" s="990"/>
      <c r="F79" s="991"/>
      <c r="G79" s="149">
        <f>'Strategic Financial Plan'!G79</f>
        <v>0</v>
      </c>
      <c r="H79" s="149">
        <f>'Strategic Financial Plan'!H79</f>
        <v>0</v>
      </c>
      <c r="I79" s="516">
        <f>'Strategic Financial Plan'!I79</f>
        <v>0</v>
      </c>
      <c r="J79" s="516">
        <f>'Strategic Financial Plan'!J79</f>
        <v>0</v>
      </c>
      <c r="K79" s="20"/>
      <c r="L79" s="336"/>
      <c r="M79" s="20"/>
      <c r="N79" s="336"/>
      <c r="O79" s="1363"/>
      <c r="P79" s="1363"/>
      <c r="Q79" s="1363"/>
      <c r="R79" s="1363"/>
      <c r="S79" s="1363"/>
      <c r="T79" s="1363"/>
      <c r="V79" s="16"/>
      <c r="W79" s="16"/>
      <c r="X79" s="16"/>
    </row>
    <row r="80" spans="1:24" x14ac:dyDescent="0.2">
      <c r="A80" s="990" t="str">
        <f>'Budget Plan'!C68</f>
        <v>Mid-day Supervision Staff</v>
      </c>
      <c r="B80" s="990"/>
      <c r="C80" s="990"/>
      <c r="D80" s="990"/>
      <c r="E80" s="990"/>
      <c r="F80" s="991"/>
      <c r="G80" s="149">
        <f>'Strategic Financial Plan'!G80</f>
        <v>0</v>
      </c>
      <c r="H80" s="149">
        <f>'Strategic Financial Plan'!H80</f>
        <v>0</v>
      </c>
      <c r="I80" s="516">
        <f>'Strategic Financial Plan'!I80</f>
        <v>0</v>
      </c>
      <c r="J80" s="516">
        <f>'Strategic Financial Plan'!J80</f>
        <v>0</v>
      </c>
      <c r="K80" s="20"/>
      <c r="L80" s="336"/>
      <c r="M80" s="20"/>
      <c r="N80" s="336"/>
      <c r="O80" s="1363"/>
      <c r="P80" s="1363"/>
      <c r="Q80" s="1363"/>
      <c r="R80" s="1363"/>
      <c r="S80" s="1363"/>
      <c r="T80" s="1363"/>
      <c r="V80" s="16"/>
      <c r="W80" s="16"/>
      <c r="X80" s="16"/>
    </row>
    <row r="81" spans="1:24" ht="13.5" thickBot="1" x14ac:dyDescent="0.25">
      <c r="A81" s="1326" t="str">
        <f>'Budget Plan'!C69</f>
        <v>Other Staff - Special Facilities</v>
      </c>
      <c r="B81" s="1326"/>
      <c r="C81" s="1326"/>
      <c r="D81" s="1326"/>
      <c r="E81" s="1326"/>
      <c r="F81" s="1327"/>
      <c r="G81" s="151">
        <f>'Strategic Financial Plan'!G81</f>
        <v>0</v>
      </c>
      <c r="H81" s="149">
        <f>'Strategic Financial Plan'!H81</f>
        <v>0</v>
      </c>
      <c r="I81" s="151">
        <f>'Strategic Financial Plan'!I81</f>
        <v>0</v>
      </c>
      <c r="J81" s="151">
        <f>'Strategic Financial Plan'!J81</f>
        <v>0</v>
      </c>
      <c r="K81" s="20"/>
      <c r="L81" s="155"/>
      <c r="M81" s="20"/>
      <c r="N81" s="155"/>
      <c r="O81" s="1363"/>
      <c r="P81" s="1363"/>
      <c r="Q81" s="1363"/>
      <c r="R81" s="1363"/>
      <c r="S81" s="1363"/>
      <c r="T81" s="1363"/>
      <c r="V81" s="16"/>
      <c r="W81" s="16"/>
      <c r="X81" s="16"/>
    </row>
    <row r="82" spans="1:24" ht="18" customHeight="1" thickBot="1" x14ac:dyDescent="0.25">
      <c r="A82" s="1034" t="s">
        <v>168</v>
      </c>
      <c r="B82" s="1035"/>
      <c r="C82" s="1035"/>
      <c r="D82" s="1035"/>
      <c r="E82" s="1035"/>
      <c r="F82" s="1035"/>
      <c r="G82" s="137">
        <f>SUM(G71:G81)</f>
        <v>0</v>
      </c>
      <c r="H82" s="137">
        <f t="shared" ref="H82:N82" si="4">SUM(H71:H81)</f>
        <v>0</v>
      </c>
      <c r="I82" s="137">
        <f t="shared" si="4"/>
        <v>0</v>
      </c>
      <c r="J82" s="119">
        <f t="shared" si="4"/>
        <v>0</v>
      </c>
      <c r="K82" s="20"/>
      <c r="L82" s="133">
        <f t="shared" si="4"/>
        <v>0</v>
      </c>
      <c r="M82" s="20"/>
      <c r="N82" s="133">
        <f t="shared" si="4"/>
        <v>0</v>
      </c>
      <c r="O82" s="1292"/>
      <c r="P82" s="1292"/>
      <c r="Q82" s="1292"/>
      <c r="R82" s="1292"/>
      <c r="S82" s="1292"/>
      <c r="T82" s="1292"/>
      <c r="V82" s="16"/>
      <c r="W82" s="16"/>
      <c r="X82" s="16"/>
    </row>
    <row r="83" spans="1:24" x14ac:dyDescent="0.2">
      <c r="A83" s="994"/>
      <c r="B83" s="994"/>
      <c r="C83" s="994"/>
      <c r="D83" s="994"/>
      <c r="E83" s="994"/>
      <c r="F83" s="1293"/>
      <c r="G83" s="20"/>
      <c r="H83" s="20"/>
      <c r="I83" s="20"/>
      <c r="J83" s="20"/>
      <c r="K83" s="20"/>
      <c r="L83" s="20"/>
      <c r="M83" s="20"/>
      <c r="N83" s="20"/>
      <c r="O83" s="1292"/>
      <c r="P83" s="1292"/>
      <c r="Q83" s="1292"/>
      <c r="R83" s="1292"/>
      <c r="S83" s="1292"/>
      <c r="T83" s="1292"/>
      <c r="V83" s="16"/>
      <c r="W83" s="16"/>
      <c r="X83" s="16"/>
    </row>
    <row r="84" spans="1:24" ht="18" customHeight="1" x14ac:dyDescent="0.2">
      <c r="A84" s="1025" t="s">
        <v>169</v>
      </c>
      <c r="B84" s="1025"/>
      <c r="C84" s="1025"/>
      <c r="D84" s="1025"/>
      <c r="E84" s="1025"/>
      <c r="F84" s="1306"/>
      <c r="G84" s="20"/>
      <c r="H84" s="20"/>
      <c r="I84" s="20"/>
      <c r="J84" s="20"/>
      <c r="K84" s="20"/>
      <c r="L84" s="20"/>
      <c r="M84" s="20"/>
      <c r="N84" s="20"/>
      <c r="O84" s="1292"/>
      <c r="P84" s="1292"/>
      <c r="Q84" s="1292"/>
      <c r="R84" s="1292"/>
      <c r="S84" s="1292"/>
      <c r="T84" s="1292"/>
      <c r="V84" s="16"/>
      <c r="W84" s="16"/>
      <c r="X84" s="16"/>
    </row>
    <row r="85" spans="1:24" x14ac:dyDescent="0.2">
      <c r="A85" s="1027" t="str">
        <f>'Budget Plan'!C73</f>
        <v>Advertising / Interview / Recruitment</v>
      </c>
      <c r="B85" s="1028"/>
      <c r="C85" s="1028"/>
      <c r="D85" s="1028"/>
      <c r="E85" s="1028"/>
      <c r="F85" s="1028"/>
      <c r="G85" s="151">
        <f>'Strategic Financial Plan'!G85</f>
        <v>0</v>
      </c>
      <c r="H85" s="151">
        <f>'Strategic Financial Plan'!H85</f>
        <v>0</v>
      </c>
      <c r="I85" s="151">
        <f>'Strategic Financial Plan'!I85</f>
        <v>0</v>
      </c>
      <c r="J85" s="151">
        <f>'Strategic Financial Plan'!J85</f>
        <v>0</v>
      </c>
      <c r="K85" s="20"/>
      <c r="L85" s="155"/>
      <c r="M85" s="20"/>
      <c r="N85" s="155"/>
      <c r="O85" s="1387"/>
      <c r="P85" s="1388"/>
      <c r="Q85" s="1388"/>
      <c r="R85" s="1388"/>
      <c r="S85" s="1388"/>
      <c r="T85" s="1389"/>
      <c r="V85" s="16"/>
      <c r="W85" s="16"/>
      <c r="X85" s="16"/>
    </row>
    <row r="86" spans="1:24" x14ac:dyDescent="0.2">
      <c r="A86" s="990" t="str">
        <f>'Budget Plan'!C74</f>
        <v>Long Service Awards / Premature Retirement</v>
      </c>
      <c r="B86" s="990"/>
      <c r="C86" s="990"/>
      <c r="D86" s="990"/>
      <c r="E86" s="990"/>
      <c r="F86" s="991"/>
      <c r="G86" s="149">
        <f>'Strategic Financial Plan'!G86</f>
        <v>0</v>
      </c>
      <c r="H86" s="151">
        <f>'Strategic Financial Plan'!H86</f>
        <v>0</v>
      </c>
      <c r="I86" s="516">
        <f>'Strategic Financial Plan'!I86</f>
        <v>0</v>
      </c>
      <c r="J86" s="516">
        <f>'Strategic Financial Plan'!J86</f>
        <v>0</v>
      </c>
      <c r="K86" s="20"/>
      <c r="L86" s="336"/>
      <c r="M86" s="20"/>
      <c r="N86" s="336"/>
      <c r="O86" s="1363"/>
      <c r="P86" s="1363"/>
      <c r="Q86" s="1363"/>
      <c r="R86" s="1363"/>
      <c r="S86" s="1363"/>
      <c r="T86" s="1363"/>
      <c r="V86" s="16"/>
      <c r="W86" s="16"/>
      <c r="X86" s="16"/>
    </row>
    <row r="87" spans="1:24" x14ac:dyDescent="0.2">
      <c r="A87" s="990" t="str">
        <f>'Budget Plan'!C75</f>
        <v>Staff Travel / Travel / Subsistence</v>
      </c>
      <c r="B87" s="990"/>
      <c r="C87" s="990"/>
      <c r="D87" s="990"/>
      <c r="E87" s="990"/>
      <c r="F87" s="991"/>
      <c r="G87" s="149">
        <f>'Strategic Financial Plan'!G87</f>
        <v>0</v>
      </c>
      <c r="H87" s="151">
        <f>'Strategic Financial Plan'!H87</f>
        <v>0</v>
      </c>
      <c r="I87" s="516">
        <f>'Strategic Financial Plan'!I87</f>
        <v>0</v>
      </c>
      <c r="J87" s="516">
        <f>'Strategic Financial Plan'!J87</f>
        <v>0</v>
      </c>
      <c r="K87" s="20"/>
      <c r="L87" s="336"/>
      <c r="M87" s="20"/>
      <c r="N87" s="336"/>
      <c r="O87" s="1363"/>
      <c r="P87" s="1363"/>
      <c r="Q87" s="1363"/>
      <c r="R87" s="1363"/>
      <c r="S87" s="1363"/>
      <c r="T87" s="1363"/>
      <c r="V87" s="16"/>
      <c r="W87" s="16"/>
      <c r="X87" s="16"/>
    </row>
    <row r="88" spans="1:24" x14ac:dyDescent="0.2">
      <c r="A88" s="990" t="str">
        <f>'Budget Plan'!C76</f>
        <v>Other Indirect Employee Expenses</v>
      </c>
      <c r="B88" s="990"/>
      <c r="C88" s="990"/>
      <c r="D88" s="990"/>
      <c r="E88" s="990"/>
      <c r="F88" s="991"/>
      <c r="G88" s="149">
        <f>'Strategic Financial Plan'!G88</f>
        <v>0</v>
      </c>
      <c r="H88" s="151">
        <f>'Strategic Financial Plan'!H88</f>
        <v>0</v>
      </c>
      <c r="I88" s="516">
        <f>'Strategic Financial Plan'!I88</f>
        <v>0</v>
      </c>
      <c r="J88" s="516">
        <f>'Strategic Financial Plan'!J88</f>
        <v>0</v>
      </c>
      <c r="K88" s="20"/>
      <c r="L88" s="336"/>
      <c r="M88" s="20"/>
      <c r="N88" s="336"/>
      <c r="O88" s="1363"/>
      <c r="P88" s="1363"/>
      <c r="Q88" s="1363"/>
      <c r="R88" s="1363"/>
      <c r="S88" s="1363"/>
      <c r="T88" s="1363"/>
      <c r="V88" s="16"/>
      <c r="W88" s="16"/>
      <c r="X88" s="16"/>
    </row>
    <row r="89" spans="1:24" x14ac:dyDescent="0.2">
      <c r="A89" s="990" t="str">
        <f>'Budget Plan'!C77</f>
        <v>Duty Meals</v>
      </c>
      <c r="B89" s="990"/>
      <c r="C89" s="990"/>
      <c r="D89" s="990"/>
      <c r="E89" s="990"/>
      <c r="F89" s="991"/>
      <c r="G89" s="149">
        <f>'Strategic Financial Plan'!G89</f>
        <v>0</v>
      </c>
      <c r="H89" s="151">
        <f>'Strategic Financial Plan'!H89</f>
        <v>0</v>
      </c>
      <c r="I89" s="516">
        <f>'Strategic Financial Plan'!I89</f>
        <v>0</v>
      </c>
      <c r="J89" s="516">
        <f>'Strategic Financial Plan'!J89</f>
        <v>0</v>
      </c>
      <c r="K89" s="20"/>
      <c r="L89" s="336"/>
      <c r="M89" s="20"/>
      <c r="N89" s="336"/>
      <c r="O89" s="1363"/>
      <c r="P89" s="1363"/>
      <c r="Q89" s="1363"/>
      <c r="R89" s="1363"/>
      <c r="S89" s="1363"/>
      <c r="T89" s="1363"/>
      <c r="V89" s="16"/>
      <c r="W89" s="16"/>
      <c r="X89" s="16"/>
    </row>
    <row r="90" spans="1:24" x14ac:dyDescent="0.2">
      <c r="A90" s="990" t="str">
        <f>'Budget Plan'!C78</f>
        <v>Staff Development And Training</v>
      </c>
      <c r="B90" s="990"/>
      <c r="C90" s="990"/>
      <c r="D90" s="990"/>
      <c r="E90" s="990"/>
      <c r="F90" s="991"/>
      <c r="G90" s="149">
        <f>'Strategic Financial Plan'!G90</f>
        <v>0</v>
      </c>
      <c r="H90" s="151">
        <f>'Strategic Financial Plan'!H90</f>
        <v>0</v>
      </c>
      <c r="I90" s="516">
        <f>'Strategic Financial Plan'!I90</f>
        <v>0</v>
      </c>
      <c r="J90" s="516">
        <f>'Strategic Financial Plan'!J90</f>
        <v>0</v>
      </c>
      <c r="K90" s="20"/>
      <c r="L90" s="336"/>
      <c r="M90" s="20"/>
      <c r="N90" s="336"/>
      <c r="O90" s="1363"/>
      <c r="P90" s="1363"/>
      <c r="Q90" s="1363"/>
      <c r="R90" s="1363"/>
      <c r="S90" s="1363"/>
      <c r="T90" s="1363"/>
      <c r="V90" s="16"/>
      <c r="W90" s="16"/>
      <c r="X90" s="16"/>
    </row>
    <row r="91" spans="1:24" x14ac:dyDescent="0.2">
      <c r="A91" s="1027" t="str">
        <f>'Budget Plan'!C79</f>
        <v>Supply Teacher Insurance Premiums - Inc. Maternity</v>
      </c>
      <c r="B91" s="1028"/>
      <c r="C91" s="1028"/>
      <c r="D91" s="1028"/>
      <c r="E91" s="1028"/>
      <c r="F91" s="1028"/>
      <c r="G91" s="151">
        <f>'Strategic Financial Plan'!G91</f>
        <v>0</v>
      </c>
      <c r="H91" s="151">
        <f>'Strategic Financial Plan'!H91</f>
        <v>0</v>
      </c>
      <c r="I91" s="151">
        <f>'Strategic Financial Plan'!I91</f>
        <v>0</v>
      </c>
      <c r="J91" s="151">
        <f>'Strategic Financial Plan'!J91</f>
        <v>0</v>
      </c>
      <c r="K91" s="20"/>
      <c r="L91" s="155"/>
      <c r="M91" s="20"/>
      <c r="N91" s="155"/>
      <c r="O91" s="1387"/>
      <c r="P91" s="1388"/>
      <c r="Q91" s="1388"/>
      <c r="R91" s="1388"/>
      <c r="S91" s="1388"/>
      <c r="T91" s="1389"/>
      <c r="V91" s="16"/>
      <c r="W91" s="16"/>
      <c r="X91" s="16"/>
    </row>
    <row r="92" spans="1:24" ht="13.5" thickBot="1" x14ac:dyDescent="0.25">
      <c r="A92" s="1305" t="str">
        <f>'Budget Plan'!C80</f>
        <v>Staff Related Insurance Premiums</v>
      </c>
      <c r="B92" s="1305"/>
      <c r="C92" s="1305"/>
      <c r="D92" s="1305"/>
      <c r="E92" s="1305"/>
      <c r="F92" s="1027"/>
      <c r="G92" s="151">
        <f>'Strategic Financial Plan'!G92</f>
        <v>0</v>
      </c>
      <c r="H92" s="151">
        <f>'Strategic Financial Plan'!H92</f>
        <v>0</v>
      </c>
      <c r="I92" s="151">
        <f>'Strategic Financial Plan'!I92</f>
        <v>0</v>
      </c>
      <c r="J92" s="151">
        <f>'Strategic Financial Plan'!J92</f>
        <v>0</v>
      </c>
      <c r="K92" s="20"/>
      <c r="L92" s="155"/>
      <c r="M92" s="20"/>
      <c r="N92" s="155"/>
      <c r="O92" s="1363"/>
      <c r="P92" s="1363"/>
      <c r="Q92" s="1363"/>
      <c r="R92" s="1363"/>
      <c r="S92" s="1363"/>
      <c r="T92" s="1363"/>
      <c r="V92" s="16"/>
      <c r="W92" s="16"/>
      <c r="X92" s="16"/>
    </row>
    <row r="93" spans="1:24" ht="18" customHeight="1" thickBot="1" x14ac:dyDescent="0.25">
      <c r="A93" s="1034" t="s">
        <v>195</v>
      </c>
      <c r="B93" s="1035"/>
      <c r="C93" s="1035"/>
      <c r="D93" s="1035"/>
      <c r="E93" s="1035"/>
      <c r="F93" s="1035"/>
      <c r="G93" s="137">
        <f>SUM(G85:G92)</f>
        <v>0</v>
      </c>
      <c r="H93" s="137">
        <f t="shared" ref="H93:N93" si="5">SUM(H85:H92)</f>
        <v>0</v>
      </c>
      <c r="I93" s="137">
        <f t="shared" si="5"/>
        <v>0</v>
      </c>
      <c r="J93" s="119">
        <f t="shared" si="5"/>
        <v>0</v>
      </c>
      <c r="K93" s="20"/>
      <c r="L93" s="133">
        <f t="shared" si="5"/>
        <v>0</v>
      </c>
      <c r="M93" s="20"/>
      <c r="N93" s="133">
        <f t="shared" si="5"/>
        <v>0</v>
      </c>
      <c r="O93" s="1292"/>
      <c r="P93" s="1292"/>
      <c r="Q93" s="1292"/>
      <c r="R93" s="1292"/>
      <c r="S93" s="1292"/>
      <c r="T93" s="1292"/>
      <c r="V93" s="16"/>
      <c r="W93" s="16"/>
      <c r="X93" s="16"/>
    </row>
    <row r="94" spans="1:24" ht="13.5" thickBot="1" x14ac:dyDescent="0.25">
      <c r="A94" s="994"/>
      <c r="B94" s="994"/>
      <c r="C94" s="994"/>
      <c r="D94" s="994"/>
      <c r="E94" s="994"/>
      <c r="F94" s="1293"/>
      <c r="G94" s="20"/>
      <c r="H94" s="20"/>
      <c r="I94" s="20"/>
      <c r="J94" s="20"/>
      <c r="K94" s="20"/>
      <c r="L94" s="20"/>
      <c r="M94" s="20"/>
      <c r="N94" s="20"/>
      <c r="O94" s="1292"/>
      <c r="P94" s="1292"/>
      <c r="Q94" s="1292"/>
      <c r="R94" s="1292"/>
      <c r="S94" s="1292"/>
      <c r="T94" s="1292"/>
      <c r="V94" s="16"/>
      <c r="W94" s="16"/>
      <c r="X94" s="16"/>
    </row>
    <row r="95" spans="1:24" x14ac:dyDescent="0.2">
      <c r="A95" s="1019" t="s">
        <v>196</v>
      </c>
      <c r="B95" s="1020"/>
      <c r="C95" s="1020"/>
      <c r="D95" s="1020"/>
      <c r="E95" s="1020"/>
      <c r="F95" s="1020"/>
      <c r="G95" s="1302">
        <f>G68+G82+G93</f>
        <v>0</v>
      </c>
      <c r="H95" s="1303">
        <f t="shared" ref="H95:N95" si="6">H68+H82+H93</f>
        <v>0</v>
      </c>
      <c r="I95" s="1303">
        <f t="shared" si="6"/>
        <v>0</v>
      </c>
      <c r="J95" s="1300">
        <f t="shared" si="6"/>
        <v>0</v>
      </c>
      <c r="K95" s="1382"/>
      <c r="L95" s="1386">
        <f t="shared" si="6"/>
        <v>0</v>
      </c>
      <c r="M95" s="1382"/>
      <c r="N95" s="1386">
        <f t="shared" si="6"/>
        <v>0</v>
      </c>
      <c r="O95" s="1292"/>
      <c r="P95" s="1292"/>
      <c r="Q95" s="1292"/>
      <c r="R95" s="1292"/>
      <c r="S95" s="1292"/>
      <c r="T95" s="1292"/>
      <c r="V95" s="16"/>
      <c r="W95" s="16"/>
      <c r="X95" s="16"/>
    </row>
    <row r="96" spans="1:24" ht="13.5" thickBot="1" x14ac:dyDescent="0.25">
      <c r="A96" s="1023"/>
      <c r="B96" s="1024"/>
      <c r="C96" s="1024"/>
      <c r="D96" s="1024"/>
      <c r="E96" s="1024"/>
      <c r="F96" s="1024"/>
      <c r="G96" s="1291"/>
      <c r="H96" s="1288"/>
      <c r="I96" s="1288"/>
      <c r="J96" s="1289"/>
      <c r="K96" s="1382"/>
      <c r="L96" s="1383"/>
      <c r="M96" s="1382"/>
      <c r="N96" s="1383"/>
      <c r="O96" s="1292"/>
      <c r="P96" s="1292"/>
      <c r="Q96" s="1292"/>
      <c r="R96" s="1292"/>
      <c r="S96" s="1292"/>
      <c r="T96" s="1292"/>
      <c r="V96" s="16"/>
      <c r="W96" s="16"/>
      <c r="X96" s="16"/>
    </row>
    <row r="97" spans="1:24" x14ac:dyDescent="0.2">
      <c r="A97" s="994"/>
      <c r="B97" s="994"/>
      <c r="C97" s="994"/>
      <c r="D97" s="994"/>
      <c r="E97" s="994"/>
      <c r="F97" s="1293"/>
      <c r="G97" s="20"/>
      <c r="H97" s="20"/>
      <c r="I97" s="20"/>
      <c r="J97" s="20"/>
      <c r="K97" s="20"/>
      <c r="L97" s="20"/>
      <c r="M97" s="20"/>
      <c r="N97" s="20"/>
      <c r="O97" s="1292"/>
      <c r="P97" s="1292"/>
      <c r="Q97" s="1292"/>
      <c r="R97" s="1292"/>
      <c r="S97" s="1292"/>
      <c r="T97" s="1292"/>
      <c r="V97" s="16"/>
      <c r="W97" s="16"/>
      <c r="X97" s="16"/>
    </row>
    <row r="98" spans="1:24" x14ac:dyDescent="0.2">
      <c r="A98" s="1025" t="s">
        <v>197</v>
      </c>
      <c r="B98" s="1025"/>
      <c r="C98" s="1025"/>
      <c r="D98" s="1025"/>
      <c r="E98" s="1025"/>
      <c r="F98" s="1306"/>
      <c r="G98" s="20"/>
      <c r="H98" s="20"/>
      <c r="I98" s="20"/>
      <c r="J98" s="20"/>
      <c r="K98" s="20"/>
      <c r="L98" s="20"/>
      <c r="M98" s="20"/>
      <c r="N98" s="20"/>
      <c r="O98" s="1292"/>
      <c r="P98" s="1292"/>
      <c r="Q98" s="1292"/>
      <c r="R98" s="1292"/>
      <c r="S98" s="1292"/>
      <c r="T98" s="1292"/>
      <c r="V98" s="16"/>
      <c r="W98" s="16"/>
      <c r="X98" s="16"/>
    </row>
    <row r="99" spans="1:24" x14ac:dyDescent="0.2">
      <c r="A99" s="1025"/>
      <c r="B99" s="1025"/>
      <c r="C99" s="1025"/>
      <c r="D99" s="1025"/>
      <c r="E99" s="1025"/>
      <c r="F99" s="1306"/>
      <c r="G99" s="20"/>
      <c r="H99" s="20"/>
      <c r="I99" s="20"/>
      <c r="J99" s="20"/>
      <c r="K99" s="20"/>
      <c r="L99" s="20"/>
      <c r="M99" s="20"/>
      <c r="N99" s="20"/>
      <c r="O99" s="1292"/>
      <c r="P99" s="1292"/>
      <c r="Q99" s="1292"/>
      <c r="R99" s="1292"/>
      <c r="S99" s="1292"/>
      <c r="T99" s="1292"/>
      <c r="V99" s="16"/>
      <c r="W99" s="16"/>
      <c r="X99" s="16"/>
    </row>
    <row r="100" spans="1:24" x14ac:dyDescent="0.2">
      <c r="A100" s="990" t="str">
        <f>'Budget Plan'!C85</f>
        <v>Repairs &amp; Maintenance</v>
      </c>
      <c r="B100" s="990"/>
      <c r="C100" s="990"/>
      <c r="D100" s="990"/>
      <c r="E100" s="990"/>
      <c r="F100" s="990"/>
      <c r="G100" s="151">
        <f>'Strategic Financial Plan'!G100</f>
        <v>0</v>
      </c>
      <c r="H100" s="151">
        <f>'Strategic Financial Plan'!H100</f>
        <v>0</v>
      </c>
      <c r="I100" s="151">
        <f>'Strategic Financial Plan'!I100</f>
        <v>0</v>
      </c>
      <c r="J100" s="151">
        <f>'Strategic Financial Plan'!J100</f>
        <v>0</v>
      </c>
      <c r="K100" s="20"/>
      <c r="L100" s="155"/>
      <c r="M100" s="20"/>
      <c r="N100" s="155"/>
      <c r="O100" s="1387"/>
      <c r="P100" s="1388"/>
      <c r="Q100" s="1388"/>
      <c r="R100" s="1388"/>
      <c r="S100" s="1388"/>
      <c r="T100" s="1389"/>
      <c r="V100" s="16"/>
      <c r="W100" s="16"/>
      <c r="X100" s="16"/>
    </row>
    <row r="101" spans="1:24" x14ac:dyDescent="0.2">
      <c r="A101" s="990" t="str">
        <f>'Budget Plan'!C86</f>
        <v>Grounds Maintenance &amp; Improvement</v>
      </c>
      <c r="B101" s="990"/>
      <c r="C101" s="990"/>
      <c r="D101" s="990"/>
      <c r="E101" s="990"/>
      <c r="F101" s="990"/>
      <c r="G101" s="151">
        <f>'Strategic Financial Plan'!G101</f>
        <v>0</v>
      </c>
      <c r="H101" s="151">
        <f>'Strategic Financial Plan'!H101</f>
        <v>0</v>
      </c>
      <c r="I101" s="151">
        <f>'Strategic Financial Plan'!I101</f>
        <v>0</v>
      </c>
      <c r="J101" s="151">
        <f>'Strategic Financial Plan'!J101</f>
        <v>0</v>
      </c>
      <c r="K101" s="20"/>
      <c r="L101" s="155"/>
      <c r="M101" s="20"/>
      <c r="N101" s="155"/>
      <c r="O101" s="1387"/>
      <c r="P101" s="1388"/>
      <c r="Q101" s="1388"/>
      <c r="R101" s="1388"/>
      <c r="S101" s="1388"/>
      <c r="T101" s="1389"/>
      <c r="V101" s="16"/>
      <c r="W101" s="16"/>
      <c r="X101" s="16"/>
    </row>
    <row r="102" spans="1:24" x14ac:dyDescent="0.2">
      <c r="A102" s="990" t="str">
        <f>'Budget Plan'!C87</f>
        <v>Cleaning &amp; Caretaking</v>
      </c>
      <c r="B102" s="990"/>
      <c r="C102" s="990"/>
      <c r="D102" s="990"/>
      <c r="E102" s="990"/>
      <c r="F102" s="990"/>
      <c r="G102" s="151">
        <f>'Strategic Financial Plan'!G102</f>
        <v>0</v>
      </c>
      <c r="H102" s="151">
        <f>'Strategic Financial Plan'!H102</f>
        <v>0</v>
      </c>
      <c r="I102" s="151">
        <f>'Strategic Financial Plan'!I102</f>
        <v>0</v>
      </c>
      <c r="J102" s="151">
        <f>'Strategic Financial Plan'!J102</f>
        <v>0</v>
      </c>
      <c r="K102" s="20"/>
      <c r="L102" s="155"/>
      <c r="M102" s="20"/>
      <c r="N102" s="155"/>
      <c r="O102" s="1387"/>
      <c r="P102" s="1388"/>
      <c r="Q102" s="1388"/>
      <c r="R102" s="1388"/>
      <c r="S102" s="1388"/>
      <c r="T102" s="1389"/>
      <c r="V102" s="16"/>
      <c r="W102" s="16"/>
      <c r="X102" s="16"/>
    </row>
    <row r="103" spans="1:24" x14ac:dyDescent="0.2">
      <c r="A103" s="990" t="str">
        <f>'Budget Plan'!C88</f>
        <v>Water &amp; Sewerage</v>
      </c>
      <c r="B103" s="990"/>
      <c r="C103" s="990"/>
      <c r="D103" s="990"/>
      <c r="E103" s="990"/>
      <c r="F103" s="990"/>
      <c r="G103" s="149">
        <f>'Strategic Financial Plan'!G103</f>
        <v>0</v>
      </c>
      <c r="H103" s="151">
        <f>'Strategic Financial Plan'!H103</f>
        <v>0</v>
      </c>
      <c r="I103" s="516">
        <f>'Strategic Financial Plan'!I103</f>
        <v>0</v>
      </c>
      <c r="J103" s="516">
        <f>'Strategic Financial Plan'!J103</f>
        <v>0</v>
      </c>
      <c r="K103" s="20"/>
      <c r="L103" s="336"/>
      <c r="M103" s="20"/>
      <c r="N103" s="336"/>
      <c r="O103" s="1363"/>
      <c r="P103" s="1363"/>
      <c r="Q103" s="1363"/>
      <c r="R103" s="1363"/>
      <c r="S103" s="1363"/>
      <c r="T103" s="1363"/>
      <c r="V103" s="16"/>
      <c r="W103" s="16"/>
      <c r="X103" s="16"/>
    </row>
    <row r="104" spans="1:24" x14ac:dyDescent="0.2">
      <c r="A104" s="990" t="str">
        <f>'Budget Plan'!C89</f>
        <v>Oil</v>
      </c>
      <c r="B104" s="990"/>
      <c r="C104" s="990"/>
      <c r="D104" s="990"/>
      <c r="E104" s="990"/>
      <c r="F104" s="990"/>
      <c r="G104" s="149">
        <f>'Strategic Financial Plan'!G104</f>
        <v>0</v>
      </c>
      <c r="H104" s="151">
        <f>'Strategic Financial Plan'!H104</f>
        <v>0</v>
      </c>
      <c r="I104" s="516">
        <f>'Strategic Financial Plan'!I104</f>
        <v>0</v>
      </c>
      <c r="J104" s="516">
        <f>'Strategic Financial Plan'!J104</f>
        <v>0</v>
      </c>
      <c r="K104" s="20"/>
      <c r="L104" s="336"/>
      <c r="M104" s="20"/>
      <c r="N104" s="336"/>
      <c r="O104" s="1363"/>
      <c r="P104" s="1363"/>
      <c r="Q104" s="1363"/>
      <c r="R104" s="1363"/>
      <c r="S104" s="1363"/>
      <c r="T104" s="1363"/>
      <c r="V104" s="16"/>
      <c r="W104" s="16"/>
      <c r="X104" s="16"/>
    </row>
    <row r="105" spans="1:24" x14ac:dyDescent="0.2">
      <c r="A105" s="990" t="str">
        <f>'Budget Plan'!C90</f>
        <v>Gas &amp; LPG</v>
      </c>
      <c r="B105" s="990"/>
      <c r="C105" s="990"/>
      <c r="D105" s="990"/>
      <c r="E105" s="990"/>
      <c r="F105" s="990"/>
      <c r="G105" s="149">
        <f>'Strategic Financial Plan'!G105</f>
        <v>0</v>
      </c>
      <c r="H105" s="151">
        <f>'Strategic Financial Plan'!H105</f>
        <v>0</v>
      </c>
      <c r="I105" s="516">
        <f>'Strategic Financial Plan'!I105</f>
        <v>0</v>
      </c>
      <c r="J105" s="516">
        <f>'Strategic Financial Plan'!J105</f>
        <v>0</v>
      </c>
      <c r="K105" s="20"/>
      <c r="L105" s="336"/>
      <c r="M105" s="20"/>
      <c r="N105" s="336"/>
      <c r="O105" s="1363"/>
      <c r="P105" s="1363"/>
      <c r="Q105" s="1363"/>
      <c r="R105" s="1363"/>
      <c r="S105" s="1363"/>
      <c r="T105" s="1363"/>
      <c r="V105" s="16"/>
      <c r="W105" s="16"/>
      <c r="X105" s="16"/>
    </row>
    <row r="106" spans="1:24" x14ac:dyDescent="0.2">
      <c r="A106" s="990" t="str">
        <f>'Budget Plan'!C91</f>
        <v>Electricity</v>
      </c>
      <c r="B106" s="990"/>
      <c r="C106" s="990"/>
      <c r="D106" s="990"/>
      <c r="E106" s="990"/>
      <c r="F106" s="990"/>
      <c r="G106" s="149">
        <f>'Strategic Financial Plan'!G106</f>
        <v>0</v>
      </c>
      <c r="H106" s="151">
        <f>'Strategic Financial Plan'!H106</f>
        <v>0</v>
      </c>
      <c r="I106" s="516">
        <f>'Strategic Financial Plan'!I106</f>
        <v>0</v>
      </c>
      <c r="J106" s="516">
        <f>'Strategic Financial Plan'!J106</f>
        <v>0</v>
      </c>
      <c r="K106" s="20"/>
      <c r="L106" s="336"/>
      <c r="M106" s="20"/>
      <c r="N106" s="336"/>
      <c r="O106" s="1363"/>
      <c r="P106" s="1363"/>
      <c r="Q106" s="1363"/>
      <c r="R106" s="1363"/>
      <c r="S106" s="1363"/>
      <c r="T106" s="1363"/>
      <c r="V106" s="16"/>
      <c r="W106" s="16"/>
      <c r="X106" s="16"/>
    </row>
    <row r="107" spans="1:24" x14ac:dyDescent="0.2">
      <c r="A107" s="990" t="str">
        <f>'Budget Plan'!C92</f>
        <v>Rates</v>
      </c>
      <c r="B107" s="990"/>
      <c r="C107" s="990"/>
      <c r="D107" s="990"/>
      <c r="E107" s="990"/>
      <c r="F107" s="990"/>
      <c r="G107" s="149">
        <f>'Strategic Financial Plan'!G107</f>
        <v>0</v>
      </c>
      <c r="H107" s="151">
        <f>'Strategic Financial Plan'!H107</f>
        <v>0</v>
      </c>
      <c r="I107" s="516">
        <f>'Strategic Financial Plan'!I107</f>
        <v>0</v>
      </c>
      <c r="J107" s="516">
        <f>'Strategic Financial Plan'!J107</f>
        <v>0</v>
      </c>
      <c r="K107" s="20"/>
      <c r="L107" s="336"/>
      <c r="M107" s="20"/>
      <c r="N107" s="336"/>
      <c r="O107" s="1363"/>
      <c r="P107" s="1363"/>
      <c r="Q107" s="1363"/>
      <c r="R107" s="1363"/>
      <c r="S107" s="1363"/>
      <c r="T107" s="1363"/>
      <c r="V107" s="16"/>
      <c r="W107" s="16"/>
      <c r="X107" s="16"/>
    </row>
    <row r="108" spans="1:24" x14ac:dyDescent="0.2">
      <c r="A108" s="990" t="str">
        <f>'Budget Plan'!C93</f>
        <v>Rent</v>
      </c>
      <c r="B108" s="990"/>
      <c r="C108" s="990"/>
      <c r="D108" s="990"/>
      <c r="E108" s="990"/>
      <c r="F108" s="990"/>
      <c r="G108" s="149">
        <f>'Strategic Financial Plan'!G108</f>
        <v>0</v>
      </c>
      <c r="H108" s="151">
        <f>'Strategic Financial Plan'!H108</f>
        <v>0</v>
      </c>
      <c r="I108" s="516">
        <f>'Strategic Financial Plan'!I108</f>
        <v>0</v>
      </c>
      <c r="J108" s="516">
        <f>'Strategic Financial Plan'!J108</f>
        <v>0</v>
      </c>
      <c r="K108" s="20"/>
      <c r="L108" s="336"/>
      <c r="M108" s="20"/>
      <c r="N108" s="336"/>
      <c r="O108" s="1363"/>
      <c r="P108" s="1363"/>
      <c r="Q108" s="1363"/>
      <c r="R108" s="1363"/>
      <c r="S108" s="1363"/>
      <c r="T108" s="1363"/>
      <c r="V108" s="16"/>
      <c r="W108" s="16"/>
      <c r="X108" s="16"/>
    </row>
    <row r="109" spans="1:24" ht="13.5" thickBot="1" x14ac:dyDescent="0.25">
      <c r="A109" s="1305" t="str">
        <f>'Budget Plan'!C94</f>
        <v>Other Premises Costs</v>
      </c>
      <c r="B109" s="1305"/>
      <c r="C109" s="1305"/>
      <c r="D109" s="1305"/>
      <c r="E109" s="1305"/>
      <c r="F109" s="1305"/>
      <c r="G109" s="151">
        <f>'Strategic Financial Plan'!G109</f>
        <v>0</v>
      </c>
      <c r="H109" s="151">
        <f>'Strategic Financial Plan'!H109</f>
        <v>0</v>
      </c>
      <c r="I109" s="151">
        <f>'Strategic Financial Plan'!I109</f>
        <v>0</v>
      </c>
      <c r="J109" s="151">
        <f>'Strategic Financial Plan'!J109</f>
        <v>0</v>
      </c>
      <c r="K109" s="20"/>
      <c r="L109" s="155"/>
      <c r="M109" s="20"/>
      <c r="N109" s="155"/>
      <c r="O109" s="1363"/>
      <c r="P109" s="1363"/>
      <c r="Q109" s="1363"/>
      <c r="R109" s="1363"/>
      <c r="S109" s="1363"/>
      <c r="T109" s="1363"/>
      <c r="V109" s="16"/>
      <c r="W109" s="16"/>
      <c r="X109" s="16"/>
    </row>
    <row r="110" spans="1:24" ht="18" customHeight="1" thickBot="1" x14ac:dyDescent="0.25">
      <c r="A110" s="1319" t="s">
        <v>232</v>
      </c>
      <c r="B110" s="1320"/>
      <c r="C110" s="1320"/>
      <c r="D110" s="1320"/>
      <c r="E110" s="1320"/>
      <c r="F110" s="1320"/>
      <c r="G110" s="137">
        <f>SUM(G100:G109)</f>
        <v>0</v>
      </c>
      <c r="H110" s="137">
        <f>SUM(H100:H109)</f>
        <v>0</v>
      </c>
      <c r="I110" s="137">
        <f>SUM(I100:I109)</f>
        <v>0</v>
      </c>
      <c r="J110" s="137">
        <f>SUM(J100:J109)</f>
        <v>0</v>
      </c>
      <c r="K110" s="20"/>
      <c r="L110" s="133">
        <f>SUM(L100:L109)</f>
        <v>0</v>
      </c>
      <c r="M110" s="20"/>
      <c r="N110" s="133">
        <f>SUM(N100:N109)</f>
        <v>0</v>
      </c>
      <c r="O110" s="1292"/>
      <c r="P110" s="1292"/>
      <c r="Q110" s="1292"/>
      <c r="R110" s="1292"/>
      <c r="S110" s="1292"/>
      <c r="T110" s="1292"/>
      <c r="V110" s="16"/>
      <c r="W110" s="16"/>
      <c r="X110" s="16"/>
    </row>
    <row r="111" spans="1:24" x14ac:dyDescent="0.2">
      <c r="A111" s="994"/>
      <c r="B111" s="994"/>
      <c r="C111" s="994"/>
      <c r="D111" s="994"/>
      <c r="E111" s="994"/>
      <c r="F111" s="1293"/>
      <c r="G111" s="20"/>
      <c r="H111" s="20"/>
      <c r="I111" s="20"/>
      <c r="J111" s="20"/>
      <c r="K111" s="20"/>
      <c r="L111" s="20"/>
      <c r="M111" s="20"/>
      <c r="N111" s="20"/>
      <c r="O111" s="1292"/>
      <c r="P111" s="1292"/>
      <c r="Q111" s="1292"/>
      <c r="R111" s="1292"/>
      <c r="S111" s="1292"/>
      <c r="T111" s="1292"/>
      <c r="V111" s="16"/>
      <c r="W111" s="16"/>
      <c r="X111" s="16"/>
    </row>
    <row r="112" spans="1:24" x14ac:dyDescent="0.2">
      <c r="A112" s="1025" t="s">
        <v>233</v>
      </c>
      <c r="B112" s="1025"/>
      <c r="C112" s="1025"/>
      <c r="D112" s="1025"/>
      <c r="E112" s="1025"/>
      <c r="F112" s="1306"/>
      <c r="G112" s="20"/>
      <c r="H112" s="20"/>
      <c r="I112" s="20"/>
      <c r="J112" s="20"/>
      <c r="K112" s="20"/>
      <c r="L112" s="20"/>
      <c r="M112" s="20"/>
      <c r="N112" s="20"/>
      <c r="O112" s="1292"/>
      <c r="P112" s="1292"/>
      <c r="Q112" s="1292"/>
      <c r="R112" s="1292"/>
      <c r="S112" s="1292"/>
      <c r="T112" s="1292"/>
      <c r="V112" s="16"/>
      <c r="W112" s="16"/>
      <c r="X112" s="16"/>
    </row>
    <row r="113" spans="1:24" x14ac:dyDescent="0.2">
      <c r="A113" s="1025"/>
      <c r="B113" s="1025"/>
      <c r="C113" s="1025"/>
      <c r="D113" s="1025"/>
      <c r="E113" s="1025"/>
      <c r="F113" s="1306"/>
      <c r="G113" s="20"/>
      <c r="H113" s="20"/>
      <c r="I113" s="20"/>
      <c r="J113" s="20"/>
      <c r="K113" s="20"/>
      <c r="L113" s="20"/>
      <c r="M113" s="20"/>
      <c r="N113" s="20"/>
      <c r="O113" s="1292"/>
      <c r="P113" s="1292"/>
      <c r="Q113" s="1292"/>
      <c r="R113" s="1292"/>
      <c r="S113" s="1292"/>
      <c r="T113" s="1292"/>
      <c r="V113" s="16"/>
      <c r="W113" s="16"/>
      <c r="X113" s="16"/>
    </row>
    <row r="114" spans="1:24" x14ac:dyDescent="0.2">
      <c r="A114" s="990" t="str">
        <f>'Budget Plan'!C98</f>
        <v>Educational Supplies &amp; Services</v>
      </c>
      <c r="B114" s="990"/>
      <c r="C114" s="990"/>
      <c r="D114" s="990"/>
      <c r="E114" s="990"/>
      <c r="F114" s="990"/>
      <c r="G114" s="151">
        <f>'Strategic Financial Plan'!G114</f>
        <v>0</v>
      </c>
      <c r="H114" s="151">
        <f>'Strategic Financial Plan'!H114</f>
        <v>0</v>
      </c>
      <c r="I114" s="151">
        <f>'Strategic Financial Plan'!I114</f>
        <v>0</v>
      </c>
      <c r="J114" s="151">
        <f>'Strategic Financial Plan'!J114</f>
        <v>0</v>
      </c>
      <c r="K114" s="20"/>
      <c r="L114" s="155"/>
      <c r="M114" s="20"/>
      <c r="N114" s="155"/>
      <c r="O114" s="1387"/>
      <c r="P114" s="1388"/>
      <c r="Q114" s="1388"/>
      <c r="R114" s="1388"/>
      <c r="S114" s="1388"/>
      <c r="T114" s="1389"/>
      <c r="V114" s="16"/>
      <c r="W114" s="16"/>
      <c r="X114" s="16"/>
    </row>
    <row r="115" spans="1:24" x14ac:dyDescent="0.2">
      <c r="A115" s="990" t="str">
        <f>'Budget Plan'!C99</f>
        <v>Educational Visits</v>
      </c>
      <c r="B115" s="990"/>
      <c r="C115" s="990"/>
      <c r="D115" s="990"/>
      <c r="E115" s="990"/>
      <c r="F115" s="990"/>
      <c r="G115" s="149">
        <f>'Strategic Financial Plan'!G115</f>
        <v>0</v>
      </c>
      <c r="H115" s="151">
        <f>'Strategic Financial Plan'!H115</f>
        <v>0</v>
      </c>
      <c r="I115" s="516">
        <f>'Strategic Financial Plan'!I115</f>
        <v>0</v>
      </c>
      <c r="J115" s="516">
        <f>'Strategic Financial Plan'!J115</f>
        <v>0</v>
      </c>
      <c r="K115" s="20"/>
      <c r="L115" s="336"/>
      <c r="M115" s="20"/>
      <c r="N115" s="336"/>
      <c r="O115" s="1363"/>
      <c r="P115" s="1363"/>
      <c r="Q115" s="1363"/>
      <c r="R115" s="1363"/>
      <c r="S115" s="1363"/>
      <c r="T115" s="1363"/>
      <c r="V115" s="16"/>
      <c r="W115" s="16"/>
      <c r="X115" s="16"/>
    </row>
    <row r="116" spans="1:24" x14ac:dyDescent="0.2">
      <c r="A116" s="990" t="str">
        <f>LEFT('Budget Plan'!C100,22)</f>
        <v>ICT Learning Resources</v>
      </c>
      <c r="B116" s="1304"/>
      <c r="C116" s="1304"/>
      <c r="D116" s="1304"/>
      <c r="E116" s="1304"/>
      <c r="F116" s="1304"/>
      <c r="G116" s="149">
        <f>'Strategic Financial Plan'!G116</f>
        <v>0</v>
      </c>
      <c r="H116" s="151">
        <f>'Strategic Financial Plan'!H116</f>
        <v>0</v>
      </c>
      <c r="I116" s="516">
        <f>'Strategic Financial Plan'!I116</f>
        <v>0</v>
      </c>
      <c r="J116" s="516">
        <f>'Strategic Financial Plan'!J116</f>
        <v>0</v>
      </c>
      <c r="K116" s="20"/>
      <c r="L116" s="336"/>
      <c r="M116" s="20"/>
      <c r="N116" s="336"/>
      <c r="O116" s="1363"/>
      <c r="P116" s="1363"/>
      <c r="Q116" s="1363"/>
      <c r="R116" s="1363"/>
      <c r="S116" s="1363"/>
      <c r="T116" s="1363"/>
      <c r="V116" s="16"/>
      <c r="W116" s="16"/>
      <c r="X116" s="16"/>
    </row>
    <row r="117" spans="1:24" ht="13.5" thickBot="1" x14ac:dyDescent="0.25">
      <c r="A117" s="1305" t="str">
        <f>'Budget Plan'!C101</f>
        <v>Exam Fees</v>
      </c>
      <c r="B117" s="1305"/>
      <c r="C117" s="1305"/>
      <c r="D117" s="1305"/>
      <c r="E117" s="1305"/>
      <c r="F117" s="1305"/>
      <c r="G117" s="151">
        <f>'Strategic Financial Plan'!G117</f>
        <v>0</v>
      </c>
      <c r="H117" s="151">
        <f>'Strategic Financial Plan'!H117</f>
        <v>0</v>
      </c>
      <c r="I117" s="151">
        <f>'Strategic Financial Plan'!I117</f>
        <v>0</v>
      </c>
      <c r="J117" s="151">
        <f>'Strategic Financial Plan'!J117</f>
        <v>0</v>
      </c>
      <c r="K117" s="20"/>
      <c r="L117" s="155"/>
      <c r="M117" s="20"/>
      <c r="N117" s="155"/>
      <c r="O117" s="1363"/>
      <c r="P117" s="1363"/>
      <c r="Q117" s="1363"/>
      <c r="R117" s="1363"/>
      <c r="S117" s="1363"/>
      <c r="T117" s="1363"/>
      <c r="V117" s="16"/>
      <c r="W117" s="16"/>
      <c r="X117" s="16"/>
    </row>
    <row r="118" spans="1:24" ht="18" customHeight="1" thickBot="1" x14ac:dyDescent="0.25">
      <c r="A118" s="1319" t="s">
        <v>246</v>
      </c>
      <c r="B118" s="1320"/>
      <c r="C118" s="1320"/>
      <c r="D118" s="1320"/>
      <c r="E118" s="1320"/>
      <c r="F118" s="1320"/>
      <c r="G118" s="137">
        <f>SUM(G114:G117)</f>
        <v>0</v>
      </c>
      <c r="H118" s="137">
        <f>SUM(H114:H117)</f>
        <v>0</v>
      </c>
      <c r="I118" s="137">
        <f>SUM(I114:I117)</f>
        <v>0</v>
      </c>
      <c r="J118" s="119">
        <f>SUM(J114:J117)</f>
        <v>0</v>
      </c>
      <c r="K118" s="20"/>
      <c r="L118" s="133">
        <f>SUM(L114:L117)</f>
        <v>0</v>
      </c>
      <c r="M118" s="20"/>
      <c r="N118" s="133">
        <f>SUM(N114:N117)</f>
        <v>0</v>
      </c>
      <c r="O118" s="1292"/>
      <c r="P118" s="1292"/>
      <c r="Q118" s="1292"/>
      <c r="R118" s="1292"/>
      <c r="S118" s="1292"/>
      <c r="T118" s="1292"/>
      <c r="V118" s="16"/>
      <c r="W118" s="16"/>
      <c r="X118" s="16"/>
    </row>
    <row r="119" spans="1:24" x14ac:dyDescent="0.2">
      <c r="A119" s="994"/>
      <c r="B119" s="994"/>
      <c r="C119" s="994"/>
      <c r="D119" s="994"/>
      <c r="E119" s="994"/>
      <c r="F119" s="1293"/>
      <c r="G119" s="20"/>
      <c r="H119" s="20"/>
      <c r="I119" s="20"/>
      <c r="J119" s="20"/>
      <c r="K119" s="20"/>
      <c r="L119" s="20"/>
      <c r="M119" s="20"/>
      <c r="N119" s="20"/>
      <c r="O119" s="1292"/>
      <c r="P119" s="1292"/>
      <c r="Q119" s="1292"/>
      <c r="R119" s="1292"/>
      <c r="S119" s="1292"/>
      <c r="T119" s="1292"/>
      <c r="V119" s="16"/>
      <c r="W119" s="16"/>
      <c r="X119" s="16"/>
    </row>
    <row r="120" spans="1:24" x14ac:dyDescent="0.2">
      <c r="A120" s="1025" t="s">
        <v>405</v>
      </c>
      <c r="B120" s="1025"/>
      <c r="C120" s="1025"/>
      <c r="D120" s="1025"/>
      <c r="E120" s="1025"/>
      <c r="F120" s="1306"/>
      <c r="G120" s="20"/>
      <c r="H120" s="20"/>
      <c r="I120" s="20"/>
      <c r="J120" s="20"/>
      <c r="K120" s="20"/>
      <c r="L120" s="20"/>
      <c r="M120" s="20"/>
      <c r="N120" s="20"/>
      <c r="O120" s="1292"/>
      <c r="P120" s="1292"/>
      <c r="Q120" s="1292"/>
      <c r="R120" s="1292"/>
      <c r="S120" s="1292"/>
      <c r="T120" s="1292"/>
      <c r="V120" s="16"/>
      <c r="W120" s="16"/>
      <c r="X120" s="16"/>
    </row>
    <row r="121" spans="1:24" x14ac:dyDescent="0.2">
      <c r="A121" s="1026"/>
      <c r="B121" s="1026"/>
      <c r="C121" s="1026"/>
      <c r="D121" s="1026"/>
      <c r="E121" s="1026"/>
      <c r="F121" s="1307"/>
      <c r="G121" s="20"/>
      <c r="H121" s="20"/>
      <c r="I121" s="20"/>
      <c r="J121" s="20"/>
      <c r="K121" s="20"/>
      <c r="L121" s="20"/>
      <c r="M121" s="20"/>
      <c r="N121" s="20"/>
      <c r="O121" s="1292"/>
      <c r="P121" s="1292"/>
      <c r="Q121" s="1292"/>
      <c r="R121" s="1292"/>
      <c r="S121" s="1292"/>
      <c r="T121" s="1292"/>
      <c r="V121" s="16"/>
      <c r="W121" s="16"/>
      <c r="X121" s="16"/>
    </row>
    <row r="122" spans="1:24" x14ac:dyDescent="0.2">
      <c r="A122" s="1028" t="str">
        <f>'Budget Plan'!C105</f>
        <v>Administrative Supplies &amp; Maintenance</v>
      </c>
      <c r="B122" s="1028"/>
      <c r="C122" s="1028"/>
      <c r="D122" s="1028"/>
      <c r="E122" s="1028"/>
      <c r="F122" s="1028"/>
      <c r="G122" s="149">
        <f>'Strategic Financial Plan'!G122</f>
        <v>0</v>
      </c>
      <c r="H122" s="149">
        <f>'Strategic Financial Plan'!H122</f>
        <v>0</v>
      </c>
      <c r="I122" s="516">
        <f>'Strategic Financial Plan'!I122</f>
        <v>0</v>
      </c>
      <c r="J122" s="516">
        <f>'Strategic Financial Plan'!J122</f>
        <v>0</v>
      </c>
      <c r="K122" s="338"/>
      <c r="L122" s="336"/>
      <c r="M122" s="338"/>
      <c r="N122" s="336"/>
      <c r="O122" s="1343"/>
      <c r="P122" s="1344"/>
      <c r="Q122" s="1344"/>
      <c r="R122" s="1344"/>
      <c r="S122" s="1344"/>
      <c r="T122" s="1345"/>
      <c r="V122" s="16"/>
      <c r="W122" s="16"/>
      <c r="X122" s="16"/>
    </row>
    <row r="123" spans="1:24" x14ac:dyDescent="0.2">
      <c r="A123" s="990" t="str">
        <f>'Budget Plan'!C106</f>
        <v>Telephone Rental &amp; Calls</v>
      </c>
      <c r="B123" s="990"/>
      <c r="C123" s="990"/>
      <c r="D123" s="990"/>
      <c r="E123" s="990"/>
      <c r="F123" s="991"/>
      <c r="G123" s="149">
        <f>'Strategic Financial Plan'!G123</f>
        <v>0</v>
      </c>
      <c r="H123" s="149">
        <f>'Strategic Financial Plan'!H123</f>
        <v>0</v>
      </c>
      <c r="I123" s="516">
        <f>'Strategic Financial Plan'!I123</f>
        <v>0</v>
      </c>
      <c r="J123" s="516">
        <f>'Strategic Financial Plan'!J123</f>
        <v>0</v>
      </c>
      <c r="K123" s="20"/>
      <c r="L123" s="336"/>
      <c r="M123" s="20"/>
      <c r="N123" s="336"/>
      <c r="O123" s="1363"/>
      <c r="P123" s="1363"/>
      <c r="Q123" s="1363"/>
      <c r="R123" s="1363"/>
      <c r="S123" s="1363"/>
      <c r="T123" s="1363"/>
      <c r="V123" s="16"/>
      <c r="W123" s="16"/>
      <c r="X123" s="16"/>
    </row>
    <row r="124" spans="1:24" x14ac:dyDescent="0.2">
      <c r="A124" s="990" t="str">
        <f>'Budget Plan'!C107</f>
        <v>Postage</v>
      </c>
      <c r="B124" s="990"/>
      <c r="C124" s="990"/>
      <c r="D124" s="990"/>
      <c r="E124" s="990"/>
      <c r="F124" s="991"/>
      <c r="G124" s="149">
        <f>'Strategic Financial Plan'!G124</f>
        <v>0</v>
      </c>
      <c r="H124" s="149">
        <f>'Strategic Financial Plan'!H124</f>
        <v>0</v>
      </c>
      <c r="I124" s="516">
        <f>'Strategic Financial Plan'!I124</f>
        <v>0</v>
      </c>
      <c r="J124" s="516">
        <f>'Strategic Financial Plan'!J124</f>
        <v>0</v>
      </c>
      <c r="K124" s="20"/>
      <c r="L124" s="336"/>
      <c r="M124" s="20"/>
      <c r="N124" s="336"/>
      <c r="O124" s="1363"/>
      <c r="P124" s="1363"/>
      <c r="Q124" s="1363"/>
      <c r="R124" s="1363"/>
      <c r="S124" s="1363"/>
      <c r="T124" s="1363"/>
      <c r="V124" s="16"/>
      <c r="W124" s="16"/>
      <c r="X124" s="16"/>
    </row>
    <row r="125" spans="1:24" x14ac:dyDescent="0.2">
      <c r="A125" s="990" t="str">
        <f>'Budget Plan'!C108</f>
        <v>Bank Charges</v>
      </c>
      <c r="B125" s="990"/>
      <c r="C125" s="990"/>
      <c r="D125" s="990"/>
      <c r="E125" s="990"/>
      <c r="F125" s="991"/>
      <c r="G125" s="149">
        <f>'Strategic Financial Plan'!G125</f>
        <v>0</v>
      </c>
      <c r="H125" s="149">
        <f>'Strategic Financial Plan'!H125</f>
        <v>0</v>
      </c>
      <c r="I125" s="516">
        <f>'Strategic Financial Plan'!I125</f>
        <v>0</v>
      </c>
      <c r="J125" s="516">
        <f>'Strategic Financial Plan'!J125</f>
        <v>0</v>
      </c>
      <c r="K125" s="20"/>
      <c r="L125" s="336"/>
      <c r="M125" s="20"/>
      <c r="N125" s="336"/>
      <c r="O125" s="1363"/>
      <c r="P125" s="1363"/>
      <c r="Q125" s="1363"/>
      <c r="R125" s="1363"/>
      <c r="S125" s="1363"/>
      <c r="T125" s="1363"/>
      <c r="V125" s="16"/>
      <c r="W125" s="16"/>
      <c r="X125" s="16"/>
    </row>
    <row r="126" spans="1:24" x14ac:dyDescent="0.2">
      <c r="A126" s="1027" t="str">
        <f>'Budget Plan'!C109</f>
        <v>Other Insurance Premiums</v>
      </c>
      <c r="B126" s="1028"/>
      <c r="C126" s="1028"/>
      <c r="D126" s="1028"/>
      <c r="E126" s="1028"/>
      <c r="F126" s="1028"/>
      <c r="G126" s="149">
        <f>'Strategic Financial Plan'!G126</f>
        <v>0</v>
      </c>
      <c r="H126" s="149">
        <f>'Strategic Financial Plan'!H126</f>
        <v>0</v>
      </c>
      <c r="I126" s="516">
        <f>'Strategic Financial Plan'!I126</f>
        <v>0</v>
      </c>
      <c r="J126" s="516">
        <f>'Strategic Financial Plan'!J126</f>
        <v>0</v>
      </c>
      <c r="K126" s="338"/>
      <c r="L126" s="336"/>
      <c r="M126" s="338"/>
      <c r="N126" s="336"/>
      <c r="O126" s="1363"/>
      <c r="P126" s="1363"/>
      <c r="Q126" s="1363"/>
      <c r="R126" s="1363"/>
      <c r="S126" s="1363"/>
      <c r="T126" s="1363"/>
      <c r="V126" s="16"/>
      <c r="W126" s="16"/>
      <c r="X126" s="16"/>
    </row>
    <row r="127" spans="1:24" x14ac:dyDescent="0.2">
      <c r="A127" s="990" t="str">
        <f>'Budget Plan'!C110</f>
        <v>Special Facilities - Supplies &amp; Materials</v>
      </c>
      <c r="B127" s="990"/>
      <c r="C127" s="990"/>
      <c r="D127" s="990"/>
      <c r="E127" s="990"/>
      <c r="F127" s="991"/>
      <c r="G127" s="149">
        <f>'Strategic Financial Plan'!G127</f>
        <v>0</v>
      </c>
      <c r="H127" s="149">
        <f>'Strategic Financial Plan'!H127</f>
        <v>0</v>
      </c>
      <c r="I127" s="516">
        <f>'Strategic Financial Plan'!I127</f>
        <v>0</v>
      </c>
      <c r="J127" s="516">
        <f>'Strategic Financial Plan'!J127</f>
        <v>0</v>
      </c>
      <c r="K127" s="20"/>
      <c r="L127" s="336"/>
      <c r="M127" s="20"/>
      <c r="N127" s="336"/>
      <c r="O127" s="1363"/>
      <c r="P127" s="1363"/>
      <c r="Q127" s="1363"/>
      <c r="R127" s="1363"/>
      <c r="S127" s="1363"/>
      <c r="T127" s="1363"/>
      <c r="V127" s="16"/>
      <c r="W127" s="16"/>
      <c r="X127" s="16"/>
    </row>
    <row r="128" spans="1:24" x14ac:dyDescent="0.2">
      <c r="A128" s="990" t="str">
        <f>'Budget Plan'!C111</f>
        <v>Payments to Other Schools</v>
      </c>
      <c r="B128" s="990"/>
      <c r="C128" s="990"/>
      <c r="D128" s="990"/>
      <c r="E128" s="990"/>
      <c r="F128" s="991"/>
      <c r="G128" s="149">
        <f>'Strategic Financial Plan'!G128</f>
        <v>0</v>
      </c>
      <c r="H128" s="149">
        <f>'Strategic Financial Plan'!H128</f>
        <v>0</v>
      </c>
      <c r="I128" s="516">
        <f>'Strategic Financial Plan'!I128</f>
        <v>0</v>
      </c>
      <c r="J128" s="516">
        <f>'Strategic Financial Plan'!J128</f>
        <v>0</v>
      </c>
      <c r="K128" s="20"/>
      <c r="L128" s="336"/>
      <c r="M128" s="20"/>
      <c r="N128" s="336"/>
      <c r="O128" s="1363"/>
      <c r="P128" s="1363"/>
      <c r="Q128" s="1363"/>
      <c r="R128" s="1363"/>
      <c r="S128" s="1363"/>
      <c r="T128" s="1363"/>
      <c r="V128" s="16"/>
      <c r="W128" s="16"/>
      <c r="X128" s="16"/>
    </row>
    <row r="129" spans="1:24" x14ac:dyDescent="0.2">
      <c r="A129" s="990" t="str">
        <f>'Budget Plan'!C112</f>
        <v>Catering Services</v>
      </c>
      <c r="B129" s="990"/>
      <c r="C129" s="990"/>
      <c r="D129" s="990"/>
      <c r="E129" s="990"/>
      <c r="F129" s="991"/>
      <c r="G129" s="149">
        <f>'Strategic Financial Plan'!G129</f>
        <v>0</v>
      </c>
      <c r="H129" s="149">
        <f>'Strategic Financial Plan'!H129</f>
        <v>0</v>
      </c>
      <c r="I129" s="516">
        <f>'Strategic Financial Plan'!I129</f>
        <v>0</v>
      </c>
      <c r="J129" s="516">
        <f>'Strategic Financial Plan'!J129</f>
        <v>0</v>
      </c>
      <c r="K129" s="20"/>
      <c r="L129" s="336"/>
      <c r="M129" s="20"/>
      <c r="N129" s="336"/>
      <c r="O129" s="1363"/>
      <c r="P129" s="1363"/>
      <c r="Q129" s="1363"/>
      <c r="R129" s="1363"/>
      <c r="S129" s="1363"/>
      <c r="T129" s="1363"/>
      <c r="V129" s="16"/>
      <c r="W129" s="16"/>
      <c r="X129" s="16"/>
    </row>
    <row r="130" spans="1:24" x14ac:dyDescent="0.2">
      <c r="A130" s="990" t="str">
        <f>'Budget Plan'!C113</f>
        <v>Agency Supply Staff</v>
      </c>
      <c r="B130" s="990"/>
      <c r="C130" s="990"/>
      <c r="D130" s="990"/>
      <c r="E130" s="990"/>
      <c r="F130" s="991"/>
      <c r="G130" s="149">
        <f>'Strategic Financial Plan'!G130</f>
        <v>0</v>
      </c>
      <c r="H130" s="149">
        <f>'Strategic Financial Plan'!H130</f>
        <v>0</v>
      </c>
      <c r="I130" s="516">
        <f>'Strategic Financial Plan'!I130</f>
        <v>0</v>
      </c>
      <c r="J130" s="516">
        <f>'Strategic Financial Plan'!J130</f>
        <v>0</v>
      </c>
      <c r="K130" s="20"/>
      <c r="L130" s="336"/>
      <c r="M130" s="20"/>
      <c r="N130" s="336"/>
      <c r="O130" s="1363"/>
      <c r="P130" s="1363"/>
      <c r="Q130" s="1363"/>
      <c r="R130" s="1363"/>
      <c r="S130" s="1363"/>
      <c r="T130" s="1363"/>
      <c r="V130" s="16"/>
      <c r="W130" s="16"/>
      <c r="X130" s="16"/>
    </row>
    <row r="131" spans="1:24" x14ac:dyDescent="0.2">
      <c r="A131" s="1027" t="str">
        <f>'Budget Plan'!C114</f>
        <v>Curriculum Services</v>
      </c>
      <c r="B131" s="1028"/>
      <c r="C131" s="1028"/>
      <c r="D131" s="1028"/>
      <c r="E131" s="1028"/>
      <c r="F131" s="1028"/>
      <c r="G131" s="149">
        <f>'Strategic Financial Plan'!G131</f>
        <v>0</v>
      </c>
      <c r="H131" s="149">
        <f>'Strategic Financial Plan'!H131</f>
        <v>0</v>
      </c>
      <c r="I131" s="516">
        <f>'Strategic Financial Plan'!I131</f>
        <v>0</v>
      </c>
      <c r="J131" s="516">
        <f>'Strategic Financial Plan'!J131</f>
        <v>0</v>
      </c>
      <c r="K131" s="338"/>
      <c r="L131" s="336"/>
      <c r="M131" s="338"/>
      <c r="N131" s="336"/>
      <c r="O131" s="1363"/>
      <c r="P131" s="1363"/>
      <c r="Q131" s="1363"/>
      <c r="R131" s="1363"/>
      <c r="S131" s="1363"/>
      <c r="T131" s="1363"/>
      <c r="V131" s="16"/>
      <c r="W131" s="16"/>
      <c r="X131" s="16"/>
    </row>
    <row r="132" spans="1:24" x14ac:dyDescent="0.2">
      <c r="A132" s="990" t="str">
        <f>'Budget Plan'!C115</f>
        <v>Agency Curriculum Staff</v>
      </c>
      <c r="B132" s="990"/>
      <c r="C132" s="990"/>
      <c r="D132" s="990"/>
      <c r="E132" s="990"/>
      <c r="F132" s="991"/>
      <c r="G132" s="149">
        <f>'Strategic Financial Plan'!G132</f>
        <v>0</v>
      </c>
      <c r="H132" s="149">
        <f>'Strategic Financial Plan'!H132</f>
        <v>0</v>
      </c>
      <c r="I132" s="516">
        <f>'Strategic Financial Plan'!I132</f>
        <v>0</v>
      </c>
      <c r="J132" s="516">
        <f>'Strategic Financial Plan'!J132</f>
        <v>0</v>
      </c>
      <c r="K132" s="20"/>
      <c r="L132" s="336"/>
      <c r="M132" s="20"/>
      <c r="N132" s="336"/>
      <c r="O132" s="1363"/>
      <c r="P132" s="1363"/>
      <c r="Q132" s="1363"/>
      <c r="R132" s="1363"/>
      <c r="S132" s="1363"/>
      <c r="T132" s="1363"/>
      <c r="V132" s="16"/>
      <c r="W132" s="16"/>
      <c r="X132" s="16"/>
    </row>
    <row r="133" spans="1:24" x14ac:dyDescent="0.2">
      <c r="A133" s="990" t="str">
        <f>'Budget Plan'!C116</f>
        <v>Agency Non-Curriculum Staff</v>
      </c>
      <c r="B133" s="990"/>
      <c r="C133" s="990"/>
      <c r="D133" s="990"/>
      <c r="E133" s="990"/>
      <c r="F133" s="991"/>
      <c r="G133" s="149">
        <f>'Strategic Financial Plan'!G133</f>
        <v>0</v>
      </c>
      <c r="H133" s="149">
        <f>'Strategic Financial Plan'!H133</f>
        <v>0</v>
      </c>
      <c r="I133" s="516">
        <f>'Strategic Financial Plan'!I133</f>
        <v>0</v>
      </c>
      <c r="J133" s="516">
        <f>'Strategic Financial Plan'!J133</f>
        <v>0</v>
      </c>
      <c r="K133" s="20"/>
      <c r="L133" s="336"/>
      <c r="M133" s="20"/>
      <c r="N133" s="336"/>
      <c r="O133" s="1363"/>
      <c r="P133" s="1363"/>
      <c r="Q133" s="1363"/>
      <c r="R133" s="1363"/>
      <c r="S133" s="1363"/>
      <c r="T133" s="1363"/>
      <c r="V133" s="16"/>
      <c r="W133" s="16"/>
      <c r="X133" s="16"/>
    </row>
    <row r="134" spans="1:24" x14ac:dyDescent="0.2">
      <c r="A134" s="1027" t="str">
        <f>'Budget Plan'!C117</f>
        <v>Administrative Services</v>
      </c>
      <c r="B134" s="1028"/>
      <c r="C134" s="1028"/>
      <c r="D134" s="1028"/>
      <c r="E134" s="1028"/>
      <c r="F134" s="1028"/>
      <c r="G134" s="149">
        <f>'Strategic Financial Plan'!G134</f>
        <v>0</v>
      </c>
      <c r="H134" s="149">
        <f>'Strategic Financial Plan'!H134</f>
        <v>0</v>
      </c>
      <c r="I134" s="516">
        <f>'Strategic Financial Plan'!I134</f>
        <v>0</v>
      </c>
      <c r="J134" s="516">
        <f>'Strategic Financial Plan'!J134</f>
        <v>0</v>
      </c>
      <c r="K134" s="338"/>
      <c r="L134" s="336"/>
      <c r="M134" s="338"/>
      <c r="N134" s="336"/>
      <c r="O134" s="1363"/>
      <c r="P134" s="1363"/>
      <c r="Q134" s="1363"/>
      <c r="R134" s="1363"/>
      <c r="S134" s="1363"/>
      <c r="T134" s="1363"/>
      <c r="V134" s="16"/>
      <c r="W134" s="16"/>
      <c r="X134" s="16"/>
    </row>
    <row r="135" spans="1:24" x14ac:dyDescent="0.2">
      <c r="A135" s="991" t="str">
        <f>'Budget Plan'!C118</f>
        <v>Interest Payable</v>
      </c>
      <c r="B135" s="992"/>
      <c r="C135" s="992"/>
      <c r="D135" s="992"/>
      <c r="E135" s="992"/>
      <c r="F135" s="993"/>
      <c r="G135" s="149">
        <f>'Strategic Financial Plan'!G135</f>
        <v>0</v>
      </c>
      <c r="H135" s="149">
        <f>'Strategic Financial Plan'!H135</f>
        <v>0</v>
      </c>
      <c r="I135" s="516">
        <f>'Strategic Financial Plan'!I135</f>
        <v>0</v>
      </c>
      <c r="J135" s="516">
        <f>'Strategic Financial Plan'!J135</f>
        <v>0</v>
      </c>
      <c r="K135" s="20"/>
      <c r="L135" s="336"/>
      <c r="M135" s="20"/>
      <c r="N135" s="336"/>
      <c r="O135" s="1343"/>
      <c r="P135" s="1344"/>
      <c r="Q135" s="1344"/>
      <c r="R135" s="1344"/>
      <c r="S135" s="1344"/>
      <c r="T135" s="1345"/>
      <c r="V135" s="16"/>
      <c r="W135" s="16"/>
      <c r="X135" s="16"/>
    </row>
    <row r="136" spans="1:24" ht="13.5" thickBot="1" x14ac:dyDescent="0.25">
      <c r="A136" s="1305" t="str">
        <f>'Budget Plan'!C119</f>
        <v>School Fund Expenditure</v>
      </c>
      <c r="B136" s="1305"/>
      <c r="C136" s="1305"/>
      <c r="D136" s="1305"/>
      <c r="E136" s="1305"/>
      <c r="F136" s="1027"/>
      <c r="G136" s="151">
        <f>'Strategic Financial Plan'!G136</f>
        <v>0</v>
      </c>
      <c r="H136" s="149">
        <f>'Strategic Financial Plan'!H136</f>
        <v>0</v>
      </c>
      <c r="I136" s="151">
        <f>'Strategic Financial Plan'!I136</f>
        <v>0</v>
      </c>
      <c r="J136" s="151">
        <f>'Strategic Financial Plan'!J136</f>
        <v>0</v>
      </c>
      <c r="K136" s="20"/>
      <c r="L136" s="155"/>
      <c r="M136" s="20"/>
      <c r="N136" s="155"/>
      <c r="O136" s="1363"/>
      <c r="P136" s="1363"/>
      <c r="Q136" s="1363"/>
      <c r="R136" s="1363"/>
      <c r="S136" s="1363"/>
      <c r="T136" s="1363"/>
      <c r="V136" s="16"/>
      <c r="W136" s="16"/>
      <c r="X136" s="16"/>
    </row>
    <row r="137" spans="1:24" ht="18" customHeight="1" thickBot="1" x14ac:dyDescent="0.25">
      <c r="A137" s="1034" t="s">
        <v>406</v>
      </c>
      <c r="B137" s="1035"/>
      <c r="C137" s="1035"/>
      <c r="D137" s="1035"/>
      <c r="E137" s="1035"/>
      <c r="F137" s="1035"/>
      <c r="G137" s="137">
        <f>SUM(G122:G136)</f>
        <v>0</v>
      </c>
      <c r="H137" s="137">
        <f t="shared" ref="H137:N137" si="7">SUM(H122:H136)</f>
        <v>0</v>
      </c>
      <c r="I137" s="137">
        <f t="shared" si="7"/>
        <v>0</v>
      </c>
      <c r="J137" s="119">
        <f t="shared" si="7"/>
        <v>0</v>
      </c>
      <c r="K137" s="20"/>
      <c r="L137" s="133">
        <f t="shared" si="7"/>
        <v>0</v>
      </c>
      <c r="M137" s="20"/>
      <c r="N137" s="133">
        <f t="shared" si="7"/>
        <v>0</v>
      </c>
      <c r="O137" s="1292"/>
      <c r="P137" s="1292"/>
      <c r="Q137" s="1292"/>
      <c r="R137" s="1292"/>
      <c r="S137" s="1292"/>
      <c r="T137" s="1292"/>
      <c r="V137" s="16"/>
      <c r="W137" s="16"/>
      <c r="X137" s="16"/>
    </row>
    <row r="138" spans="1:24" x14ac:dyDescent="0.2">
      <c r="A138" s="994"/>
      <c r="B138" s="994"/>
      <c r="C138" s="994"/>
      <c r="D138" s="994"/>
      <c r="E138" s="994"/>
      <c r="F138" s="1293"/>
      <c r="G138" s="20"/>
      <c r="H138" s="20"/>
      <c r="I138" s="20"/>
      <c r="J138" s="20"/>
      <c r="K138" s="20"/>
      <c r="L138" s="20"/>
      <c r="M138" s="20"/>
      <c r="N138" s="20"/>
      <c r="O138" s="1292"/>
      <c r="P138" s="1292"/>
      <c r="Q138" s="1292"/>
      <c r="R138" s="1292"/>
      <c r="S138" s="1292"/>
      <c r="T138" s="1292"/>
      <c r="V138" s="16"/>
      <c r="W138" s="16"/>
      <c r="X138" s="16"/>
    </row>
    <row r="139" spans="1:24" x14ac:dyDescent="0.2">
      <c r="A139" s="1025" t="s">
        <v>296</v>
      </c>
      <c r="B139" s="1025"/>
      <c r="C139" s="1025"/>
      <c r="D139" s="1025"/>
      <c r="E139" s="1025"/>
      <c r="F139" s="1306"/>
      <c r="G139" s="20"/>
      <c r="H139" s="20"/>
      <c r="I139" s="20"/>
      <c r="J139" s="20"/>
      <c r="K139" s="20"/>
      <c r="L139" s="20"/>
      <c r="M139" s="20"/>
      <c r="N139" s="20"/>
      <c r="O139" s="1292"/>
      <c r="P139" s="1292"/>
      <c r="Q139" s="1292"/>
      <c r="R139" s="1292"/>
      <c r="S139" s="1292"/>
      <c r="T139" s="1292"/>
      <c r="V139" s="16"/>
      <c r="W139" s="16"/>
      <c r="X139" s="16"/>
    </row>
    <row r="140" spans="1:24" x14ac:dyDescent="0.2">
      <c r="A140" s="1025"/>
      <c r="B140" s="1025"/>
      <c r="C140" s="1025"/>
      <c r="D140" s="1025"/>
      <c r="E140" s="1025"/>
      <c r="F140" s="1306"/>
      <c r="G140" s="20"/>
      <c r="H140" s="20"/>
      <c r="I140" s="20"/>
      <c r="J140" s="20"/>
      <c r="K140" s="20"/>
      <c r="L140" s="20"/>
      <c r="M140" s="20"/>
      <c r="N140" s="20"/>
      <c r="O140" s="1292"/>
      <c r="P140" s="1292"/>
      <c r="Q140" s="1292"/>
      <c r="R140" s="1292"/>
      <c r="S140" s="1292"/>
      <c r="T140" s="1292"/>
      <c r="V140" s="16"/>
      <c r="W140" s="16"/>
      <c r="X140" s="16"/>
    </row>
    <row r="141" spans="1:24" x14ac:dyDescent="0.2">
      <c r="A141" s="990" t="str">
        <f>'Budget Plan'!C123</f>
        <v>Premises Extensions &amp; Improvements</v>
      </c>
      <c r="B141" s="990"/>
      <c r="C141" s="990"/>
      <c r="D141" s="990"/>
      <c r="E141" s="990"/>
      <c r="F141" s="991"/>
      <c r="G141" s="149">
        <f>'Strategic Financial Plan'!G141</f>
        <v>0</v>
      </c>
      <c r="H141" s="149">
        <f>'Strategic Financial Plan'!H141</f>
        <v>0</v>
      </c>
      <c r="I141" s="516">
        <f>'Strategic Financial Plan'!I141</f>
        <v>0</v>
      </c>
      <c r="J141" s="516">
        <f>'Strategic Financial Plan'!J141</f>
        <v>0</v>
      </c>
      <c r="K141" s="20"/>
      <c r="L141" s="336"/>
      <c r="M141" s="20"/>
      <c r="N141" s="336"/>
      <c r="O141" s="1363"/>
      <c r="P141" s="1363"/>
      <c r="Q141" s="1363"/>
      <c r="R141" s="1363"/>
      <c r="S141" s="1363"/>
      <c r="T141" s="1363"/>
      <c r="V141" s="16"/>
      <c r="W141" s="16"/>
      <c r="X141" s="16"/>
    </row>
    <row r="142" spans="1:24" x14ac:dyDescent="0.2">
      <c r="A142" s="990" t="str">
        <f>'Budget Plan'!C124</f>
        <v>Major Equipment Purchase</v>
      </c>
      <c r="B142" s="990"/>
      <c r="C142" s="990"/>
      <c r="D142" s="990"/>
      <c r="E142" s="990"/>
      <c r="F142" s="991"/>
      <c r="G142" s="149">
        <f>'Strategic Financial Plan'!G142</f>
        <v>0</v>
      </c>
      <c r="H142" s="149">
        <f>'Strategic Financial Plan'!H142</f>
        <v>0</v>
      </c>
      <c r="I142" s="516">
        <f>'Strategic Financial Plan'!I142</f>
        <v>0</v>
      </c>
      <c r="J142" s="516">
        <f>'Strategic Financial Plan'!J142</f>
        <v>0</v>
      </c>
      <c r="K142" s="20"/>
      <c r="L142" s="336"/>
      <c r="M142" s="20"/>
      <c r="N142" s="336"/>
      <c r="O142" s="1363"/>
      <c r="P142" s="1363"/>
      <c r="Q142" s="1363"/>
      <c r="R142" s="1363"/>
      <c r="S142" s="1363"/>
      <c r="T142" s="1363"/>
      <c r="V142" s="16"/>
      <c r="W142" s="16"/>
      <c r="X142" s="16"/>
    </row>
    <row r="143" spans="1:24" ht="13.5" thickBot="1" x14ac:dyDescent="0.25">
      <c r="A143" s="1305" t="str">
        <f>'Budget Plan'!C125</f>
        <v>ICT Equipment</v>
      </c>
      <c r="B143" s="1305"/>
      <c r="C143" s="1305"/>
      <c r="D143" s="1305"/>
      <c r="E143" s="1305"/>
      <c r="F143" s="1027"/>
      <c r="G143" s="151">
        <f>'Strategic Financial Plan'!G143</f>
        <v>0</v>
      </c>
      <c r="H143" s="149">
        <f>'Strategic Financial Plan'!H143</f>
        <v>0</v>
      </c>
      <c r="I143" s="151">
        <f>'Strategic Financial Plan'!I143</f>
        <v>0</v>
      </c>
      <c r="J143" s="151">
        <f>'Strategic Financial Plan'!J143</f>
        <v>0</v>
      </c>
      <c r="K143" s="20"/>
      <c r="L143" s="155"/>
      <c r="M143" s="20"/>
      <c r="N143" s="155"/>
      <c r="O143" s="1363"/>
      <c r="P143" s="1363"/>
      <c r="Q143" s="1363"/>
      <c r="R143" s="1363"/>
      <c r="S143" s="1363"/>
      <c r="T143" s="1363"/>
      <c r="V143" s="16"/>
      <c r="W143" s="16"/>
      <c r="X143" s="16"/>
    </row>
    <row r="144" spans="1:24" ht="18" customHeight="1" thickBot="1" x14ac:dyDescent="0.25">
      <c r="A144" s="1319" t="s">
        <v>306</v>
      </c>
      <c r="B144" s="1320"/>
      <c r="C144" s="1320"/>
      <c r="D144" s="1320"/>
      <c r="E144" s="1320"/>
      <c r="F144" s="1329"/>
      <c r="G144" s="137">
        <f>SUM(G141:G143)</f>
        <v>0</v>
      </c>
      <c r="H144" s="137">
        <f t="shared" ref="H144:N144" si="8">SUM(H141:H143)</f>
        <v>0</v>
      </c>
      <c r="I144" s="137">
        <f t="shared" si="8"/>
        <v>0</v>
      </c>
      <c r="J144" s="119">
        <f t="shared" si="8"/>
        <v>0</v>
      </c>
      <c r="K144" s="20"/>
      <c r="L144" s="133">
        <f t="shared" si="8"/>
        <v>0</v>
      </c>
      <c r="M144" s="20"/>
      <c r="N144" s="133">
        <f t="shared" si="8"/>
        <v>0</v>
      </c>
      <c r="O144" s="1292"/>
      <c r="P144" s="1292"/>
      <c r="Q144" s="1292"/>
      <c r="R144" s="1292"/>
      <c r="S144" s="1292"/>
      <c r="T144" s="1292"/>
      <c r="V144" s="16"/>
      <c r="W144" s="16"/>
      <c r="X144" s="16"/>
    </row>
    <row r="145" spans="1:24" ht="13.5" thickBot="1" x14ac:dyDescent="0.25">
      <c r="A145" s="994"/>
      <c r="B145" s="994"/>
      <c r="C145" s="994"/>
      <c r="D145" s="994"/>
      <c r="E145" s="994"/>
      <c r="F145" s="1293"/>
      <c r="G145" s="20"/>
      <c r="H145" s="20"/>
      <c r="I145" s="20"/>
      <c r="J145" s="20"/>
      <c r="K145" s="20"/>
      <c r="L145" s="20"/>
      <c r="M145" s="20"/>
      <c r="N145" s="20"/>
      <c r="O145" s="1292"/>
      <c r="P145" s="1292"/>
      <c r="Q145" s="1292"/>
      <c r="R145" s="1292"/>
      <c r="S145" s="1292"/>
      <c r="T145" s="1292"/>
      <c r="V145" s="16"/>
      <c r="W145" s="16"/>
      <c r="X145" s="16"/>
    </row>
    <row r="146" spans="1:24" ht="13.5" thickBot="1" x14ac:dyDescent="0.25">
      <c r="A146" s="1330" t="str">
        <f>'Budget Plan'!C128</f>
        <v>In-Year Contingency</v>
      </c>
      <c r="B146" s="1331"/>
      <c r="C146" s="1331"/>
      <c r="D146" s="1331"/>
      <c r="E146" s="1331"/>
      <c r="F146" s="1332"/>
      <c r="G146" s="512"/>
      <c r="H146" s="511">
        <f>'Strategic Financial Plan'!H146</f>
        <v>0</v>
      </c>
      <c r="I146" s="507">
        <f>'Strategic Financial Plan'!I146</f>
        <v>0</v>
      </c>
      <c r="J146" s="519">
        <f>'Strategic Financial Plan'!J146</f>
        <v>0</v>
      </c>
      <c r="K146" s="20"/>
      <c r="L146" s="303"/>
      <c r="M146" s="20"/>
      <c r="N146" s="303"/>
      <c r="O146" s="1345"/>
      <c r="P146" s="1363"/>
      <c r="Q146" s="1363"/>
      <c r="R146" s="1363"/>
      <c r="S146" s="1363"/>
      <c r="T146" s="1363"/>
      <c r="V146" s="16"/>
      <c r="W146" s="16"/>
      <c r="X146" s="16"/>
    </row>
    <row r="147" spans="1:24" x14ac:dyDescent="0.2">
      <c r="A147" s="994"/>
      <c r="B147" s="994"/>
      <c r="C147" s="994"/>
      <c r="D147" s="994"/>
      <c r="E147" s="994"/>
      <c r="F147" s="1293"/>
      <c r="G147" s="20"/>
      <c r="H147" s="20"/>
      <c r="I147" s="20"/>
      <c r="J147" s="20"/>
      <c r="K147" s="20"/>
      <c r="L147" s="20"/>
      <c r="M147" s="20"/>
      <c r="N147" s="20"/>
      <c r="O147" s="1292"/>
      <c r="P147" s="1292"/>
      <c r="Q147" s="1292"/>
      <c r="R147" s="1292"/>
      <c r="S147" s="1292"/>
      <c r="T147" s="1292"/>
      <c r="V147" s="16"/>
      <c r="W147" s="16"/>
      <c r="X147" s="16"/>
    </row>
    <row r="148" spans="1:24" ht="13.5" thickBot="1" x14ac:dyDescent="0.25">
      <c r="A148" s="994"/>
      <c r="B148" s="994"/>
      <c r="C148" s="994"/>
      <c r="D148" s="994"/>
      <c r="E148" s="994"/>
      <c r="F148" s="1293"/>
      <c r="G148" s="20"/>
      <c r="H148" s="20"/>
      <c r="I148" s="20"/>
      <c r="J148" s="20"/>
      <c r="K148" s="20"/>
      <c r="L148" s="20"/>
      <c r="M148" s="20"/>
      <c r="N148" s="20"/>
      <c r="O148" s="1292"/>
      <c r="P148" s="1292"/>
      <c r="Q148" s="1292"/>
      <c r="R148" s="1292"/>
      <c r="S148" s="1292"/>
      <c r="T148" s="1292"/>
      <c r="V148" s="16"/>
      <c r="W148" s="16"/>
      <c r="X148" s="16"/>
    </row>
    <row r="149" spans="1:24" x14ac:dyDescent="0.2">
      <c r="A149" s="1019" t="s">
        <v>310</v>
      </c>
      <c r="B149" s="1020"/>
      <c r="C149" s="1020"/>
      <c r="D149" s="1020"/>
      <c r="E149" s="1020"/>
      <c r="F149" s="1130"/>
      <c r="G149" s="1308">
        <f>G146+G144+G137+G118+G110+G93+G82+G68</f>
        <v>0</v>
      </c>
      <c r="H149" s="1303">
        <f>H146+H144+H137+H118+H110+H93+H82+H68</f>
        <v>0</v>
      </c>
      <c r="I149" s="1303">
        <f>I146+I144+I137+I118+I110+I93+I82+I68</f>
        <v>0</v>
      </c>
      <c r="J149" s="1300">
        <f>J146+J144+J137+J118+J110+J93+J82+J68</f>
        <v>0</v>
      </c>
      <c r="K149" s="1382"/>
      <c r="L149" s="1386">
        <f>L146+L144+L137+L118+L110+L93+L82+L68</f>
        <v>0</v>
      </c>
      <c r="M149" s="1382"/>
      <c r="N149" s="1386">
        <f>N146+N144+N137+N118+N110+N93+N82+N68</f>
        <v>0</v>
      </c>
      <c r="O149" s="1292"/>
      <c r="P149" s="1292"/>
      <c r="Q149" s="1292"/>
      <c r="R149" s="1292"/>
      <c r="S149" s="1292"/>
      <c r="T149" s="1292"/>
      <c r="V149" s="16"/>
      <c r="W149" s="16"/>
      <c r="X149" s="16"/>
    </row>
    <row r="150" spans="1:24" x14ac:dyDescent="0.2">
      <c r="A150" s="1021"/>
      <c r="B150" s="1022"/>
      <c r="C150" s="1022"/>
      <c r="D150" s="1022"/>
      <c r="E150" s="1022"/>
      <c r="F150" s="1314"/>
      <c r="G150" s="1309"/>
      <c r="H150" s="1311"/>
      <c r="I150" s="1311"/>
      <c r="J150" s="1301"/>
      <c r="K150" s="1382"/>
      <c r="L150" s="1382"/>
      <c r="M150" s="1382"/>
      <c r="N150" s="1382"/>
      <c r="O150" s="1292"/>
      <c r="P150" s="1292"/>
      <c r="Q150" s="1292"/>
      <c r="R150" s="1292"/>
      <c r="S150" s="1292"/>
      <c r="T150" s="1292"/>
      <c r="V150" s="16"/>
      <c r="W150" s="16"/>
      <c r="X150" s="16"/>
    </row>
    <row r="151" spans="1:24" ht="13.5" thickBot="1" x14ac:dyDescent="0.25">
      <c r="A151" s="1023"/>
      <c r="B151" s="1024"/>
      <c r="C151" s="1024"/>
      <c r="D151" s="1024"/>
      <c r="E151" s="1024"/>
      <c r="F151" s="1131"/>
      <c r="G151" s="1310"/>
      <c r="H151" s="1288"/>
      <c r="I151" s="1288"/>
      <c r="J151" s="1289"/>
      <c r="K151" s="1382"/>
      <c r="L151" s="1383"/>
      <c r="M151" s="1382"/>
      <c r="N151" s="1383"/>
      <c r="O151" s="1292"/>
      <c r="P151" s="1292"/>
      <c r="Q151" s="1292"/>
      <c r="R151" s="1292"/>
      <c r="S151" s="1292"/>
      <c r="T151" s="1292"/>
      <c r="V151" s="16"/>
      <c r="W151" s="16"/>
      <c r="X151" s="16"/>
    </row>
    <row r="152" spans="1:24" x14ac:dyDescent="0.2">
      <c r="A152" s="994"/>
      <c r="B152" s="994"/>
      <c r="C152" s="994"/>
      <c r="D152" s="994"/>
      <c r="E152" s="994"/>
      <c r="F152" s="1293"/>
      <c r="O152" s="1292"/>
      <c r="P152" s="1292"/>
      <c r="Q152" s="1292"/>
      <c r="R152" s="1292"/>
      <c r="S152" s="1292"/>
      <c r="T152" s="1292"/>
      <c r="V152" s="16"/>
      <c r="W152" s="16"/>
      <c r="X152" s="16"/>
    </row>
    <row r="153" spans="1:24" x14ac:dyDescent="0.2">
      <c r="A153" s="324"/>
      <c r="B153" s="324"/>
      <c r="C153" s="324"/>
      <c r="D153" s="324"/>
      <c r="E153" s="324"/>
      <c r="F153" s="326"/>
      <c r="O153" s="1292"/>
      <c r="P153" s="1292"/>
      <c r="Q153" s="1292"/>
      <c r="R153" s="1292"/>
      <c r="S153" s="1292"/>
      <c r="T153" s="1292"/>
      <c r="V153" s="16"/>
      <c r="W153" s="16"/>
      <c r="X153" s="16"/>
    </row>
    <row r="154" spans="1:24" x14ac:dyDescent="0.2">
      <c r="A154" s="1025" t="s">
        <v>407</v>
      </c>
      <c r="B154" s="1025"/>
      <c r="C154" s="1025"/>
      <c r="D154" s="1025"/>
      <c r="E154" s="1025"/>
      <c r="F154" s="1306"/>
      <c r="O154" s="1292"/>
      <c r="P154" s="1292"/>
      <c r="Q154" s="1292"/>
      <c r="R154" s="1292"/>
      <c r="S154" s="1292"/>
      <c r="T154" s="1292"/>
      <c r="V154" s="16"/>
      <c r="W154" s="16"/>
      <c r="X154" s="16"/>
    </row>
    <row r="155" spans="1:24" x14ac:dyDescent="0.2">
      <c r="A155" s="1026"/>
      <c r="B155" s="1026"/>
      <c r="C155" s="1026"/>
      <c r="D155" s="1026"/>
      <c r="E155" s="1026"/>
      <c r="F155" s="1307"/>
      <c r="O155" s="1292"/>
      <c r="P155" s="1292"/>
      <c r="Q155" s="1292"/>
      <c r="R155" s="1292"/>
      <c r="S155" s="1292"/>
      <c r="T155" s="1292"/>
      <c r="V155" s="16"/>
      <c r="W155" s="16"/>
      <c r="X155" s="16"/>
    </row>
    <row r="156" spans="1:24" x14ac:dyDescent="0.2">
      <c r="A156" s="917" t="str">
        <f>A16</f>
        <v>Funded Pupil Numbers</v>
      </c>
      <c r="B156" s="917"/>
      <c r="C156" s="917"/>
      <c r="D156" s="917"/>
      <c r="E156" s="917"/>
      <c r="F156" s="917"/>
      <c r="H156" s="222">
        <f t="shared" ref="H156:J157" si="9">H16</f>
        <v>0</v>
      </c>
      <c r="I156" s="222">
        <f t="shared" si="9"/>
        <v>0</v>
      </c>
      <c r="J156" s="222">
        <f t="shared" si="9"/>
        <v>0</v>
      </c>
      <c r="K156" s="291"/>
      <c r="L156" s="222">
        <f>L16</f>
        <v>0</v>
      </c>
      <c r="M156" s="291"/>
      <c r="N156" s="222">
        <f>N16</f>
        <v>0</v>
      </c>
      <c r="O156" s="1363"/>
      <c r="P156" s="1363"/>
      <c r="Q156" s="1363"/>
      <c r="R156" s="1363"/>
      <c r="S156" s="1363"/>
      <c r="T156" s="1363"/>
      <c r="V156" s="16"/>
      <c r="W156" s="16"/>
      <c r="X156" s="16"/>
    </row>
    <row r="157" spans="1:24" x14ac:dyDescent="0.2">
      <c r="A157" s="917" t="str">
        <f>A17</f>
        <v>Funded High Needs Place Numbers</v>
      </c>
      <c r="B157" s="917"/>
      <c r="C157" s="917"/>
      <c r="D157" s="917"/>
      <c r="E157" s="917"/>
      <c r="F157" s="917"/>
      <c r="H157" s="222">
        <f t="shared" si="9"/>
        <v>0</v>
      </c>
      <c r="I157" s="222">
        <f t="shared" si="9"/>
        <v>0</v>
      </c>
      <c r="J157" s="222">
        <f t="shared" si="9"/>
        <v>0</v>
      </c>
      <c r="K157" s="291"/>
      <c r="L157" s="222">
        <f>L17</f>
        <v>0</v>
      </c>
      <c r="M157" s="291"/>
      <c r="N157" s="222">
        <f>N17</f>
        <v>0</v>
      </c>
      <c r="O157" s="1363"/>
      <c r="P157" s="1363"/>
      <c r="Q157" s="1363"/>
      <c r="R157" s="1363"/>
      <c r="S157" s="1363"/>
      <c r="T157" s="1363"/>
      <c r="V157" s="16"/>
      <c r="W157" s="16"/>
      <c r="X157" s="16"/>
    </row>
    <row r="158" spans="1:24" x14ac:dyDescent="0.2">
      <c r="A158" s="107"/>
      <c r="B158" s="107"/>
      <c r="C158" s="107"/>
      <c r="D158" s="107"/>
      <c r="E158" s="107"/>
      <c r="F158" s="108"/>
      <c r="H158" s="291"/>
      <c r="I158" s="291"/>
      <c r="J158" s="291"/>
      <c r="K158" s="291"/>
      <c r="L158" s="291"/>
      <c r="M158" s="291"/>
      <c r="N158" s="291"/>
      <c r="O158" s="1292"/>
      <c r="P158" s="1292"/>
      <c r="Q158" s="1292"/>
      <c r="R158" s="1292"/>
      <c r="S158" s="1292"/>
      <c r="T158" s="1292"/>
      <c r="V158" s="16"/>
      <c r="W158" s="16"/>
      <c r="X158" s="16"/>
    </row>
    <row r="159" spans="1:24" x14ac:dyDescent="0.2">
      <c r="A159" s="917" t="s">
        <v>398</v>
      </c>
      <c r="B159" s="917"/>
      <c r="C159" s="917"/>
      <c r="D159" s="917"/>
      <c r="E159" s="917"/>
      <c r="F159" s="917"/>
      <c r="H159" s="222">
        <f t="shared" ref="H159:J160" si="10">H19</f>
        <v>0</v>
      </c>
      <c r="I159" s="222">
        <f t="shared" si="10"/>
        <v>0</v>
      </c>
      <c r="J159" s="222">
        <f t="shared" si="10"/>
        <v>0</v>
      </c>
      <c r="K159" s="291"/>
      <c r="L159" s="222">
        <f>L19</f>
        <v>0</v>
      </c>
      <c r="M159" s="291"/>
      <c r="N159" s="222">
        <f>N19</f>
        <v>0</v>
      </c>
      <c r="O159" s="1363"/>
      <c r="P159" s="1363"/>
      <c r="Q159" s="1363"/>
      <c r="R159" s="1363"/>
      <c r="S159" s="1363"/>
      <c r="T159" s="1363"/>
      <c r="V159" s="16"/>
      <c r="W159" s="16"/>
      <c r="X159" s="16"/>
    </row>
    <row r="160" spans="1:24" x14ac:dyDescent="0.2">
      <c r="A160" s="917" t="s">
        <v>399</v>
      </c>
      <c r="B160" s="917"/>
      <c r="C160" s="917"/>
      <c r="D160" s="917"/>
      <c r="E160" s="917"/>
      <c r="F160" s="917"/>
      <c r="H160" s="222">
        <f t="shared" si="10"/>
        <v>0</v>
      </c>
      <c r="I160" s="222">
        <f t="shared" si="10"/>
        <v>0</v>
      </c>
      <c r="J160" s="222">
        <f t="shared" si="10"/>
        <v>0</v>
      </c>
      <c r="K160" s="291"/>
      <c r="L160" s="222">
        <f>L20</f>
        <v>0</v>
      </c>
      <c r="M160" s="291"/>
      <c r="N160" s="222">
        <f>N20</f>
        <v>0</v>
      </c>
      <c r="O160" s="1363"/>
      <c r="P160" s="1363"/>
      <c r="Q160" s="1363"/>
      <c r="R160" s="1363"/>
      <c r="S160" s="1363"/>
      <c r="T160" s="1363"/>
      <c r="V160" s="16"/>
      <c r="W160" s="16"/>
      <c r="X160" s="16"/>
    </row>
    <row r="161" spans="1:24" x14ac:dyDescent="0.2">
      <c r="A161" s="994"/>
      <c r="B161" s="994"/>
      <c r="C161" s="994"/>
      <c r="D161" s="994"/>
      <c r="E161" s="994"/>
      <c r="F161" s="1293"/>
      <c r="O161" s="1292"/>
      <c r="P161" s="1292"/>
      <c r="Q161" s="1292"/>
      <c r="R161" s="1292"/>
      <c r="S161" s="1292"/>
      <c r="T161" s="1292"/>
      <c r="V161" s="16"/>
      <c r="W161" s="16"/>
      <c r="X161" s="16"/>
    </row>
    <row r="162" spans="1:24" x14ac:dyDescent="0.2">
      <c r="A162" s="1025" t="s">
        <v>319</v>
      </c>
      <c r="B162" s="1333"/>
      <c r="C162" s="1333"/>
      <c r="D162" s="1333"/>
      <c r="E162" s="1333"/>
      <c r="F162" s="1334"/>
      <c r="O162" s="1292"/>
      <c r="P162" s="1292"/>
      <c r="Q162" s="1292"/>
      <c r="R162" s="1292"/>
      <c r="S162" s="1292"/>
      <c r="T162" s="1292"/>
      <c r="V162" s="16"/>
      <c r="W162" s="16"/>
      <c r="X162" s="16"/>
    </row>
    <row r="163" spans="1:24" ht="13.5" thickBot="1" x14ac:dyDescent="0.25">
      <c r="A163" s="1333"/>
      <c r="B163" s="1333"/>
      <c r="C163" s="1333"/>
      <c r="D163" s="1333"/>
      <c r="E163" s="1333"/>
      <c r="F163" s="1334"/>
      <c r="G163" s="20"/>
      <c r="H163" s="20"/>
      <c r="I163" s="20"/>
      <c r="J163" s="20"/>
      <c r="K163" s="20"/>
      <c r="L163" s="20"/>
      <c r="M163" s="20"/>
      <c r="N163" s="20"/>
      <c r="O163" s="1292"/>
      <c r="P163" s="1292"/>
      <c r="Q163" s="1292"/>
      <c r="R163" s="1292"/>
      <c r="S163" s="1292"/>
      <c r="T163" s="1292"/>
      <c r="V163" s="16"/>
      <c r="W163" s="16"/>
      <c r="X163" s="16"/>
    </row>
    <row r="164" spans="1:24" x14ac:dyDescent="0.2">
      <c r="A164" s="1004" t="s">
        <v>128</v>
      </c>
      <c r="B164" s="1005"/>
      <c r="C164" s="1005"/>
      <c r="D164" s="1005"/>
      <c r="E164" s="1005"/>
      <c r="F164" s="1313"/>
      <c r="G164" s="1302">
        <f>G55</f>
        <v>0</v>
      </c>
      <c r="H164" s="1303">
        <f>H55</f>
        <v>0</v>
      </c>
      <c r="I164" s="1303">
        <f>I55</f>
        <v>0</v>
      </c>
      <c r="J164" s="1300">
        <f>J55</f>
        <v>0</v>
      </c>
      <c r="K164" s="1382"/>
      <c r="L164" s="1386">
        <f>L55</f>
        <v>0</v>
      </c>
      <c r="M164" s="1382"/>
      <c r="N164" s="1386">
        <f>N55</f>
        <v>0</v>
      </c>
      <c r="O164" s="1366"/>
      <c r="P164" s="1367"/>
      <c r="Q164" s="1367"/>
      <c r="R164" s="1367"/>
      <c r="S164" s="1367"/>
      <c r="T164" s="1368"/>
      <c r="V164" s="16"/>
      <c r="W164" s="16"/>
      <c r="X164" s="16"/>
    </row>
    <row r="165" spans="1:24" x14ac:dyDescent="0.2">
      <c r="A165" s="1312"/>
      <c r="B165" s="936"/>
      <c r="C165" s="936"/>
      <c r="D165" s="936"/>
      <c r="E165" s="936"/>
      <c r="F165" s="937"/>
      <c r="G165" s="1290"/>
      <c r="H165" s="1285"/>
      <c r="I165" s="1285"/>
      <c r="J165" s="1287"/>
      <c r="K165" s="1382"/>
      <c r="L165" s="1381"/>
      <c r="M165" s="1382"/>
      <c r="N165" s="1381"/>
      <c r="O165" s="1369"/>
      <c r="P165" s="1370"/>
      <c r="Q165" s="1370"/>
      <c r="R165" s="1370"/>
      <c r="S165" s="1370"/>
      <c r="T165" s="1371"/>
      <c r="V165" s="16"/>
      <c r="W165" s="16"/>
      <c r="X165" s="16"/>
    </row>
    <row r="166" spans="1:24" x14ac:dyDescent="0.2">
      <c r="A166" s="1272" t="s">
        <v>310</v>
      </c>
      <c r="B166" s="933"/>
      <c r="C166" s="933"/>
      <c r="D166" s="933"/>
      <c r="E166" s="933"/>
      <c r="F166" s="934"/>
      <c r="G166" s="1284">
        <f>G149</f>
        <v>0</v>
      </c>
      <c r="H166" s="1284">
        <f t="shared" ref="H166:N166" si="11">H149</f>
        <v>0</v>
      </c>
      <c r="I166" s="1284">
        <f t="shared" si="11"/>
        <v>0</v>
      </c>
      <c r="J166" s="1286">
        <f t="shared" si="11"/>
        <v>0</v>
      </c>
      <c r="K166" s="1382"/>
      <c r="L166" s="1380">
        <f t="shared" si="11"/>
        <v>0</v>
      </c>
      <c r="M166" s="1382"/>
      <c r="N166" s="1380">
        <f t="shared" si="11"/>
        <v>0</v>
      </c>
      <c r="O166" s="1369"/>
      <c r="P166" s="1370"/>
      <c r="Q166" s="1370"/>
      <c r="R166" s="1370"/>
      <c r="S166" s="1370"/>
      <c r="T166" s="1371"/>
      <c r="V166" s="16"/>
      <c r="W166" s="16"/>
      <c r="X166" s="16"/>
    </row>
    <row r="167" spans="1:24" x14ac:dyDescent="0.2">
      <c r="A167" s="1312"/>
      <c r="B167" s="936"/>
      <c r="C167" s="936"/>
      <c r="D167" s="936"/>
      <c r="E167" s="936"/>
      <c r="F167" s="937"/>
      <c r="G167" s="1285"/>
      <c r="H167" s="1285"/>
      <c r="I167" s="1285"/>
      <c r="J167" s="1287"/>
      <c r="K167" s="1382"/>
      <c r="L167" s="1381"/>
      <c r="M167" s="1382"/>
      <c r="N167" s="1381"/>
      <c r="O167" s="1369"/>
      <c r="P167" s="1370"/>
      <c r="Q167" s="1370"/>
      <c r="R167" s="1370"/>
      <c r="S167" s="1370"/>
      <c r="T167" s="1371"/>
      <c r="V167" s="16"/>
      <c r="W167" s="16"/>
      <c r="X167" s="16"/>
    </row>
    <row r="168" spans="1:24" x14ac:dyDescent="0.2">
      <c r="A168" s="1272" t="s">
        <v>320</v>
      </c>
      <c r="B168" s="933"/>
      <c r="C168" s="933"/>
      <c r="D168" s="933"/>
      <c r="E168" s="933"/>
      <c r="F168" s="934"/>
      <c r="G168" s="1284">
        <f>G164-G166</f>
        <v>0</v>
      </c>
      <c r="H168" s="1284">
        <f t="shared" ref="H168:N168" si="12">H164-H166</f>
        <v>0</v>
      </c>
      <c r="I168" s="1284">
        <f t="shared" si="12"/>
        <v>0</v>
      </c>
      <c r="J168" s="1286">
        <f t="shared" si="12"/>
        <v>0</v>
      </c>
      <c r="K168" s="1382"/>
      <c r="L168" s="1380">
        <f t="shared" si="12"/>
        <v>0</v>
      </c>
      <c r="M168" s="1382"/>
      <c r="N168" s="1380">
        <f t="shared" si="12"/>
        <v>0</v>
      </c>
      <c r="O168" s="1369"/>
      <c r="P168" s="1370"/>
      <c r="Q168" s="1370"/>
      <c r="R168" s="1370"/>
      <c r="S168" s="1370"/>
      <c r="T168" s="1371"/>
      <c r="V168" s="16"/>
      <c r="W168" s="16"/>
      <c r="X168" s="16"/>
    </row>
    <row r="169" spans="1:24" ht="13.5" thickBot="1" x14ac:dyDescent="0.25">
      <c r="A169" s="1006"/>
      <c r="B169" s="1007"/>
      <c r="C169" s="1007"/>
      <c r="D169" s="1007"/>
      <c r="E169" s="1007"/>
      <c r="F169" s="1273"/>
      <c r="G169" s="1288"/>
      <c r="H169" s="1288"/>
      <c r="I169" s="1288"/>
      <c r="J169" s="1289"/>
      <c r="K169" s="1382"/>
      <c r="L169" s="1383"/>
      <c r="M169" s="1382"/>
      <c r="N169" s="1383"/>
      <c r="O169" s="1372"/>
      <c r="P169" s="1373"/>
      <c r="Q169" s="1373"/>
      <c r="R169" s="1373"/>
      <c r="S169" s="1373"/>
      <c r="T169" s="1374"/>
      <c r="V169" s="16"/>
      <c r="W169" s="16"/>
      <c r="X169" s="16"/>
    </row>
    <row r="170" spans="1:24" x14ac:dyDescent="0.2">
      <c r="A170" s="994"/>
      <c r="B170" s="994"/>
      <c r="C170" s="994"/>
      <c r="D170" s="994"/>
      <c r="E170" s="994"/>
      <c r="F170" s="1293"/>
      <c r="G170" s="20"/>
      <c r="H170" s="20"/>
      <c r="I170" s="20"/>
      <c r="J170" s="20"/>
      <c r="K170" s="20"/>
      <c r="L170" s="20"/>
      <c r="M170" s="20"/>
      <c r="N170" s="20"/>
      <c r="O170" s="1292"/>
      <c r="P170" s="1292"/>
      <c r="Q170" s="1292"/>
      <c r="R170" s="1292"/>
      <c r="S170" s="1292"/>
      <c r="T170" s="1292"/>
      <c r="V170" s="16"/>
      <c r="W170" s="16"/>
      <c r="X170" s="16"/>
    </row>
    <row r="171" spans="1:24" x14ac:dyDescent="0.2">
      <c r="A171" s="1025" t="s">
        <v>321</v>
      </c>
      <c r="B171" s="1025"/>
      <c r="C171" s="1025"/>
      <c r="D171" s="1025"/>
      <c r="E171" s="1025"/>
      <c r="F171" s="1306"/>
      <c r="G171" s="20"/>
      <c r="H171" s="20"/>
      <c r="I171" s="20"/>
      <c r="J171" s="20"/>
      <c r="K171" s="20"/>
      <c r="L171" s="20"/>
      <c r="M171" s="20"/>
      <c r="N171" s="20"/>
      <c r="O171" s="1292"/>
      <c r="P171" s="1292"/>
      <c r="Q171" s="1292"/>
      <c r="R171" s="1292"/>
      <c r="S171" s="1292"/>
      <c r="T171" s="1292"/>
      <c r="V171" s="16"/>
      <c r="W171" s="16"/>
      <c r="X171" s="16"/>
    </row>
    <row r="172" spans="1:24" ht="13.5" thickBot="1" x14ac:dyDescent="0.25">
      <c r="A172" s="1025"/>
      <c r="B172" s="1025"/>
      <c r="C172" s="1025"/>
      <c r="D172" s="1025"/>
      <c r="E172" s="1025"/>
      <c r="F172" s="1306"/>
      <c r="G172" s="20"/>
      <c r="H172" s="20"/>
      <c r="I172" s="20"/>
      <c r="J172" s="20"/>
      <c r="K172" s="20"/>
      <c r="L172" s="20"/>
      <c r="M172" s="20"/>
      <c r="N172" s="20"/>
      <c r="O172" s="1292"/>
      <c r="P172" s="1292"/>
      <c r="Q172" s="1292"/>
      <c r="R172" s="1292"/>
      <c r="S172" s="1292"/>
      <c r="T172" s="1292"/>
      <c r="V172" s="16"/>
      <c r="W172" s="16"/>
      <c r="X172" s="16"/>
    </row>
    <row r="173" spans="1:24" x14ac:dyDescent="0.2">
      <c r="A173" s="1004" t="s">
        <v>322</v>
      </c>
      <c r="B173" s="1005"/>
      <c r="C173" s="1005"/>
      <c r="D173" s="1005"/>
      <c r="E173" s="1005"/>
      <c r="F173" s="1313"/>
      <c r="G173" s="1315">
        <f>'Strategic Financial Plan'!G173</f>
        <v>0</v>
      </c>
      <c r="H173" s="1302">
        <f>Virements!L138</f>
        <v>0</v>
      </c>
      <c r="I173" s="1302">
        <f>H177</f>
        <v>0</v>
      </c>
      <c r="J173" s="1317">
        <f>I177</f>
        <v>0</v>
      </c>
      <c r="K173" s="1280"/>
      <c r="L173" s="1384">
        <f>J177</f>
        <v>0</v>
      </c>
      <c r="M173" s="1280"/>
      <c r="N173" s="1384">
        <f>L177</f>
        <v>0</v>
      </c>
      <c r="O173" s="1366"/>
      <c r="P173" s="1367"/>
      <c r="Q173" s="1367"/>
      <c r="R173" s="1367"/>
      <c r="S173" s="1367"/>
      <c r="T173" s="1368"/>
      <c r="V173" s="16"/>
      <c r="W173" s="16"/>
      <c r="X173" s="16"/>
    </row>
    <row r="174" spans="1:24" x14ac:dyDescent="0.2">
      <c r="A174" s="1312"/>
      <c r="B174" s="936"/>
      <c r="C174" s="936"/>
      <c r="D174" s="936"/>
      <c r="E174" s="936"/>
      <c r="F174" s="937"/>
      <c r="G174" s="1316"/>
      <c r="H174" s="1290"/>
      <c r="I174" s="1290"/>
      <c r="J174" s="1318"/>
      <c r="K174" s="1280"/>
      <c r="L174" s="1385"/>
      <c r="M174" s="1280"/>
      <c r="N174" s="1385"/>
      <c r="O174" s="1369"/>
      <c r="P174" s="1370"/>
      <c r="Q174" s="1370"/>
      <c r="R174" s="1370"/>
      <c r="S174" s="1370"/>
      <c r="T174" s="1371"/>
      <c r="V174" s="16"/>
      <c r="W174" s="16"/>
      <c r="X174" s="16"/>
    </row>
    <row r="175" spans="1:24" x14ac:dyDescent="0.2">
      <c r="A175" s="1272" t="s">
        <v>408</v>
      </c>
      <c r="B175" s="933"/>
      <c r="C175" s="933"/>
      <c r="D175" s="933"/>
      <c r="E175" s="933"/>
      <c r="F175" s="934"/>
      <c r="G175" s="1290">
        <f>G168</f>
        <v>0</v>
      </c>
      <c r="H175" s="1284">
        <f t="shared" ref="H175:N175" si="13">H168</f>
        <v>0</v>
      </c>
      <c r="I175" s="1284">
        <f t="shared" si="13"/>
        <v>0</v>
      </c>
      <c r="J175" s="1286">
        <f t="shared" si="13"/>
        <v>0</v>
      </c>
      <c r="K175" s="1382"/>
      <c r="L175" s="1380">
        <f t="shared" si="13"/>
        <v>0</v>
      </c>
      <c r="M175" s="1382"/>
      <c r="N175" s="1380">
        <f t="shared" si="13"/>
        <v>0</v>
      </c>
      <c r="O175" s="1369"/>
      <c r="P175" s="1370"/>
      <c r="Q175" s="1370"/>
      <c r="R175" s="1370"/>
      <c r="S175" s="1370"/>
      <c r="T175" s="1371"/>
      <c r="V175" s="16"/>
      <c r="W175" s="16"/>
      <c r="X175" s="16"/>
    </row>
    <row r="176" spans="1:24" x14ac:dyDescent="0.2">
      <c r="A176" s="1312"/>
      <c r="B176" s="936"/>
      <c r="C176" s="936"/>
      <c r="D176" s="936"/>
      <c r="E176" s="936"/>
      <c r="F176" s="937"/>
      <c r="G176" s="1290"/>
      <c r="H176" s="1285"/>
      <c r="I176" s="1285"/>
      <c r="J176" s="1287"/>
      <c r="K176" s="1382"/>
      <c r="L176" s="1381"/>
      <c r="M176" s="1382"/>
      <c r="N176" s="1381"/>
      <c r="O176" s="1369"/>
      <c r="P176" s="1370"/>
      <c r="Q176" s="1370"/>
      <c r="R176" s="1370"/>
      <c r="S176" s="1370"/>
      <c r="T176" s="1371"/>
      <c r="V176" s="16"/>
      <c r="W176" s="16"/>
      <c r="X176" s="16"/>
    </row>
    <row r="177" spans="1:24" x14ac:dyDescent="0.2">
      <c r="A177" s="1272" t="s">
        <v>324</v>
      </c>
      <c r="B177" s="933"/>
      <c r="C177" s="933"/>
      <c r="D177" s="933"/>
      <c r="E177" s="933"/>
      <c r="F177" s="934"/>
      <c r="G177" s="1290">
        <f>G173+G175</f>
        <v>0</v>
      </c>
      <c r="H177" s="1284">
        <f t="shared" ref="H177:N177" si="14">H173+H175</f>
        <v>0</v>
      </c>
      <c r="I177" s="1284">
        <f t="shared" si="14"/>
        <v>0</v>
      </c>
      <c r="J177" s="1286">
        <f t="shared" si="14"/>
        <v>0</v>
      </c>
      <c r="K177" s="1382"/>
      <c r="L177" s="1380">
        <f t="shared" si="14"/>
        <v>0</v>
      </c>
      <c r="M177" s="1382"/>
      <c r="N177" s="1380">
        <f t="shared" si="14"/>
        <v>0</v>
      </c>
      <c r="O177" s="1369"/>
      <c r="P177" s="1370"/>
      <c r="Q177" s="1370"/>
      <c r="R177" s="1370"/>
      <c r="S177" s="1370"/>
      <c r="T177" s="1371"/>
      <c r="V177" s="16"/>
      <c r="W177" s="16"/>
      <c r="X177" s="16"/>
    </row>
    <row r="178" spans="1:24" ht="13.5" thickBot="1" x14ac:dyDescent="0.25">
      <c r="A178" s="1006"/>
      <c r="B178" s="1007"/>
      <c r="C178" s="1007"/>
      <c r="D178" s="1007"/>
      <c r="E178" s="1007"/>
      <c r="F178" s="1273"/>
      <c r="G178" s="1291"/>
      <c r="H178" s="1288"/>
      <c r="I178" s="1288"/>
      <c r="J178" s="1289"/>
      <c r="K178" s="1382"/>
      <c r="L178" s="1383"/>
      <c r="M178" s="1382"/>
      <c r="N178" s="1383"/>
      <c r="O178" s="1372"/>
      <c r="P178" s="1373"/>
      <c r="Q178" s="1373"/>
      <c r="R178" s="1373"/>
      <c r="S178" s="1373"/>
      <c r="T178" s="1374"/>
      <c r="V178" s="16"/>
      <c r="W178" s="16"/>
      <c r="X178" s="16"/>
    </row>
    <row r="179" spans="1:24" ht="13.5" thickBot="1" x14ac:dyDescent="0.25">
      <c r="A179" s="994"/>
      <c r="B179" s="994"/>
      <c r="C179" s="994"/>
      <c r="D179" s="994"/>
      <c r="E179" s="994"/>
      <c r="F179" s="1293"/>
      <c r="G179" s="20"/>
      <c r="H179" s="20"/>
      <c r="I179" s="20"/>
      <c r="J179" s="20"/>
      <c r="K179" s="20"/>
      <c r="L179" s="20"/>
      <c r="M179" s="20"/>
      <c r="N179" s="20"/>
      <c r="O179" s="1292"/>
      <c r="P179" s="1292"/>
      <c r="Q179" s="1292"/>
      <c r="R179" s="1292"/>
      <c r="S179" s="1292"/>
      <c r="T179" s="1292"/>
      <c r="V179" s="16"/>
      <c r="W179" s="16"/>
      <c r="X179" s="16"/>
    </row>
    <row r="180" spans="1:24" ht="13.5" thickBot="1" x14ac:dyDescent="0.25">
      <c r="A180" s="1036" t="s">
        <v>325</v>
      </c>
      <c r="B180" s="1037"/>
      <c r="C180" s="1037"/>
      <c r="D180" s="1037"/>
      <c r="E180" s="1037"/>
      <c r="F180" s="1324"/>
      <c r="G180" s="20"/>
      <c r="H180" s="473">
        <f>'Strategic Financial Plan'!H180</f>
        <v>0</v>
      </c>
      <c r="I180" s="137">
        <f>'Strategic Financial Plan'!I180</f>
        <v>0</v>
      </c>
      <c r="J180" s="116">
        <f>'Strategic Financial Plan'!J180</f>
        <v>0</v>
      </c>
      <c r="K180" s="20"/>
      <c r="L180" s="513"/>
      <c r="M180" s="20"/>
      <c r="N180" s="513"/>
      <c r="O180" s="1379"/>
      <c r="P180" s="886"/>
      <c r="Q180" s="886"/>
      <c r="R180" s="886"/>
      <c r="S180" s="886"/>
      <c r="T180" s="887"/>
      <c r="V180" s="16"/>
      <c r="W180" s="16"/>
      <c r="X180" s="16"/>
    </row>
    <row r="181" spans="1:24" x14ac:dyDescent="0.2">
      <c r="A181" s="994"/>
      <c r="B181" s="994"/>
      <c r="C181" s="994"/>
      <c r="D181" s="994"/>
      <c r="E181" s="994"/>
      <c r="F181" s="1293"/>
      <c r="G181" s="20"/>
      <c r="H181" s="20"/>
      <c r="I181" s="20"/>
      <c r="J181" s="20"/>
      <c r="K181" s="20"/>
      <c r="L181" s="20"/>
      <c r="M181" s="20"/>
      <c r="N181" s="20"/>
      <c r="O181" s="1292"/>
      <c r="P181" s="1292"/>
      <c r="Q181" s="1292"/>
      <c r="R181" s="1292"/>
      <c r="S181" s="1292"/>
      <c r="T181" s="1292"/>
      <c r="V181" s="16"/>
      <c r="W181" s="16"/>
      <c r="X181" s="16"/>
    </row>
    <row r="182" spans="1:24" hidden="1" x14ac:dyDescent="0.2">
      <c r="A182" s="1073" t="s">
        <v>328</v>
      </c>
      <c r="B182" s="1074"/>
      <c r="C182" s="1074"/>
      <c r="D182" s="1074"/>
      <c r="E182" s="1074"/>
      <c r="F182" s="1075"/>
      <c r="G182" s="1280"/>
      <c r="H182" s="1294" t="s">
        <v>582</v>
      </c>
      <c r="I182" s="1294" t="s">
        <v>582</v>
      </c>
      <c r="J182" s="1294" t="s">
        <v>582</v>
      </c>
      <c r="K182" s="1280"/>
      <c r="L182" s="1294" t="s">
        <v>582</v>
      </c>
      <c r="M182" s="1280"/>
      <c r="N182" s="1294" t="s">
        <v>582</v>
      </c>
      <c r="O182" s="1366"/>
      <c r="P182" s="1367"/>
      <c r="Q182" s="1367"/>
      <c r="R182" s="1367"/>
      <c r="S182" s="1367"/>
      <c r="T182" s="1368"/>
      <c r="V182" s="16"/>
      <c r="W182" s="16"/>
      <c r="X182" s="16"/>
    </row>
    <row r="183" spans="1:24" hidden="1" x14ac:dyDescent="0.2">
      <c r="A183" s="1321"/>
      <c r="B183" s="1322"/>
      <c r="C183" s="1322"/>
      <c r="D183" s="1322"/>
      <c r="E183" s="1322"/>
      <c r="F183" s="1323"/>
      <c r="G183" s="1280"/>
      <c r="H183" s="1295"/>
      <c r="I183" s="1295"/>
      <c r="J183" s="1295"/>
      <c r="K183" s="1280"/>
      <c r="L183" s="1295"/>
      <c r="M183" s="1280"/>
      <c r="N183" s="1295"/>
      <c r="O183" s="1369"/>
      <c r="P183" s="1370"/>
      <c r="Q183" s="1370"/>
      <c r="R183" s="1370"/>
      <c r="S183" s="1370"/>
      <c r="T183" s="1371"/>
      <c r="V183" s="16"/>
      <c r="W183" s="16"/>
      <c r="X183" s="16"/>
    </row>
    <row r="184" spans="1:24" ht="13.5" hidden="1" thickBot="1" x14ac:dyDescent="0.25">
      <c r="A184" s="1076"/>
      <c r="B184" s="1077"/>
      <c r="C184" s="1077"/>
      <c r="D184" s="1077"/>
      <c r="E184" s="1077"/>
      <c r="F184" s="1078"/>
      <c r="G184" s="1280"/>
      <c r="H184" s="1296"/>
      <c r="I184" s="1296"/>
      <c r="J184" s="1296"/>
      <c r="K184" s="1280"/>
      <c r="L184" s="1296"/>
      <c r="M184" s="1280"/>
      <c r="N184" s="1296"/>
      <c r="O184" s="1372"/>
      <c r="P184" s="1373"/>
      <c r="Q184" s="1373"/>
      <c r="R184" s="1373"/>
      <c r="S184" s="1373"/>
      <c r="T184" s="1374"/>
      <c r="V184" s="16"/>
      <c r="W184" s="16"/>
      <c r="X184" s="16"/>
    </row>
    <row r="185" spans="1:24" x14ac:dyDescent="0.2">
      <c r="G185" s="20"/>
      <c r="H185" s="20"/>
      <c r="I185" s="20"/>
      <c r="J185" s="20"/>
      <c r="K185" s="20"/>
      <c r="L185" s="20"/>
      <c r="M185" s="20"/>
      <c r="N185" s="20"/>
      <c r="O185" s="1326"/>
      <c r="P185" s="1326"/>
      <c r="Q185" s="1326"/>
      <c r="R185" s="1326"/>
      <c r="S185" s="1326"/>
      <c r="T185" s="1326"/>
      <c r="V185" s="16"/>
      <c r="W185" s="16"/>
      <c r="X185" s="16"/>
    </row>
    <row r="186" spans="1:24" x14ac:dyDescent="0.2">
      <c r="H186" s="284"/>
      <c r="O186" s="1326"/>
      <c r="P186" s="1326"/>
      <c r="Q186" s="1326"/>
      <c r="R186" s="1326"/>
      <c r="S186" s="1326"/>
      <c r="T186" s="1326"/>
      <c r="V186" s="16"/>
      <c r="W186" s="16"/>
      <c r="X186" s="16"/>
    </row>
    <row r="187" spans="1:24" x14ac:dyDescent="0.2">
      <c r="H187" s="284"/>
      <c r="O187" s="325"/>
      <c r="P187" s="325"/>
      <c r="Q187" s="325"/>
      <c r="R187" s="325"/>
      <c r="S187" s="325"/>
      <c r="T187" s="325"/>
      <c r="V187" s="16"/>
      <c r="W187" s="16"/>
      <c r="X187" s="16"/>
    </row>
    <row r="188" spans="1:24" x14ac:dyDescent="0.2">
      <c r="O188" s="1326"/>
      <c r="P188" s="1326"/>
      <c r="Q188" s="1326"/>
      <c r="R188" s="1326"/>
      <c r="S188" s="1326"/>
      <c r="T188" s="1326"/>
      <c r="V188" s="16"/>
      <c r="W188" s="16"/>
      <c r="X188" s="16"/>
    </row>
    <row r="189" spans="1:24" x14ac:dyDescent="0.2">
      <c r="A189" s="975" t="s">
        <v>330</v>
      </c>
      <c r="B189" s="976"/>
      <c r="C189" s="976"/>
      <c r="D189" s="976"/>
      <c r="E189" s="976"/>
      <c r="F189" s="976"/>
      <c r="G189" s="295"/>
      <c r="H189" s="295"/>
      <c r="I189" s="295"/>
      <c r="J189" s="295"/>
      <c r="K189" s="295"/>
      <c r="L189" s="295"/>
      <c r="M189" s="295"/>
      <c r="N189" s="295"/>
      <c r="O189" s="1375"/>
      <c r="P189" s="1375"/>
      <c r="Q189" s="1375"/>
      <c r="R189" s="1375"/>
      <c r="S189" s="1375"/>
      <c r="T189" s="1376"/>
      <c r="V189" s="16"/>
      <c r="W189" s="16"/>
      <c r="X189" s="16"/>
    </row>
    <row r="190" spans="1:24" x14ac:dyDescent="0.2">
      <c r="A190" s="978"/>
      <c r="B190" s="979"/>
      <c r="C190" s="979"/>
      <c r="D190" s="979"/>
      <c r="E190" s="979"/>
      <c r="F190" s="979"/>
      <c r="G190" s="143"/>
      <c r="H190" s="143"/>
      <c r="I190" s="143"/>
      <c r="J190" s="143"/>
      <c r="K190" s="143"/>
      <c r="L190" s="143"/>
      <c r="M190" s="143"/>
      <c r="N190" s="143"/>
      <c r="O190" s="296"/>
      <c r="P190" s="296"/>
      <c r="Q190" s="296"/>
      <c r="R190" s="296"/>
      <c r="S190" s="296"/>
      <c r="T190" s="297"/>
      <c r="V190" s="16"/>
      <c r="W190" s="16"/>
      <c r="X190" s="16"/>
    </row>
    <row r="191" spans="1:24" x14ac:dyDescent="0.2">
      <c r="A191" s="981"/>
      <c r="B191" s="982"/>
      <c r="C191" s="982"/>
      <c r="D191" s="982"/>
      <c r="E191" s="982"/>
      <c r="F191" s="982"/>
      <c r="G191" s="298"/>
      <c r="H191" s="298"/>
      <c r="I191" s="298"/>
      <c r="J191" s="298"/>
      <c r="K191" s="298"/>
      <c r="L191" s="298"/>
      <c r="M191" s="298"/>
      <c r="N191" s="298"/>
      <c r="O191" s="1377"/>
      <c r="P191" s="1377"/>
      <c r="Q191" s="1377"/>
      <c r="R191" s="1377"/>
      <c r="S191" s="1377"/>
      <c r="T191" s="1378"/>
      <c r="V191" s="16"/>
      <c r="W191" s="16"/>
      <c r="X191" s="16"/>
    </row>
    <row r="192" spans="1:24" ht="13.5" thickBot="1" x14ac:dyDescent="0.25">
      <c r="A192" s="994"/>
      <c r="B192" s="994"/>
      <c r="C192" s="994"/>
      <c r="D192" s="994"/>
      <c r="E192" s="994"/>
      <c r="F192" s="1293"/>
      <c r="O192" s="1326"/>
      <c r="P192" s="1326"/>
      <c r="Q192" s="1326"/>
      <c r="R192" s="1326"/>
      <c r="S192" s="1326"/>
      <c r="T192" s="1326"/>
      <c r="V192" s="16"/>
      <c r="W192" s="16"/>
      <c r="X192" s="16"/>
    </row>
    <row r="193" spans="1:24" x14ac:dyDescent="0.2">
      <c r="A193" s="1045" t="s">
        <v>331</v>
      </c>
      <c r="B193" s="1054"/>
      <c r="C193" s="1054"/>
      <c r="D193" s="1054"/>
      <c r="E193" s="1054"/>
      <c r="F193" s="1055"/>
      <c r="O193" s="1326"/>
      <c r="P193" s="1326"/>
      <c r="Q193" s="1326"/>
      <c r="R193" s="1326"/>
      <c r="S193" s="1326"/>
      <c r="T193" s="1326"/>
      <c r="V193" s="16"/>
      <c r="W193" s="16"/>
      <c r="X193" s="16"/>
    </row>
    <row r="194" spans="1:24" ht="13.5" thickBot="1" x14ac:dyDescent="0.25">
      <c r="A194" s="1056"/>
      <c r="B194" s="1057"/>
      <c r="C194" s="1057"/>
      <c r="D194" s="1057"/>
      <c r="E194" s="1057"/>
      <c r="F194" s="1058"/>
      <c r="O194" s="1326"/>
      <c r="P194" s="1326"/>
      <c r="Q194" s="1326"/>
      <c r="R194" s="1326"/>
      <c r="S194" s="1326"/>
      <c r="T194" s="1326"/>
      <c r="V194" s="16"/>
      <c r="W194" s="16"/>
      <c r="X194" s="16"/>
    </row>
    <row r="195" spans="1:24" x14ac:dyDescent="0.2">
      <c r="O195" s="1292"/>
      <c r="P195" s="1292"/>
      <c r="Q195" s="1292"/>
      <c r="R195" s="1292"/>
      <c r="S195" s="1292"/>
      <c r="T195" s="1292"/>
      <c r="V195" s="16"/>
      <c r="W195" s="16"/>
      <c r="X195" s="16"/>
    </row>
    <row r="196" spans="1:24" x14ac:dyDescent="0.2">
      <c r="A196" s="990" t="str">
        <f>'Budget Plan'!C167</f>
        <v>TOTAL CAPITAL BALANCE B/F (Estimate)</v>
      </c>
      <c r="B196" s="990"/>
      <c r="C196" s="990"/>
      <c r="D196" s="990"/>
      <c r="E196" s="990"/>
      <c r="F196" s="991"/>
      <c r="G196" s="149">
        <f>'Strategic Financial Plan'!G196</f>
        <v>0</v>
      </c>
      <c r="H196" s="149">
        <f>'Strategic Financial Plan'!H196</f>
        <v>0</v>
      </c>
      <c r="I196" s="516">
        <f>'Strategic Financial Plan'!I196</f>
        <v>0</v>
      </c>
      <c r="J196" s="516">
        <f>'Strategic Financial Plan'!J196</f>
        <v>0</v>
      </c>
      <c r="K196" s="20"/>
      <c r="L196" s="149">
        <f>J211</f>
        <v>0</v>
      </c>
      <c r="M196" s="38"/>
      <c r="N196" s="149">
        <f>L211</f>
        <v>0</v>
      </c>
      <c r="O196" s="1365" t="s">
        <v>657</v>
      </c>
      <c r="P196" s="1365"/>
      <c r="Q196" s="1365"/>
      <c r="R196" s="1365"/>
      <c r="S196" s="1365"/>
      <c r="T196" s="1365"/>
      <c r="V196" s="16"/>
      <c r="W196" s="16"/>
      <c r="X196" s="16"/>
    </row>
    <row r="197" spans="1:24" x14ac:dyDescent="0.2">
      <c r="A197" s="990" t="str">
        <f>'Budget Plan'!C168</f>
        <v>Capital Grants</v>
      </c>
      <c r="B197" s="990"/>
      <c r="C197" s="990"/>
      <c r="D197" s="990"/>
      <c r="E197" s="990"/>
      <c r="F197" s="991"/>
      <c r="G197" s="149">
        <f>'Strategic Financial Plan'!G197</f>
        <v>0</v>
      </c>
      <c r="H197" s="149">
        <f>'Strategic Financial Plan'!H197</f>
        <v>0</v>
      </c>
      <c r="I197" s="516">
        <f>'Strategic Financial Plan'!I197</f>
        <v>0</v>
      </c>
      <c r="J197" s="516">
        <f>'Strategic Financial Plan'!J197</f>
        <v>0</v>
      </c>
      <c r="K197" s="20"/>
      <c r="L197" s="336"/>
      <c r="M197" s="20"/>
      <c r="N197" s="336"/>
      <c r="O197" s="1363"/>
      <c r="P197" s="1363"/>
      <c r="Q197" s="1363"/>
      <c r="R197" s="1363"/>
      <c r="S197" s="1363"/>
      <c r="T197" s="1363"/>
      <c r="V197" s="16"/>
      <c r="W197" s="16"/>
      <c r="X197" s="16"/>
    </row>
    <row r="198" spans="1:24" ht="13.5" thickBot="1" x14ac:dyDescent="0.25">
      <c r="A198" s="1326" t="str">
        <f>'Budget Plan'!C169</f>
        <v>Voluntary And Private Capital</v>
      </c>
      <c r="B198" s="1326"/>
      <c r="C198" s="1326"/>
      <c r="D198" s="1326"/>
      <c r="E198" s="1326"/>
      <c r="F198" s="1327"/>
      <c r="G198" s="151">
        <f>'Strategic Financial Plan'!G198</f>
        <v>0</v>
      </c>
      <c r="H198" s="151">
        <f>'Strategic Financial Plan'!H198</f>
        <v>0</v>
      </c>
      <c r="I198" s="151">
        <f>'Strategic Financial Plan'!I198</f>
        <v>0</v>
      </c>
      <c r="J198" s="151">
        <f>'Strategic Financial Plan'!J198</f>
        <v>0</v>
      </c>
      <c r="K198" s="20"/>
      <c r="L198" s="155"/>
      <c r="M198" s="20"/>
      <c r="N198" s="155"/>
      <c r="O198" s="1363"/>
      <c r="P198" s="1363"/>
      <c r="Q198" s="1363"/>
      <c r="R198" s="1363"/>
      <c r="S198" s="1363"/>
      <c r="T198" s="1363"/>
      <c r="V198" s="16"/>
      <c r="W198" s="16"/>
      <c r="X198" s="16"/>
    </row>
    <row r="199" spans="1:24" ht="18" customHeight="1" thickBot="1" x14ac:dyDescent="0.25">
      <c r="A199" s="1011" t="str">
        <f>'Budget Plan'!C170</f>
        <v>TOTAL CAPITAL RESOURCES</v>
      </c>
      <c r="B199" s="1325"/>
      <c r="C199" s="1325"/>
      <c r="D199" s="1325"/>
      <c r="E199" s="1325"/>
      <c r="F199" s="1325"/>
      <c r="G199" s="137">
        <f>SUM(G196:G198)</f>
        <v>0</v>
      </c>
      <c r="H199" s="137">
        <f t="shared" ref="H199:N199" si="15">SUM(H196:H198)</f>
        <v>0</v>
      </c>
      <c r="I199" s="137">
        <f t="shared" si="15"/>
        <v>0</v>
      </c>
      <c r="J199" s="119">
        <f t="shared" si="15"/>
        <v>0</v>
      </c>
      <c r="K199" s="20"/>
      <c r="L199" s="133">
        <f t="shared" si="15"/>
        <v>0</v>
      </c>
      <c r="M199" s="20"/>
      <c r="N199" s="133">
        <f t="shared" si="15"/>
        <v>0</v>
      </c>
      <c r="O199" s="1292"/>
      <c r="P199" s="1292"/>
      <c r="Q199" s="1292"/>
      <c r="R199" s="1292"/>
      <c r="S199" s="1292"/>
      <c r="T199" s="1292"/>
      <c r="V199" s="16"/>
      <c r="W199" s="16"/>
      <c r="X199" s="16"/>
    </row>
    <row r="200" spans="1:24" x14ac:dyDescent="0.2">
      <c r="A200" s="994"/>
      <c r="B200" s="994"/>
      <c r="C200" s="994"/>
      <c r="D200" s="994"/>
      <c r="E200" s="994"/>
      <c r="F200" s="1293"/>
      <c r="G200" s="20"/>
      <c r="H200" s="20"/>
      <c r="I200" s="20"/>
      <c r="J200" s="20"/>
      <c r="K200" s="20"/>
      <c r="L200" s="20"/>
      <c r="M200" s="20"/>
      <c r="N200" s="20"/>
      <c r="O200" s="1292"/>
      <c r="P200" s="1292"/>
      <c r="Q200" s="1292"/>
      <c r="R200" s="1292"/>
      <c r="S200" s="1292"/>
      <c r="T200" s="1292"/>
      <c r="V200" s="16"/>
      <c r="W200" s="16"/>
      <c r="X200" s="16"/>
    </row>
    <row r="201" spans="1:24" ht="13.5" thickBot="1" x14ac:dyDescent="0.25">
      <c r="A201" s="994"/>
      <c r="B201" s="994"/>
      <c r="C201" s="994"/>
      <c r="D201" s="994"/>
      <c r="E201" s="994"/>
      <c r="F201" s="1293"/>
      <c r="G201" s="20"/>
      <c r="H201" s="20"/>
      <c r="I201" s="20"/>
      <c r="J201" s="20"/>
      <c r="K201" s="20"/>
      <c r="L201" s="20"/>
      <c r="M201" s="20"/>
      <c r="N201" s="20"/>
      <c r="O201" s="1292"/>
      <c r="P201" s="1292"/>
      <c r="Q201" s="1292"/>
      <c r="R201" s="1292"/>
      <c r="S201" s="1292"/>
      <c r="T201" s="1292"/>
      <c r="V201" s="16"/>
      <c r="W201" s="16"/>
      <c r="X201" s="16"/>
    </row>
    <row r="202" spans="1:24" x14ac:dyDescent="0.2">
      <c r="A202" s="1045" t="s">
        <v>340</v>
      </c>
      <c r="B202" s="1054"/>
      <c r="C202" s="1054"/>
      <c r="D202" s="1054"/>
      <c r="E202" s="1054"/>
      <c r="F202" s="1055"/>
      <c r="G202" s="20"/>
      <c r="H202" s="20"/>
      <c r="I202" s="20"/>
      <c r="J202" s="20"/>
      <c r="K202" s="20"/>
      <c r="L202" s="20"/>
      <c r="M202" s="20"/>
      <c r="N202" s="20"/>
      <c r="O202" s="1292"/>
      <c r="P202" s="1292"/>
      <c r="Q202" s="1292"/>
      <c r="R202" s="1292"/>
      <c r="S202" s="1292"/>
      <c r="T202" s="1292"/>
      <c r="V202" s="16"/>
      <c r="W202" s="16"/>
      <c r="X202" s="16"/>
    </row>
    <row r="203" spans="1:24" ht="13.5" thickBot="1" x14ac:dyDescent="0.25">
      <c r="A203" s="1056"/>
      <c r="B203" s="1057"/>
      <c r="C203" s="1057"/>
      <c r="D203" s="1057"/>
      <c r="E203" s="1057"/>
      <c r="F203" s="1058"/>
      <c r="G203" s="20"/>
      <c r="H203" s="20"/>
      <c r="I203" s="20"/>
      <c r="J203" s="20"/>
      <c r="K203" s="20"/>
      <c r="L203" s="20"/>
      <c r="M203" s="20"/>
      <c r="N203" s="20"/>
      <c r="O203" s="1292"/>
      <c r="P203" s="1292"/>
      <c r="Q203" s="1292"/>
      <c r="R203" s="1292"/>
      <c r="S203" s="1292"/>
      <c r="T203" s="1292"/>
      <c r="V203" s="16"/>
      <c r="W203" s="16"/>
      <c r="X203" s="16"/>
    </row>
    <row r="204" spans="1:24" x14ac:dyDescent="0.2">
      <c r="A204" s="994"/>
      <c r="B204" s="994"/>
      <c r="C204" s="994"/>
      <c r="D204" s="994"/>
      <c r="E204" s="994"/>
      <c r="F204" s="1293"/>
      <c r="G204" s="20"/>
      <c r="H204" s="20"/>
      <c r="I204" s="20"/>
      <c r="J204" s="20"/>
      <c r="K204" s="20"/>
      <c r="L204" s="20"/>
      <c r="M204" s="20"/>
      <c r="N204" s="20"/>
      <c r="O204" s="1292"/>
      <c r="P204" s="1292"/>
      <c r="Q204" s="1292"/>
      <c r="R204" s="1292"/>
      <c r="S204" s="1292"/>
      <c r="T204" s="1292"/>
      <c r="V204" s="16"/>
      <c r="W204" s="16"/>
      <c r="X204" s="16"/>
    </row>
    <row r="205" spans="1:24" x14ac:dyDescent="0.2">
      <c r="A205" s="990" t="str">
        <f>'Budget Plan'!C173</f>
        <v>Capital - Premises</v>
      </c>
      <c r="B205" s="990"/>
      <c r="C205" s="990"/>
      <c r="D205" s="990"/>
      <c r="E205" s="990"/>
      <c r="F205" s="991"/>
      <c r="G205" s="149">
        <f>'Strategic Financial Plan'!G205</f>
        <v>0</v>
      </c>
      <c r="H205" s="149">
        <f>'Strategic Financial Plan'!H205</f>
        <v>0</v>
      </c>
      <c r="I205" s="516">
        <f>'Strategic Financial Plan'!I205</f>
        <v>0</v>
      </c>
      <c r="J205" s="516">
        <f>'Strategic Financial Plan'!J205</f>
        <v>0</v>
      </c>
      <c r="K205" s="38"/>
      <c r="L205" s="336"/>
      <c r="M205" s="38"/>
      <c r="N205" s="336"/>
      <c r="O205" s="1365"/>
      <c r="P205" s="1365"/>
      <c r="Q205" s="1365"/>
      <c r="R205" s="1365"/>
      <c r="S205" s="1365"/>
      <c r="T205" s="1365"/>
      <c r="V205" s="16"/>
      <c r="W205" s="16"/>
      <c r="X205" s="16"/>
    </row>
    <row r="206" spans="1:24" x14ac:dyDescent="0.2">
      <c r="A206" s="990" t="str">
        <f>'Budget Plan'!C174</f>
        <v>Capital - Equipment</v>
      </c>
      <c r="B206" s="990"/>
      <c r="C206" s="990"/>
      <c r="D206" s="990"/>
      <c r="E206" s="990"/>
      <c r="F206" s="991"/>
      <c r="G206" s="149">
        <f>'Strategic Financial Plan'!G206</f>
        <v>0</v>
      </c>
      <c r="H206" s="149">
        <f>'Strategic Financial Plan'!H206</f>
        <v>0</v>
      </c>
      <c r="I206" s="516">
        <f>'Strategic Financial Plan'!I206</f>
        <v>0</v>
      </c>
      <c r="J206" s="516">
        <f>'Strategic Financial Plan'!J206</f>
        <v>0</v>
      </c>
      <c r="K206" s="20"/>
      <c r="L206" s="336"/>
      <c r="M206" s="20"/>
      <c r="N206" s="336"/>
      <c r="O206" s="1363"/>
      <c r="P206" s="1363"/>
      <c r="Q206" s="1363"/>
      <c r="R206" s="1363"/>
      <c r="S206" s="1363"/>
      <c r="T206" s="1363"/>
      <c r="V206" s="16"/>
      <c r="W206" s="16"/>
      <c r="X206" s="16"/>
    </row>
    <row r="207" spans="1:24" ht="13.5" thickBot="1" x14ac:dyDescent="0.25">
      <c r="A207" s="1028" t="str">
        <f>'Budget Plan'!C175</f>
        <v>Capital - ICT</v>
      </c>
      <c r="B207" s="1028"/>
      <c r="C207" s="1028"/>
      <c r="D207" s="1028"/>
      <c r="E207" s="1028"/>
      <c r="F207" s="1028"/>
      <c r="G207" s="151">
        <f>'Strategic Financial Plan'!G207</f>
        <v>0</v>
      </c>
      <c r="H207" s="151">
        <f>'Strategic Financial Plan'!H207</f>
        <v>0</v>
      </c>
      <c r="I207" s="151">
        <f>'Strategic Financial Plan'!I207</f>
        <v>0</v>
      </c>
      <c r="J207" s="151">
        <f>'Strategic Financial Plan'!J207</f>
        <v>0</v>
      </c>
      <c r="K207" s="20"/>
      <c r="L207" s="155"/>
      <c r="M207" s="20"/>
      <c r="N207" s="155"/>
      <c r="O207" s="1363"/>
      <c r="P207" s="1363"/>
      <c r="Q207" s="1363"/>
      <c r="R207" s="1363"/>
      <c r="S207" s="1363"/>
      <c r="T207" s="1363"/>
      <c r="V207" s="16"/>
      <c r="W207" s="16"/>
      <c r="X207" s="16"/>
    </row>
    <row r="208" spans="1:24" ht="18" customHeight="1" thickBot="1" x14ac:dyDescent="0.25">
      <c r="A208" s="1011" t="str">
        <f>'Budget Plan'!C176</f>
        <v>TOTAL CAPITAL EXPENDITURE</v>
      </c>
      <c r="B208" s="1325"/>
      <c r="C208" s="1325"/>
      <c r="D208" s="1325"/>
      <c r="E208" s="1325"/>
      <c r="F208" s="1325"/>
      <c r="G208" s="137">
        <f>SUM(G205:G207)</f>
        <v>0</v>
      </c>
      <c r="H208" s="137">
        <f>SUM(H205:H207)</f>
        <v>0</v>
      </c>
      <c r="I208" s="137">
        <f>SUM(I205:I207)</f>
        <v>0</v>
      </c>
      <c r="J208" s="119">
        <f>SUM(J205:J207)</f>
        <v>0</v>
      </c>
      <c r="K208" s="20"/>
      <c r="L208" s="133">
        <f>SUM(L205:L207)</f>
        <v>0</v>
      </c>
      <c r="M208" s="20"/>
      <c r="N208" s="133">
        <f>SUM(N205:N207)</f>
        <v>0</v>
      </c>
      <c r="O208" s="1292"/>
      <c r="P208" s="1292"/>
      <c r="Q208" s="1292"/>
      <c r="R208" s="1292"/>
      <c r="S208" s="1292"/>
      <c r="T208" s="1292"/>
      <c r="V208" s="16"/>
      <c r="W208" s="16"/>
      <c r="X208" s="16"/>
    </row>
    <row r="209" spans="1:24" x14ac:dyDescent="0.2">
      <c r="A209" s="994"/>
      <c r="B209" s="994"/>
      <c r="C209" s="994"/>
      <c r="D209" s="994"/>
      <c r="E209" s="994"/>
      <c r="F209" s="1293"/>
      <c r="G209" s="20"/>
      <c r="H209" s="20"/>
      <c r="I209" s="20"/>
      <c r="J209" s="20"/>
      <c r="K209" s="20"/>
      <c r="L209" s="20"/>
      <c r="M209" s="20"/>
      <c r="N209" s="20"/>
      <c r="O209" s="1292"/>
      <c r="P209" s="1292"/>
      <c r="Q209" s="1292"/>
      <c r="R209" s="1292"/>
      <c r="S209" s="1292"/>
      <c r="T209" s="1292"/>
      <c r="V209" s="16"/>
      <c r="W209" s="16"/>
      <c r="X209" s="16"/>
    </row>
    <row r="210" spans="1:24" ht="13.5" thickBot="1" x14ac:dyDescent="0.25">
      <c r="A210" s="994"/>
      <c r="B210" s="994"/>
      <c r="C210" s="994"/>
      <c r="D210" s="994"/>
      <c r="E210" s="994"/>
      <c r="F210" s="1293"/>
      <c r="G210" s="20"/>
      <c r="H210" s="20"/>
      <c r="I210" s="20"/>
      <c r="J210" s="20"/>
      <c r="K210" s="20"/>
      <c r="L210" s="20"/>
      <c r="M210" s="20"/>
      <c r="N210" s="20"/>
      <c r="O210" s="1292"/>
      <c r="P210" s="1292"/>
      <c r="Q210" s="1292"/>
      <c r="R210" s="1292"/>
      <c r="S210" s="1292"/>
      <c r="T210" s="1292"/>
      <c r="V210" s="16"/>
      <c r="W210" s="16"/>
      <c r="X210" s="16"/>
    </row>
    <row r="211" spans="1:24" ht="18" customHeight="1" thickBot="1" x14ac:dyDescent="0.25">
      <c r="A211" s="1011" t="str">
        <f>'Budget Plan'!C178</f>
        <v>PROJECTED BALANCES</v>
      </c>
      <c r="B211" s="1325"/>
      <c r="C211" s="1325"/>
      <c r="D211" s="1325"/>
      <c r="E211" s="1325"/>
      <c r="F211" s="1325"/>
      <c r="G211" s="137">
        <f>G199-G208</f>
        <v>0</v>
      </c>
      <c r="H211" s="137">
        <f>H199-H208</f>
        <v>0</v>
      </c>
      <c r="I211" s="137">
        <f>I199-I208</f>
        <v>0</v>
      </c>
      <c r="J211" s="119">
        <f>J199-J208</f>
        <v>0</v>
      </c>
      <c r="K211" s="20"/>
      <c r="L211" s="133">
        <f>L199-L208</f>
        <v>0</v>
      </c>
      <c r="M211" s="20"/>
      <c r="N211" s="133">
        <f>N199-N208</f>
        <v>0</v>
      </c>
      <c r="O211" s="1292"/>
      <c r="P211" s="1292"/>
      <c r="Q211" s="1292"/>
      <c r="R211" s="1292"/>
      <c r="S211" s="1292"/>
      <c r="T211" s="1292"/>
      <c r="V211" s="16"/>
      <c r="W211" s="16"/>
      <c r="X211" s="16"/>
    </row>
    <row r="212" spans="1:24" x14ac:dyDescent="0.2">
      <c r="A212" s="994"/>
      <c r="B212" s="994"/>
      <c r="C212" s="994"/>
      <c r="D212" s="994"/>
      <c r="E212" s="994"/>
      <c r="F212" s="1293"/>
      <c r="G212" s="20"/>
      <c r="H212" s="20"/>
      <c r="I212" s="20"/>
      <c r="J212" s="20"/>
      <c r="K212" s="20"/>
      <c r="L212" s="20"/>
      <c r="M212" s="20"/>
      <c r="N212" s="20"/>
      <c r="O212" s="1292"/>
      <c r="P212" s="1292"/>
      <c r="Q212" s="1292"/>
      <c r="R212" s="1292"/>
      <c r="S212" s="1292"/>
      <c r="T212" s="1292"/>
      <c r="V212" s="16"/>
      <c r="W212" s="16"/>
      <c r="X212" s="16"/>
    </row>
    <row r="213" spans="1:24" x14ac:dyDescent="0.2">
      <c r="A213" s="994"/>
      <c r="B213" s="994"/>
      <c r="C213" s="994"/>
      <c r="D213" s="994"/>
      <c r="E213" s="994"/>
      <c r="F213" s="1293"/>
      <c r="G213" s="20"/>
      <c r="H213" s="20"/>
      <c r="I213" s="20"/>
      <c r="J213" s="20"/>
      <c r="K213" s="20"/>
      <c r="L213" s="20"/>
      <c r="M213" s="20"/>
      <c r="N213" s="20"/>
      <c r="O213" s="1292"/>
      <c r="P213" s="1292"/>
      <c r="Q213" s="1292"/>
      <c r="R213" s="1292"/>
      <c r="S213" s="1292"/>
      <c r="T213" s="1292"/>
      <c r="V213" s="16"/>
      <c r="W213" s="16"/>
      <c r="X213" s="16"/>
    </row>
    <row r="214" spans="1:24" x14ac:dyDescent="0.2">
      <c r="A214" s="1336" t="str">
        <f>'Budget Plan'!C181</f>
        <v>SUMMARY OF CAPITAL BALANCES ESTIMATES</v>
      </c>
      <c r="B214" s="1336"/>
      <c r="C214" s="1336"/>
      <c r="D214" s="1336"/>
      <c r="E214" s="1336"/>
      <c r="F214" s="1337"/>
      <c r="G214" s="20"/>
      <c r="H214" s="20"/>
      <c r="I214" s="20"/>
      <c r="J214" s="20"/>
      <c r="K214" s="20"/>
      <c r="L214" s="20"/>
      <c r="M214" s="20"/>
      <c r="N214" s="20"/>
      <c r="O214" s="1292"/>
      <c r="P214" s="1292"/>
      <c r="Q214" s="1292"/>
      <c r="R214" s="1292"/>
      <c r="S214" s="1292"/>
      <c r="T214" s="1292"/>
      <c r="V214" s="16"/>
      <c r="W214" s="16"/>
      <c r="X214" s="16"/>
    </row>
    <row r="215" spans="1:24" ht="13.5" thickBot="1" x14ac:dyDescent="0.25">
      <c r="A215" s="1336"/>
      <c r="B215" s="1336"/>
      <c r="C215" s="1336"/>
      <c r="D215" s="1336"/>
      <c r="E215" s="1336"/>
      <c r="F215" s="1337"/>
      <c r="G215" s="20"/>
      <c r="H215" s="20"/>
      <c r="I215" s="20"/>
      <c r="J215" s="20"/>
      <c r="K215" s="20"/>
      <c r="L215" s="20"/>
      <c r="M215" s="20"/>
      <c r="N215" s="20"/>
      <c r="O215" s="1292"/>
      <c r="P215" s="1292"/>
      <c r="Q215" s="1292"/>
      <c r="R215" s="1292"/>
      <c r="S215" s="1292"/>
      <c r="T215" s="1292"/>
      <c r="V215" s="16"/>
      <c r="W215" s="16"/>
      <c r="X215" s="16"/>
    </row>
    <row r="216" spans="1:24" x14ac:dyDescent="0.2">
      <c r="A216" s="1051" t="str">
        <f>'Budget Plan'!C182</f>
        <v>TOTAL CAPITAL RESOURCES</v>
      </c>
      <c r="B216" s="1052"/>
      <c r="C216" s="1052"/>
      <c r="D216" s="1052"/>
      <c r="E216" s="1052"/>
      <c r="F216" s="1335"/>
      <c r="G216" s="498">
        <f>G199</f>
        <v>0</v>
      </c>
      <c r="H216" s="498">
        <f>H199</f>
        <v>0</v>
      </c>
      <c r="I216" s="332">
        <f>I199</f>
        <v>0</v>
      </c>
      <c r="J216" s="328">
        <f>J199</f>
        <v>0</v>
      </c>
      <c r="K216" s="20"/>
      <c r="L216" s="339">
        <f>L199</f>
        <v>0</v>
      </c>
      <c r="M216" s="20"/>
      <c r="N216" s="327">
        <f>N199</f>
        <v>0</v>
      </c>
      <c r="O216" s="1361"/>
      <c r="P216" s="1361"/>
      <c r="Q216" s="1361"/>
      <c r="R216" s="1361"/>
      <c r="S216" s="1361"/>
      <c r="T216" s="1362"/>
      <c r="V216" s="16"/>
      <c r="W216" s="16"/>
      <c r="X216" s="16"/>
    </row>
    <row r="217" spans="1:24" x14ac:dyDescent="0.2">
      <c r="A217" s="1338" t="str">
        <f>'Budget Plan'!C183</f>
        <v>TOTAL CAPITAL EXPENDITURE</v>
      </c>
      <c r="B217" s="960"/>
      <c r="C217" s="960"/>
      <c r="D217" s="960"/>
      <c r="E217" s="960"/>
      <c r="F217" s="955"/>
      <c r="G217" s="499">
        <f>G208</f>
        <v>0</v>
      </c>
      <c r="H217" s="499">
        <f>H208</f>
        <v>0</v>
      </c>
      <c r="I217" s="333">
        <f>I208</f>
        <v>0</v>
      </c>
      <c r="J217" s="337">
        <f>J208</f>
        <v>0</v>
      </c>
      <c r="K217" s="20"/>
      <c r="L217" s="340">
        <f>L208</f>
        <v>0</v>
      </c>
      <c r="M217" s="20"/>
      <c r="N217" s="299">
        <f>N208</f>
        <v>0</v>
      </c>
      <c r="O217" s="1363"/>
      <c r="P217" s="1363"/>
      <c r="Q217" s="1363"/>
      <c r="R217" s="1363"/>
      <c r="S217" s="1363"/>
      <c r="T217" s="1364"/>
      <c r="V217" s="16"/>
      <c r="W217" s="16"/>
      <c r="X217" s="16"/>
    </row>
    <row r="218" spans="1:24" ht="13.5" thickBot="1" x14ac:dyDescent="0.25">
      <c r="A218" s="1038" t="str">
        <f>'Budget Plan'!C184</f>
        <v>PROJECTED BALANCES</v>
      </c>
      <c r="B218" s="1039"/>
      <c r="C218" s="1039"/>
      <c r="D218" s="1039"/>
      <c r="E218" s="1039"/>
      <c r="F218" s="984"/>
      <c r="G218" s="499">
        <f>G211</f>
        <v>0</v>
      </c>
      <c r="H218" s="499">
        <f>H211</f>
        <v>0</v>
      </c>
      <c r="I218" s="333">
        <f>I211</f>
        <v>0</v>
      </c>
      <c r="J218" s="337">
        <f>J211</f>
        <v>0</v>
      </c>
      <c r="K218" s="20"/>
      <c r="L218" s="340">
        <f>L211</f>
        <v>0</v>
      </c>
      <c r="M218" s="20"/>
      <c r="N218" s="299">
        <f>N211</f>
        <v>0</v>
      </c>
      <c r="O218" s="1363"/>
      <c r="P218" s="1363"/>
      <c r="Q218" s="1363"/>
      <c r="R218" s="1363"/>
      <c r="S218" s="1363"/>
      <c r="T218" s="1364"/>
      <c r="V218" s="16"/>
      <c r="W218" s="16"/>
      <c r="X218" s="16"/>
    </row>
    <row r="219" spans="1:24" ht="13.5" thickBot="1" x14ac:dyDescent="0.25">
      <c r="A219" s="1340" t="str">
        <f>'Budget Plan'!C185</f>
        <v>IN ADDITION - REVENUE CONTRIBUTION TO CAPITAL</v>
      </c>
      <c r="B219" s="1341"/>
      <c r="C219" s="1341"/>
      <c r="D219" s="1341"/>
      <c r="E219" s="1341"/>
      <c r="F219" s="1342"/>
      <c r="G219" s="500">
        <f>G144</f>
        <v>0</v>
      </c>
      <c r="H219" s="500">
        <f>H144</f>
        <v>0</v>
      </c>
      <c r="I219" s="334">
        <f>I144</f>
        <v>0</v>
      </c>
      <c r="J219" s="120">
        <f>J144</f>
        <v>0</v>
      </c>
      <c r="K219" s="20"/>
      <c r="L219" s="300">
        <f>L144</f>
        <v>0</v>
      </c>
      <c r="M219" s="20"/>
      <c r="N219" s="301">
        <f>N144</f>
        <v>0</v>
      </c>
      <c r="O219" s="1353"/>
      <c r="P219" s="1353"/>
      <c r="Q219" s="1353"/>
      <c r="R219" s="1353"/>
      <c r="S219" s="1353"/>
      <c r="T219" s="1354"/>
      <c r="V219" s="16"/>
      <c r="W219" s="16"/>
      <c r="X219" s="16"/>
    </row>
    <row r="220" spans="1:24" x14ac:dyDescent="0.2">
      <c r="A220" s="901"/>
      <c r="B220" s="901"/>
      <c r="C220" s="901"/>
      <c r="D220" s="901"/>
      <c r="E220" s="901"/>
      <c r="F220" s="1167"/>
      <c r="G220" s="20"/>
      <c r="H220" s="20"/>
      <c r="I220" s="20"/>
      <c r="J220" s="20"/>
      <c r="K220" s="20"/>
      <c r="L220" s="20"/>
      <c r="M220" s="20"/>
      <c r="N220" s="20"/>
      <c r="O220" s="1292"/>
      <c r="P220" s="1292"/>
      <c r="Q220" s="1292"/>
      <c r="R220" s="1292"/>
      <c r="S220" s="1292"/>
      <c r="T220" s="1292"/>
      <c r="V220" s="16"/>
      <c r="W220" s="16"/>
      <c r="X220" s="16"/>
    </row>
    <row r="221" spans="1:24" ht="18" hidden="1" customHeight="1" x14ac:dyDescent="0.2">
      <c r="A221" s="1051" t="str">
        <f>'Budget Plan'!C187</f>
        <v>BALANCE OF MUTUAL LOANS B/F</v>
      </c>
      <c r="B221" s="1052"/>
      <c r="C221" s="1052"/>
      <c r="D221" s="1052"/>
      <c r="E221" s="1052"/>
      <c r="F221" s="1335"/>
      <c r="G221" s="335"/>
      <c r="H221" s="335"/>
      <c r="I221" s="332"/>
      <c r="J221" s="328"/>
      <c r="K221" s="20"/>
      <c r="L221" s="339"/>
      <c r="M221" s="20"/>
      <c r="N221" s="327"/>
      <c r="O221" s="1274"/>
      <c r="P221" s="1355"/>
      <c r="Q221" s="1355"/>
      <c r="R221" s="1355"/>
      <c r="S221" s="1355"/>
      <c r="T221" s="1356"/>
      <c r="V221" s="16"/>
      <c r="W221" s="16"/>
      <c r="X221" s="16"/>
    </row>
    <row r="222" spans="1:24" ht="18" hidden="1" customHeight="1" x14ac:dyDescent="0.2">
      <c r="A222" s="1338" t="str">
        <f>'Budget Plan'!C188</f>
        <v>MUTUAL LOANS TO BE APPLIED FOR</v>
      </c>
      <c r="B222" s="960"/>
      <c r="C222" s="960"/>
      <c r="D222" s="960"/>
      <c r="E222" s="960"/>
      <c r="F222" s="955"/>
      <c r="G222" s="336"/>
      <c r="H222" s="336"/>
      <c r="I222" s="336"/>
      <c r="J222" s="307"/>
      <c r="K222" s="20"/>
      <c r="L222" s="306"/>
      <c r="M222" s="20"/>
      <c r="N222" s="305"/>
      <c r="O222" s="1275"/>
      <c r="P222" s="1357"/>
      <c r="Q222" s="1357"/>
      <c r="R222" s="1357"/>
      <c r="S222" s="1357"/>
      <c r="T222" s="1358"/>
      <c r="V222" s="16"/>
      <c r="W222" s="16"/>
      <c r="X222" s="16"/>
    </row>
    <row r="223" spans="1:24" ht="18" hidden="1" customHeight="1" x14ac:dyDescent="0.2">
      <c r="A223" s="1338" t="str">
        <f>'Budget Plan'!C189</f>
        <v>REPAYMENT OF CAPITAL ELEMENT OF MUTUAL LOAN</v>
      </c>
      <c r="B223" s="960"/>
      <c r="C223" s="960"/>
      <c r="D223" s="960"/>
      <c r="E223" s="960"/>
      <c r="F223" s="955"/>
      <c r="G223" s="336"/>
      <c r="H223" s="336"/>
      <c r="I223" s="336"/>
      <c r="J223" s="307"/>
      <c r="K223" s="20"/>
      <c r="L223" s="306"/>
      <c r="M223" s="20"/>
      <c r="N223" s="305"/>
      <c r="O223" s="1275"/>
      <c r="P223" s="1357"/>
      <c r="Q223" s="1357"/>
      <c r="R223" s="1357"/>
      <c r="S223" s="1357"/>
      <c r="T223" s="1358"/>
      <c r="V223" s="16"/>
      <c r="W223" s="16"/>
      <c r="X223" s="16"/>
    </row>
    <row r="224" spans="1:24" ht="18" hidden="1" customHeight="1" thickBot="1" x14ac:dyDescent="0.25">
      <c r="A224" s="1041" t="str">
        <f>'Budget Plan'!C190</f>
        <v>PROJECTED BALANCE OF MUTUAL LOAN</v>
      </c>
      <c r="B224" s="1042"/>
      <c r="C224" s="1042"/>
      <c r="D224" s="1042"/>
      <c r="E224" s="1042"/>
      <c r="F224" s="1339"/>
      <c r="G224" s="334"/>
      <c r="H224" s="334"/>
      <c r="I224" s="334"/>
      <c r="J224" s="120"/>
      <c r="K224" s="20"/>
      <c r="L224" s="300"/>
      <c r="M224" s="20"/>
      <c r="N224" s="301"/>
      <c r="O224" s="1276"/>
      <c r="P224" s="1359"/>
      <c r="Q224" s="1359"/>
      <c r="R224" s="1359"/>
      <c r="S224" s="1359"/>
      <c r="T224" s="1360"/>
      <c r="V224" s="16"/>
      <c r="W224" s="16"/>
      <c r="X224" s="16"/>
    </row>
    <row r="225" spans="1:24" x14ac:dyDescent="0.2">
      <c r="G225" s="20"/>
      <c r="H225" s="20"/>
      <c r="I225" s="20"/>
      <c r="J225" s="20"/>
      <c r="K225" s="20"/>
      <c r="L225" s="20"/>
      <c r="M225" s="20"/>
      <c r="N225" s="20"/>
      <c r="O225" s="1292"/>
      <c r="P225" s="1292"/>
      <c r="Q225" s="1292"/>
      <c r="R225" s="1292"/>
      <c r="S225" s="1292"/>
      <c r="T225" s="1292"/>
      <c r="V225" s="16"/>
      <c r="W225" s="16"/>
      <c r="X225" s="16"/>
    </row>
    <row r="226" spans="1:24" x14ac:dyDescent="0.2">
      <c r="O226" s="1292"/>
      <c r="P226" s="1292"/>
      <c r="Q226" s="1292"/>
      <c r="R226" s="1292"/>
      <c r="S226" s="1292"/>
      <c r="T226" s="1292"/>
      <c r="V226" s="16"/>
      <c r="W226" s="16"/>
      <c r="X226" s="16"/>
    </row>
    <row r="227" spans="1:24" x14ac:dyDescent="0.2">
      <c r="O227" s="1326"/>
      <c r="P227" s="1326"/>
      <c r="Q227" s="1326"/>
      <c r="R227" s="1326"/>
      <c r="S227" s="1326"/>
      <c r="T227" s="1326"/>
      <c r="V227" s="16"/>
      <c r="W227" s="16"/>
      <c r="X227" s="16"/>
    </row>
    <row r="228" spans="1:24" x14ac:dyDescent="0.2">
      <c r="O228" s="1326"/>
      <c r="P228" s="1326"/>
      <c r="Q228" s="1326"/>
      <c r="R228" s="1326"/>
      <c r="S228" s="1326"/>
      <c r="T228" s="1326"/>
      <c r="V228" s="16"/>
      <c r="W228" s="16"/>
      <c r="X228" s="16"/>
    </row>
    <row r="229" spans="1:24" x14ac:dyDescent="0.2">
      <c r="O229" s="1326"/>
      <c r="P229" s="1326"/>
      <c r="Q229" s="1326"/>
      <c r="R229" s="1326"/>
      <c r="S229" s="1326"/>
      <c r="T229" s="1326"/>
      <c r="V229" s="16"/>
      <c r="W229" s="16"/>
      <c r="X229" s="16"/>
    </row>
    <row r="230" spans="1:24" x14ac:dyDescent="0.2">
      <c r="O230" s="1326"/>
      <c r="P230" s="1326"/>
      <c r="Q230" s="1326"/>
      <c r="R230" s="1326"/>
      <c r="S230" s="1326"/>
      <c r="T230" s="1326"/>
      <c r="V230" s="16"/>
      <c r="W230" s="16"/>
      <c r="X230" s="16"/>
    </row>
    <row r="231" spans="1:24" x14ac:dyDescent="0.2">
      <c r="O231" s="1326"/>
      <c r="P231" s="1326"/>
      <c r="Q231" s="1326"/>
      <c r="R231" s="1326"/>
      <c r="S231" s="1326"/>
      <c r="T231" s="1326"/>
      <c r="V231" s="16"/>
      <c r="W231" s="16"/>
      <c r="X231" s="16"/>
    </row>
    <row r="232" spans="1:24" x14ac:dyDescent="0.2">
      <c r="A232" s="16"/>
      <c r="B232" s="16"/>
      <c r="C232" s="16"/>
      <c r="D232" s="16"/>
      <c r="E232" s="16"/>
      <c r="F232" s="16"/>
      <c r="G232" s="16"/>
      <c r="H232" s="16"/>
      <c r="I232" s="16"/>
      <c r="J232" s="16"/>
      <c r="K232" s="16"/>
      <c r="L232" s="16"/>
      <c r="M232" s="16"/>
      <c r="N232" s="16"/>
      <c r="O232" s="1352"/>
      <c r="P232" s="1352"/>
      <c r="Q232" s="1352"/>
      <c r="R232" s="1352"/>
      <c r="S232" s="1352"/>
      <c r="T232" s="1352"/>
      <c r="U232" s="16"/>
      <c r="V232" s="16"/>
      <c r="W232" s="16"/>
      <c r="X232" s="16"/>
    </row>
    <row r="233" spans="1:24" x14ac:dyDescent="0.2">
      <c r="A233" s="16"/>
      <c r="B233" s="16"/>
      <c r="C233" s="16"/>
      <c r="D233" s="16"/>
      <c r="E233" s="16"/>
      <c r="F233" s="16"/>
      <c r="G233" s="16"/>
      <c r="H233" s="16"/>
      <c r="I233" s="16"/>
      <c r="J233" s="16"/>
      <c r="K233" s="16"/>
      <c r="L233" s="16"/>
      <c r="M233" s="16"/>
      <c r="N233" s="16"/>
      <c r="O233" s="1352"/>
      <c r="P233" s="1352"/>
      <c r="Q233" s="1352"/>
      <c r="R233" s="1352"/>
      <c r="S233" s="1352"/>
      <c r="T233" s="1352"/>
      <c r="U233" s="16"/>
      <c r="V233" s="16"/>
      <c r="W233" s="16"/>
      <c r="X233" s="16"/>
    </row>
    <row r="234" spans="1:24" x14ac:dyDescent="0.2">
      <c r="A234" s="16"/>
      <c r="B234" s="16"/>
      <c r="C234" s="16"/>
      <c r="D234" s="16"/>
      <c r="E234" s="16"/>
      <c r="F234" s="16"/>
      <c r="G234" s="16"/>
      <c r="H234" s="16"/>
      <c r="I234" s="16"/>
      <c r="J234" s="16"/>
      <c r="K234" s="16"/>
      <c r="L234" s="16"/>
      <c r="M234" s="16"/>
      <c r="N234" s="16"/>
      <c r="O234" s="1352"/>
      <c r="P234" s="1352"/>
      <c r="Q234" s="1352"/>
      <c r="R234" s="1352"/>
      <c r="S234" s="1352"/>
      <c r="T234" s="1352"/>
      <c r="U234" s="16"/>
      <c r="V234" s="16"/>
      <c r="W234" s="16"/>
      <c r="X234" s="16"/>
    </row>
    <row r="235" spans="1:24" x14ac:dyDescent="0.2">
      <c r="A235" s="16"/>
      <c r="B235" s="16"/>
      <c r="C235" s="16"/>
      <c r="D235" s="16"/>
      <c r="E235" s="16"/>
      <c r="F235" s="16"/>
      <c r="G235" s="16"/>
      <c r="H235" s="16"/>
      <c r="I235" s="16"/>
      <c r="J235" s="16"/>
      <c r="K235" s="16"/>
      <c r="L235" s="16"/>
      <c r="M235" s="16"/>
      <c r="N235" s="16"/>
      <c r="O235" s="1352"/>
      <c r="P235" s="1352"/>
      <c r="Q235" s="1352"/>
      <c r="R235" s="1352"/>
      <c r="S235" s="1352"/>
      <c r="T235" s="1352"/>
      <c r="U235" s="16"/>
      <c r="V235" s="16"/>
      <c r="W235" s="16"/>
      <c r="X235" s="16"/>
    </row>
    <row r="236" spans="1:24" x14ac:dyDescent="0.2">
      <c r="A236" s="16"/>
      <c r="B236" s="16"/>
      <c r="C236" s="16"/>
      <c r="D236" s="16"/>
      <c r="E236" s="16"/>
      <c r="F236" s="16"/>
      <c r="G236" s="16"/>
      <c r="H236" s="16"/>
      <c r="I236" s="16"/>
      <c r="J236" s="16"/>
      <c r="K236" s="16"/>
      <c r="L236" s="16"/>
      <c r="M236" s="16"/>
      <c r="N236" s="16"/>
      <c r="O236" s="1352"/>
      <c r="P236" s="1352"/>
      <c r="Q236" s="1352"/>
      <c r="R236" s="1352"/>
      <c r="S236" s="1352"/>
      <c r="T236" s="1352"/>
      <c r="U236" s="16"/>
      <c r="V236" s="16"/>
      <c r="W236" s="16"/>
      <c r="X236" s="16"/>
    </row>
    <row r="237" spans="1:24" x14ac:dyDescent="0.2">
      <c r="A237" s="16"/>
      <c r="B237" s="16"/>
      <c r="C237" s="16"/>
      <c r="D237" s="16"/>
      <c r="E237" s="16"/>
      <c r="F237" s="16"/>
      <c r="G237" s="16"/>
      <c r="H237" s="16"/>
      <c r="I237" s="16"/>
      <c r="J237" s="16"/>
      <c r="K237" s="16"/>
      <c r="L237" s="16"/>
      <c r="M237" s="16"/>
      <c r="N237" s="16"/>
      <c r="O237" s="1352"/>
      <c r="P237" s="1352"/>
      <c r="Q237" s="1352"/>
      <c r="R237" s="1352"/>
      <c r="S237" s="1352"/>
      <c r="T237" s="1352"/>
      <c r="U237" s="16"/>
      <c r="V237" s="16"/>
      <c r="W237" s="16"/>
      <c r="X237" s="16"/>
    </row>
    <row r="238" spans="1:24" x14ac:dyDescent="0.2">
      <c r="A238" s="16"/>
      <c r="B238" s="16"/>
      <c r="C238" s="16"/>
      <c r="D238" s="16"/>
      <c r="E238" s="16"/>
      <c r="F238" s="16"/>
      <c r="G238" s="16"/>
      <c r="H238" s="16"/>
      <c r="I238" s="16"/>
      <c r="J238" s="16"/>
      <c r="K238" s="16"/>
      <c r="L238" s="16"/>
      <c r="M238" s="16"/>
      <c r="N238" s="16"/>
      <c r="O238" s="1352"/>
      <c r="P238" s="1352"/>
      <c r="Q238" s="1352"/>
      <c r="R238" s="1352"/>
      <c r="S238" s="1352"/>
      <c r="T238" s="1352"/>
      <c r="U238" s="16"/>
      <c r="V238" s="16"/>
      <c r="W238" s="16"/>
      <c r="X238" s="16"/>
    </row>
    <row r="239" spans="1:24" x14ac:dyDescent="0.2">
      <c r="A239" s="16"/>
      <c r="B239" s="16"/>
      <c r="C239" s="16"/>
      <c r="D239" s="16"/>
      <c r="E239" s="16"/>
      <c r="F239" s="16"/>
      <c r="G239" s="16"/>
      <c r="H239" s="16"/>
      <c r="I239" s="16"/>
      <c r="J239" s="16"/>
      <c r="K239" s="16"/>
      <c r="L239" s="16"/>
      <c r="M239" s="16"/>
      <c r="N239" s="16"/>
      <c r="O239" s="1352"/>
      <c r="P239" s="1352"/>
      <c r="Q239" s="1352"/>
      <c r="R239" s="1352"/>
      <c r="S239" s="1352"/>
      <c r="T239" s="1352"/>
      <c r="U239" s="16"/>
      <c r="V239" s="16"/>
      <c r="W239" s="16"/>
      <c r="X239" s="16"/>
    </row>
    <row r="240" spans="1:24" x14ac:dyDescent="0.2">
      <c r="A240" s="16"/>
      <c r="B240" s="16"/>
      <c r="C240" s="16"/>
      <c r="D240" s="16"/>
      <c r="E240" s="16"/>
      <c r="F240" s="16"/>
      <c r="G240" s="16"/>
      <c r="H240" s="16"/>
      <c r="I240" s="16"/>
      <c r="J240" s="16"/>
      <c r="K240" s="16"/>
      <c r="L240" s="16"/>
      <c r="M240" s="16"/>
      <c r="N240" s="16"/>
      <c r="O240" s="1352"/>
      <c r="P240" s="1352"/>
      <c r="Q240" s="1352"/>
      <c r="R240" s="1352"/>
      <c r="S240" s="1352"/>
      <c r="T240" s="1352"/>
      <c r="U240" s="16"/>
      <c r="V240" s="16"/>
      <c r="W240" s="16"/>
      <c r="X240" s="16"/>
    </row>
    <row r="241" spans="1:24" x14ac:dyDescent="0.2">
      <c r="A241" s="16"/>
      <c r="B241" s="16"/>
      <c r="C241" s="16"/>
      <c r="D241" s="16"/>
      <c r="E241" s="16"/>
      <c r="F241" s="16"/>
      <c r="G241" s="16"/>
      <c r="H241" s="16"/>
      <c r="I241" s="16"/>
      <c r="J241" s="16"/>
      <c r="K241" s="16"/>
      <c r="L241" s="16"/>
      <c r="M241" s="16"/>
      <c r="N241" s="16"/>
      <c r="O241" s="1352"/>
      <c r="P241" s="1352"/>
      <c r="Q241" s="1352"/>
      <c r="R241" s="1352"/>
      <c r="S241" s="1352"/>
      <c r="T241" s="1352"/>
      <c r="U241" s="16"/>
      <c r="V241" s="16"/>
      <c r="W241" s="16"/>
      <c r="X241" s="16"/>
    </row>
    <row r="242" spans="1:24" x14ac:dyDescent="0.2">
      <c r="O242" s="1326"/>
      <c r="P242" s="1326"/>
      <c r="Q242" s="1326"/>
      <c r="R242" s="1326"/>
      <c r="S242" s="1326"/>
      <c r="T242" s="1326"/>
    </row>
    <row r="243" spans="1:24" x14ac:dyDescent="0.2">
      <c r="O243" s="1326"/>
      <c r="P243" s="1326"/>
      <c r="Q243" s="1326"/>
      <c r="R243" s="1326"/>
      <c r="S243" s="1326"/>
      <c r="T243" s="1326"/>
    </row>
    <row r="244" spans="1:24" x14ac:dyDescent="0.2">
      <c r="O244" s="1326"/>
      <c r="P244" s="1326"/>
      <c r="Q244" s="1326"/>
      <c r="R244" s="1326"/>
      <c r="S244" s="1326"/>
      <c r="T244" s="1326"/>
    </row>
    <row r="245" spans="1:24" x14ac:dyDescent="0.2">
      <c r="O245" s="1326"/>
      <c r="P245" s="1326"/>
      <c r="Q245" s="1326"/>
      <c r="R245" s="1326"/>
      <c r="S245" s="1326"/>
      <c r="T245" s="1326"/>
    </row>
    <row r="246" spans="1:24" x14ac:dyDescent="0.2">
      <c r="O246" s="1326"/>
      <c r="P246" s="1326"/>
      <c r="Q246" s="1326"/>
      <c r="R246" s="1326"/>
      <c r="S246" s="1326"/>
      <c r="T246" s="1326"/>
    </row>
    <row r="247" spans="1:24" x14ac:dyDescent="0.2">
      <c r="O247" s="1326"/>
      <c r="P247" s="1326"/>
      <c r="Q247" s="1326"/>
      <c r="R247" s="1326"/>
      <c r="S247" s="1326"/>
      <c r="T247" s="1326"/>
    </row>
    <row r="248" spans="1:24" x14ac:dyDescent="0.2">
      <c r="O248" s="1326"/>
      <c r="P248" s="1326"/>
      <c r="Q248" s="1326"/>
      <c r="R248" s="1326"/>
      <c r="S248" s="1326"/>
      <c r="T248" s="1326"/>
    </row>
    <row r="249" spans="1:24" x14ac:dyDescent="0.2">
      <c r="O249" s="1326"/>
      <c r="P249" s="1326"/>
      <c r="Q249" s="1326"/>
      <c r="R249" s="1326"/>
      <c r="S249" s="1326"/>
      <c r="T249" s="1326"/>
    </row>
    <row r="250" spans="1:24" x14ac:dyDescent="0.2">
      <c r="O250" s="1326"/>
      <c r="P250" s="1326"/>
      <c r="Q250" s="1326"/>
      <c r="R250" s="1326"/>
      <c r="S250" s="1326"/>
      <c r="T250" s="1326"/>
    </row>
    <row r="251" spans="1:24" x14ac:dyDescent="0.2">
      <c r="O251" s="1326"/>
      <c r="P251" s="1326"/>
      <c r="Q251" s="1326"/>
      <c r="R251" s="1326"/>
      <c r="S251" s="1326"/>
      <c r="T251" s="1326"/>
    </row>
    <row r="252" spans="1:24" x14ac:dyDescent="0.2">
      <c r="O252" s="1326"/>
      <c r="P252" s="1326"/>
      <c r="Q252" s="1326"/>
      <c r="R252" s="1326"/>
      <c r="S252" s="1326"/>
      <c r="T252" s="1326"/>
    </row>
    <row r="253" spans="1:24" x14ac:dyDescent="0.2">
      <c r="O253" s="1326"/>
      <c r="P253" s="1326"/>
      <c r="Q253" s="1326"/>
      <c r="R253" s="1326"/>
      <c r="S253" s="1326"/>
      <c r="T253" s="1326"/>
    </row>
    <row r="254" spans="1:24" x14ac:dyDescent="0.2">
      <c r="O254" s="1326"/>
      <c r="P254" s="1326"/>
      <c r="Q254" s="1326"/>
      <c r="R254" s="1326"/>
      <c r="S254" s="1326"/>
      <c r="T254" s="1326"/>
    </row>
    <row r="255" spans="1:24" x14ac:dyDescent="0.2">
      <c r="O255" s="1326"/>
      <c r="P255" s="1326"/>
      <c r="Q255" s="1326"/>
      <c r="R255" s="1326"/>
      <c r="S255" s="1326"/>
      <c r="T255" s="1326"/>
    </row>
    <row r="256" spans="1:24" x14ac:dyDescent="0.2">
      <c r="O256" s="1326"/>
      <c r="P256" s="1326"/>
      <c r="Q256" s="1326"/>
      <c r="R256" s="1326"/>
      <c r="S256" s="1326"/>
      <c r="T256" s="1326"/>
    </row>
    <row r="257" spans="15:20" x14ac:dyDescent="0.2">
      <c r="O257" s="1326"/>
      <c r="P257" s="1326"/>
      <c r="Q257" s="1326"/>
      <c r="R257" s="1326"/>
      <c r="S257" s="1326"/>
      <c r="T257" s="1326"/>
    </row>
    <row r="258" spans="15:20" x14ac:dyDescent="0.2">
      <c r="O258" s="1326"/>
      <c r="P258" s="1326"/>
      <c r="Q258" s="1326"/>
      <c r="R258" s="1326"/>
      <c r="S258" s="1326"/>
      <c r="T258" s="1326"/>
    </row>
    <row r="259" spans="15:20" x14ac:dyDescent="0.2">
      <c r="O259" s="1326"/>
      <c r="P259" s="1326"/>
      <c r="Q259" s="1326"/>
      <c r="R259" s="1326"/>
      <c r="S259" s="1326"/>
      <c r="T259" s="1326"/>
    </row>
    <row r="260" spans="15:20" x14ac:dyDescent="0.2">
      <c r="O260" s="1326"/>
      <c r="P260" s="1326"/>
      <c r="Q260" s="1326"/>
      <c r="R260" s="1326"/>
      <c r="S260" s="1326"/>
      <c r="T260" s="1326"/>
    </row>
    <row r="261" spans="15:20" x14ac:dyDescent="0.2">
      <c r="O261" s="1326"/>
      <c r="P261" s="1326"/>
      <c r="Q261" s="1326"/>
      <c r="R261" s="1326"/>
      <c r="S261" s="1326"/>
      <c r="T261" s="1326"/>
    </row>
    <row r="262" spans="15:20" x14ac:dyDescent="0.2">
      <c r="O262" s="1326"/>
      <c r="P262" s="1326"/>
      <c r="Q262" s="1326"/>
      <c r="R262" s="1326"/>
      <c r="S262" s="1326"/>
      <c r="T262" s="1326"/>
    </row>
    <row r="263" spans="15:20" x14ac:dyDescent="0.2">
      <c r="O263" s="1326"/>
      <c r="P263" s="1326"/>
      <c r="Q263" s="1326"/>
      <c r="R263" s="1326"/>
      <c r="S263" s="1326"/>
      <c r="T263" s="1326"/>
    </row>
    <row r="264" spans="15:20" x14ac:dyDescent="0.2">
      <c r="O264" s="1326"/>
      <c r="P264" s="1326"/>
      <c r="Q264" s="1326"/>
      <c r="R264" s="1326"/>
      <c r="S264" s="1326"/>
      <c r="T264" s="1326"/>
    </row>
    <row r="265" spans="15:20" x14ac:dyDescent="0.2">
      <c r="O265" s="325"/>
      <c r="P265" s="325"/>
      <c r="Q265" s="325"/>
      <c r="R265" s="325"/>
      <c r="S265" s="325"/>
      <c r="T265" s="325"/>
    </row>
    <row r="266" spans="15:20" x14ac:dyDescent="0.2">
      <c r="O266" s="325"/>
      <c r="P266" s="325"/>
      <c r="Q266" s="325"/>
      <c r="R266" s="325"/>
      <c r="S266" s="325"/>
      <c r="T266" s="325"/>
    </row>
    <row r="267" spans="15:20" x14ac:dyDescent="0.2">
      <c r="O267" s="325"/>
      <c r="P267" s="325"/>
      <c r="Q267" s="325"/>
      <c r="R267" s="325"/>
      <c r="S267" s="325"/>
      <c r="T267" s="325"/>
    </row>
  </sheetData>
  <sheetProtection sheet="1" objects="1" scenarios="1" formatColumns="0" formatRows="0"/>
  <mergeCells count="500">
    <mergeCell ref="L8:L10"/>
    <mergeCell ref="M8:M10"/>
    <mergeCell ref="N8:N10"/>
    <mergeCell ref="O8:T10"/>
    <mergeCell ref="E12:F12"/>
    <mergeCell ref="H12:L12"/>
    <mergeCell ref="O12:T12"/>
    <mergeCell ref="G3:Q3"/>
    <mergeCell ref="I4:P4"/>
    <mergeCell ref="D6:F6"/>
    <mergeCell ref="G6:Q6"/>
    <mergeCell ref="A8:F10"/>
    <mergeCell ref="G8:G10"/>
    <mergeCell ref="H8:H10"/>
    <mergeCell ref="I8:I10"/>
    <mergeCell ref="J8:J10"/>
    <mergeCell ref="K8:K10"/>
    <mergeCell ref="A17:F17"/>
    <mergeCell ref="O17:T17"/>
    <mergeCell ref="O18:T18"/>
    <mergeCell ref="A19:F19"/>
    <mergeCell ref="O19:T19"/>
    <mergeCell ref="A20:F20"/>
    <mergeCell ref="O20:T20"/>
    <mergeCell ref="E13:F13"/>
    <mergeCell ref="H13:L13"/>
    <mergeCell ref="O13:T13"/>
    <mergeCell ref="O14:T14"/>
    <mergeCell ref="O15:T15"/>
    <mergeCell ref="A16:F16"/>
    <mergeCell ref="O16:T16"/>
    <mergeCell ref="O21:T21"/>
    <mergeCell ref="A23:F25"/>
    <mergeCell ref="G23:G25"/>
    <mergeCell ref="H23:H25"/>
    <mergeCell ref="I23:I25"/>
    <mergeCell ref="J23:J25"/>
    <mergeCell ref="K23:K25"/>
    <mergeCell ref="L23:L25"/>
    <mergeCell ref="M23:M25"/>
    <mergeCell ref="N23:N25"/>
    <mergeCell ref="A27:F28"/>
    <mergeCell ref="A30:F30"/>
    <mergeCell ref="O30:T30"/>
    <mergeCell ref="A31:F31"/>
    <mergeCell ref="O31:T31"/>
    <mergeCell ref="A32:F32"/>
    <mergeCell ref="O32:T32"/>
    <mergeCell ref="O23:O25"/>
    <mergeCell ref="P23:P25"/>
    <mergeCell ref="Q23:Q25"/>
    <mergeCell ref="R23:R25"/>
    <mergeCell ref="S23:S25"/>
    <mergeCell ref="T23:T25"/>
    <mergeCell ref="A37:F37"/>
    <mergeCell ref="O37:T37"/>
    <mergeCell ref="A38:F38"/>
    <mergeCell ref="O38:T38"/>
    <mergeCell ref="A39:F39"/>
    <mergeCell ref="O39:T39"/>
    <mergeCell ref="A33:F34"/>
    <mergeCell ref="O33:T33"/>
    <mergeCell ref="O34:T34"/>
    <mergeCell ref="A35:F35"/>
    <mergeCell ref="O35:T35"/>
    <mergeCell ref="A36:F36"/>
    <mergeCell ref="O36:T36"/>
    <mergeCell ref="A44:F44"/>
    <mergeCell ref="O44:T44"/>
    <mergeCell ref="A45:F45"/>
    <mergeCell ref="O45:T45"/>
    <mergeCell ref="A46:F46"/>
    <mergeCell ref="O46:T46"/>
    <mergeCell ref="A40:F40"/>
    <mergeCell ref="O40:T40"/>
    <mergeCell ref="A41:F41"/>
    <mergeCell ref="O41:T41"/>
    <mergeCell ref="A42:F43"/>
    <mergeCell ref="O42:T42"/>
    <mergeCell ref="O43:T43"/>
    <mergeCell ref="A50:F50"/>
    <mergeCell ref="O50:T50"/>
    <mergeCell ref="A51:F51"/>
    <mergeCell ref="O51:T51"/>
    <mergeCell ref="O52:T52"/>
    <mergeCell ref="A53:F53"/>
    <mergeCell ref="O53:T53"/>
    <mergeCell ref="A47:F47"/>
    <mergeCell ref="O47:T47"/>
    <mergeCell ref="A48:F48"/>
    <mergeCell ref="O48:T48"/>
    <mergeCell ref="A49:F49"/>
    <mergeCell ref="O49:T49"/>
    <mergeCell ref="O54:T54"/>
    <mergeCell ref="A55:F57"/>
    <mergeCell ref="G55:G57"/>
    <mergeCell ref="H55:H57"/>
    <mergeCell ref="I55:I57"/>
    <mergeCell ref="J55:J57"/>
    <mergeCell ref="K55:K57"/>
    <mergeCell ref="L55:L57"/>
    <mergeCell ref="M55:M57"/>
    <mergeCell ref="N55:N57"/>
    <mergeCell ref="A60:F61"/>
    <mergeCell ref="O60:T60"/>
    <mergeCell ref="O61:T61"/>
    <mergeCell ref="O62:T62"/>
    <mergeCell ref="A63:F64"/>
    <mergeCell ref="O63:T63"/>
    <mergeCell ref="O64:T64"/>
    <mergeCell ref="O55:T55"/>
    <mergeCell ref="O56:T56"/>
    <mergeCell ref="O57:T57"/>
    <mergeCell ref="A58:F58"/>
    <mergeCell ref="O58:T58"/>
    <mergeCell ref="A59:F59"/>
    <mergeCell ref="O59:T59"/>
    <mergeCell ref="A68:F68"/>
    <mergeCell ref="O68:T68"/>
    <mergeCell ref="A69:F69"/>
    <mergeCell ref="O69:T69"/>
    <mergeCell ref="A70:F70"/>
    <mergeCell ref="O70:T70"/>
    <mergeCell ref="A65:F65"/>
    <mergeCell ref="O65:T65"/>
    <mergeCell ref="A66:F66"/>
    <mergeCell ref="O66:T66"/>
    <mergeCell ref="A67:F67"/>
    <mergeCell ref="O67:T67"/>
    <mergeCell ref="A74:F74"/>
    <mergeCell ref="O74:T74"/>
    <mergeCell ref="A75:F75"/>
    <mergeCell ref="O75:T75"/>
    <mergeCell ref="A76:F76"/>
    <mergeCell ref="O76:T76"/>
    <mergeCell ref="A71:F71"/>
    <mergeCell ref="O71:T71"/>
    <mergeCell ref="A72:F72"/>
    <mergeCell ref="O72:T72"/>
    <mergeCell ref="A73:F73"/>
    <mergeCell ref="O73:T73"/>
    <mergeCell ref="A80:F80"/>
    <mergeCell ref="O80:T80"/>
    <mergeCell ref="A81:F81"/>
    <mergeCell ref="O81:T81"/>
    <mergeCell ref="A82:F82"/>
    <mergeCell ref="O82:T82"/>
    <mergeCell ref="A77:F77"/>
    <mergeCell ref="O77:T77"/>
    <mergeCell ref="A78:F78"/>
    <mergeCell ref="O78:T78"/>
    <mergeCell ref="A79:F79"/>
    <mergeCell ref="O79:T79"/>
    <mergeCell ref="A86:F86"/>
    <mergeCell ref="O86:T86"/>
    <mergeCell ref="A87:F87"/>
    <mergeCell ref="O87:T87"/>
    <mergeCell ref="A88:F88"/>
    <mergeCell ref="O88:T88"/>
    <mergeCell ref="A83:F83"/>
    <mergeCell ref="O83:T83"/>
    <mergeCell ref="A84:F84"/>
    <mergeCell ref="O84:T84"/>
    <mergeCell ref="A85:F85"/>
    <mergeCell ref="O85:T85"/>
    <mergeCell ref="A92:F92"/>
    <mergeCell ref="O92:T92"/>
    <mergeCell ref="A93:F93"/>
    <mergeCell ref="O93:T93"/>
    <mergeCell ref="A94:F94"/>
    <mergeCell ref="O94:T94"/>
    <mergeCell ref="A89:F89"/>
    <mergeCell ref="O89:T89"/>
    <mergeCell ref="A90:F90"/>
    <mergeCell ref="O90:T90"/>
    <mergeCell ref="A91:F91"/>
    <mergeCell ref="O91:T91"/>
    <mergeCell ref="L95:L96"/>
    <mergeCell ref="M95:M96"/>
    <mergeCell ref="N95:N96"/>
    <mergeCell ref="O95:T95"/>
    <mergeCell ref="O96:T96"/>
    <mergeCell ref="A97:F97"/>
    <mergeCell ref="O97:T97"/>
    <mergeCell ref="A95:F96"/>
    <mergeCell ref="G95:G96"/>
    <mergeCell ref="H95:H96"/>
    <mergeCell ref="I95:I96"/>
    <mergeCell ref="J95:J96"/>
    <mergeCell ref="K95:K96"/>
    <mergeCell ref="A102:F102"/>
    <mergeCell ref="O102:T102"/>
    <mergeCell ref="A103:F103"/>
    <mergeCell ref="O103:T103"/>
    <mergeCell ref="A104:F104"/>
    <mergeCell ref="O104:T104"/>
    <mergeCell ref="A98:F99"/>
    <mergeCell ref="O98:T98"/>
    <mergeCell ref="O99:T99"/>
    <mergeCell ref="A100:F100"/>
    <mergeCell ref="O100:T100"/>
    <mergeCell ref="A101:F101"/>
    <mergeCell ref="O101:T101"/>
    <mergeCell ref="A108:F108"/>
    <mergeCell ref="O108:T108"/>
    <mergeCell ref="A109:F109"/>
    <mergeCell ref="O109:T109"/>
    <mergeCell ref="A110:F110"/>
    <mergeCell ref="O110:T110"/>
    <mergeCell ref="A105:F105"/>
    <mergeCell ref="O105:T105"/>
    <mergeCell ref="A106:F106"/>
    <mergeCell ref="O106:T106"/>
    <mergeCell ref="A107:F107"/>
    <mergeCell ref="O107:T107"/>
    <mergeCell ref="A115:F115"/>
    <mergeCell ref="O115:T115"/>
    <mergeCell ref="A116:F116"/>
    <mergeCell ref="O116:T116"/>
    <mergeCell ref="A111:F111"/>
    <mergeCell ref="O111:T111"/>
    <mergeCell ref="A112:F113"/>
    <mergeCell ref="O112:T112"/>
    <mergeCell ref="O113:T113"/>
    <mergeCell ref="A114:F114"/>
    <mergeCell ref="O114:T114"/>
    <mergeCell ref="A120:F121"/>
    <mergeCell ref="O120:T120"/>
    <mergeCell ref="O121:T121"/>
    <mergeCell ref="A122:F122"/>
    <mergeCell ref="O122:T122"/>
    <mergeCell ref="A123:F123"/>
    <mergeCell ref="O123:T123"/>
    <mergeCell ref="A117:F117"/>
    <mergeCell ref="O117:T117"/>
    <mergeCell ref="A118:F118"/>
    <mergeCell ref="O118:T118"/>
    <mergeCell ref="A119:F119"/>
    <mergeCell ref="O119:T119"/>
    <mergeCell ref="A127:F127"/>
    <mergeCell ref="O127:T127"/>
    <mergeCell ref="A128:F128"/>
    <mergeCell ref="O128:T128"/>
    <mergeCell ref="A129:F129"/>
    <mergeCell ref="O129:T129"/>
    <mergeCell ref="A124:F124"/>
    <mergeCell ref="O124:T124"/>
    <mergeCell ref="A125:F125"/>
    <mergeCell ref="O125:T125"/>
    <mergeCell ref="A126:F126"/>
    <mergeCell ref="O126:T126"/>
    <mergeCell ref="A133:F133"/>
    <mergeCell ref="O133:T133"/>
    <mergeCell ref="A134:F134"/>
    <mergeCell ref="O134:T134"/>
    <mergeCell ref="A135:F135"/>
    <mergeCell ref="O135:T135"/>
    <mergeCell ref="A130:F130"/>
    <mergeCell ref="O130:T130"/>
    <mergeCell ref="A131:F131"/>
    <mergeCell ref="O131:T131"/>
    <mergeCell ref="A132:F132"/>
    <mergeCell ref="O132:T132"/>
    <mergeCell ref="A139:F140"/>
    <mergeCell ref="O139:T139"/>
    <mergeCell ref="O140:T140"/>
    <mergeCell ref="A141:F141"/>
    <mergeCell ref="O141:T141"/>
    <mergeCell ref="A142:F142"/>
    <mergeCell ref="O142:T142"/>
    <mergeCell ref="A136:F136"/>
    <mergeCell ref="O136:T136"/>
    <mergeCell ref="A137:F137"/>
    <mergeCell ref="O137:T137"/>
    <mergeCell ref="A138:F138"/>
    <mergeCell ref="O138:T138"/>
    <mergeCell ref="A146:F146"/>
    <mergeCell ref="O146:T146"/>
    <mergeCell ref="A147:F147"/>
    <mergeCell ref="O147:T147"/>
    <mergeCell ref="A148:F148"/>
    <mergeCell ref="O148:T148"/>
    <mergeCell ref="A143:F143"/>
    <mergeCell ref="O143:T143"/>
    <mergeCell ref="A144:F144"/>
    <mergeCell ref="O144:T144"/>
    <mergeCell ref="A145:F145"/>
    <mergeCell ref="O145:T145"/>
    <mergeCell ref="L149:L151"/>
    <mergeCell ref="M149:M151"/>
    <mergeCell ref="N149:N151"/>
    <mergeCell ref="O149:T151"/>
    <mergeCell ref="A152:F152"/>
    <mergeCell ref="O152:T152"/>
    <mergeCell ref="A149:F151"/>
    <mergeCell ref="G149:G151"/>
    <mergeCell ref="H149:H151"/>
    <mergeCell ref="I149:I151"/>
    <mergeCell ref="J149:J151"/>
    <mergeCell ref="K149:K151"/>
    <mergeCell ref="A157:F157"/>
    <mergeCell ref="O157:T157"/>
    <mergeCell ref="O158:T158"/>
    <mergeCell ref="A159:F159"/>
    <mergeCell ref="O159:T159"/>
    <mergeCell ref="A160:F160"/>
    <mergeCell ref="O160:T160"/>
    <mergeCell ref="O153:T153"/>
    <mergeCell ref="A154:F155"/>
    <mergeCell ref="O154:T154"/>
    <mergeCell ref="O155:T155"/>
    <mergeCell ref="A156:F156"/>
    <mergeCell ref="O156:T156"/>
    <mergeCell ref="A161:F161"/>
    <mergeCell ref="O161:T161"/>
    <mergeCell ref="A162:F163"/>
    <mergeCell ref="O162:T162"/>
    <mergeCell ref="O163:T163"/>
    <mergeCell ref="A164:F165"/>
    <mergeCell ref="G164:G165"/>
    <mergeCell ref="H164:H165"/>
    <mergeCell ref="I164:I165"/>
    <mergeCell ref="J164:J165"/>
    <mergeCell ref="K164:K165"/>
    <mergeCell ref="L164:L165"/>
    <mergeCell ref="M164:M165"/>
    <mergeCell ref="N164:N165"/>
    <mergeCell ref="O164:T169"/>
    <mergeCell ref="A166:F167"/>
    <mergeCell ref="G166:G167"/>
    <mergeCell ref="H166:H167"/>
    <mergeCell ref="I166:I167"/>
    <mergeCell ref="J166:J167"/>
    <mergeCell ref="L168:L169"/>
    <mergeCell ref="M168:M169"/>
    <mergeCell ref="N168:N169"/>
    <mergeCell ref="A170:F170"/>
    <mergeCell ref="O170:T170"/>
    <mergeCell ref="A171:F172"/>
    <mergeCell ref="O171:T171"/>
    <mergeCell ref="O172:T172"/>
    <mergeCell ref="K166:K167"/>
    <mergeCell ref="L166:L167"/>
    <mergeCell ref="M166:M167"/>
    <mergeCell ref="N166:N167"/>
    <mergeCell ref="A168:F169"/>
    <mergeCell ref="G168:G169"/>
    <mergeCell ref="H168:H169"/>
    <mergeCell ref="I168:I169"/>
    <mergeCell ref="J168:J169"/>
    <mergeCell ref="K168:K169"/>
    <mergeCell ref="L173:L174"/>
    <mergeCell ref="M173:M174"/>
    <mergeCell ref="N173:N174"/>
    <mergeCell ref="O173:T178"/>
    <mergeCell ref="A175:F176"/>
    <mergeCell ref="G175:G176"/>
    <mergeCell ref="H175:H176"/>
    <mergeCell ref="I175:I176"/>
    <mergeCell ref="J175:J176"/>
    <mergeCell ref="K175:K176"/>
    <mergeCell ref="A173:F174"/>
    <mergeCell ref="G173:G174"/>
    <mergeCell ref="H173:H174"/>
    <mergeCell ref="I173:I174"/>
    <mergeCell ref="J173:J174"/>
    <mergeCell ref="K173:K174"/>
    <mergeCell ref="M177:M178"/>
    <mergeCell ref="N177:N178"/>
    <mergeCell ref="A179:F179"/>
    <mergeCell ref="O179:T179"/>
    <mergeCell ref="A180:F180"/>
    <mergeCell ref="O180:T180"/>
    <mergeCell ref="L175:L176"/>
    <mergeCell ref="M175:M176"/>
    <mergeCell ref="N175:N176"/>
    <mergeCell ref="A177:F178"/>
    <mergeCell ref="G177:G178"/>
    <mergeCell ref="H177:H178"/>
    <mergeCell ref="I177:I178"/>
    <mergeCell ref="J177:J178"/>
    <mergeCell ref="K177:K178"/>
    <mergeCell ref="L177:L178"/>
    <mergeCell ref="N182:N184"/>
    <mergeCell ref="O182:T184"/>
    <mergeCell ref="O185:T185"/>
    <mergeCell ref="O186:T186"/>
    <mergeCell ref="O188:T188"/>
    <mergeCell ref="A189:F191"/>
    <mergeCell ref="O189:T189"/>
    <mergeCell ref="O191:T191"/>
    <mergeCell ref="A181:F181"/>
    <mergeCell ref="O181:T181"/>
    <mergeCell ref="A182:F184"/>
    <mergeCell ref="G182:G184"/>
    <mergeCell ref="H182:H184"/>
    <mergeCell ref="I182:I184"/>
    <mergeCell ref="J182:J184"/>
    <mergeCell ref="K182:K184"/>
    <mergeCell ref="L182:L184"/>
    <mergeCell ref="M182:M184"/>
    <mergeCell ref="A196:F196"/>
    <mergeCell ref="O196:T196"/>
    <mergeCell ref="A197:F197"/>
    <mergeCell ref="O197:T197"/>
    <mergeCell ref="A198:F198"/>
    <mergeCell ref="O198:T198"/>
    <mergeCell ref="A192:F192"/>
    <mergeCell ref="O192:T192"/>
    <mergeCell ref="A193:F194"/>
    <mergeCell ref="O193:T193"/>
    <mergeCell ref="O194:T194"/>
    <mergeCell ref="O195:T195"/>
    <mergeCell ref="A202:F203"/>
    <mergeCell ref="O202:T202"/>
    <mergeCell ref="O203:T203"/>
    <mergeCell ref="A204:F204"/>
    <mergeCell ref="O204:T204"/>
    <mergeCell ref="A205:F205"/>
    <mergeCell ref="O205:T205"/>
    <mergeCell ref="A199:F199"/>
    <mergeCell ref="O199:T199"/>
    <mergeCell ref="A200:F200"/>
    <mergeCell ref="O200:T200"/>
    <mergeCell ref="A201:F201"/>
    <mergeCell ref="O201:T201"/>
    <mergeCell ref="A209:F209"/>
    <mergeCell ref="O209:T209"/>
    <mergeCell ref="A210:F210"/>
    <mergeCell ref="O210:T210"/>
    <mergeCell ref="A211:F211"/>
    <mergeCell ref="O211:T211"/>
    <mergeCell ref="A206:F206"/>
    <mergeCell ref="O206:T206"/>
    <mergeCell ref="A207:F207"/>
    <mergeCell ref="O207:T207"/>
    <mergeCell ref="A208:F208"/>
    <mergeCell ref="O208:T208"/>
    <mergeCell ref="A216:F216"/>
    <mergeCell ref="O216:T216"/>
    <mergeCell ref="A217:F217"/>
    <mergeCell ref="O217:T217"/>
    <mergeCell ref="A218:F218"/>
    <mergeCell ref="O218:T218"/>
    <mergeCell ref="A212:F212"/>
    <mergeCell ref="O212:T212"/>
    <mergeCell ref="A213:F213"/>
    <mergeCell ref="O213:T213"/>
    <mergeCell ref="A214:F215"/>
    <mergeCell ref="O214:T214"/>
    <mergeCell ref="O215:T215"/>
    <mergeCell ref="O225:T225"/>
    <mergeCell ref="O226:T226"/>
    <mergeCell ref="O227:T227"/>
    <mergeCell ref="O228:T228"/>
    <mergeCell ref="O229:T229"/>
    <mergeCell ref="O230:T230"/>
    <mergeCell ref="A219:F219"/>
    <mergeCell ref="O219:T219"/>
    <mergeCell ref="A220:F220"/>
    <mergeCell ref="O220:T220"/>
    <mergeCell ref="A221:F221"/>
    <mergeCell ref="O221:T224"/>
    <mergeCell ref="A222:F222"/>
    <mergeCell ref="A223:F223"/>
    <mergeCell ref="A224:F224"/>
    <mergeCell ref="O237:T237"/>
    <mergeCell ref="O238:T238"/>
    <mergeCell ref="O239:T239"/>
    <mergeCell ref="O240:T240"/>
    <mergeCell ref="O241:T241"/>
    <mergeCell ref="O242:T242"/>
    <mergeCell ref="O231:T231"/>
    <mergeCell ref="O232:T232"/>
    <mergeCell ref="O233:T233"/>
    <mergeCell ref="O234:T234"/>
    <mergeCell ref="O235:T235"/>
    <mergeCell ref="O236:T236"/>
    <mergeCell ref="O249:T249"/>
    <mergeCell ref="O250:T250"/>
    <mergeCell ref="O251:T251"/>
    <mergeCell ref="O252:T252"/>
    <mergeCell ref="O253:T253"/>
    <mergeCell ref="O254:T254"/>
    <mergeCell ref="O243:T243"/>
    <mergeCell ref="O244:T244"/>
    <mergeCell ref="O245:T245"/>
    <mergeCell ref="O246:T246"/>
    <mergeCell ref="O247:T247"/>
    <mergeCell ref="O248:T248"/>
    <mergeCell ref="O261:T261"/>
    <mergeCell ref="O262:T262"/>
    <mergeCell ref="O263:T263"/>
    <mergeCell ref="O264:T264"/>
    <mergeCell ref="O255:T255"/>
    <mergeCell ref="O256:T256"/>
    <mergeCell ref="O257:T257"/>
    <mergeCell ref="O258:T258"/>
    <mergeCell ref="O259:T259"/>
    <mergeCell ref="O260:T260"/>
  </mergeCells>
  <pageMargins left="0" right="0" top="0" bottom="0.78740157480314965" header="0" footer="0.39370078740157483"/>
  <pageSetup paperSize="9" scale="53" orientation="landscape" errors="blank" r:id="rId1"/>
  <headerFooter alignWithMargins="0">
    <oddFooter>&amp;L&amp;D&amp;C&amp;A&amp;RPage &amp;P of&amp;N</oddFooter>
  </headerFooter>
  <rowBreaks count="5" manualBreakCount="5">
    <brk id="57" max="19" man="1"/>
    <brk id="110" max="19" man="1"/>
    <brk id="152" max="19" man="1"/>
    <brk id="188" max="19" man="1"/>
    <brk id="231" max="19" man="1"/>
  </rowBreaks>
  <colBreaks count="1" manualBreakCount="1">
    <brk id="20"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9"/>
  </sheetPr>
  <dimension ref="A1:C74"/>
  <sheetViews>
    <sheetView showGridLines="0" showRowColHeaders="0" zoomScaleNormal="100" workbookViewId="0">
      <pane ySplit="1" topLeftCell="A2" activePane="bottomLeft" state="frozen"/>
      <selection pane="bottomLeft" activeCell="A2" sqref="A2"/>
    </sheetView>
  </sheetViews>
  <sheetFormatPr defaultRowHeight="12.75" x14ac:dyDescent="0.2"/>
  <cols>
    <col min="1" max="1" width="2.5703125" style="4" customWidth="1"/>
    <col min="2" max="2" width="116.42578125" style="4" customWidth="1"/>
    <col min="3" max="16384" width="9.140625" style="4"/>
  </cols>
  <sheetData>
    <row r="1" spans="1:3" ht="33.75" customHeight="1" x14ac:dyDescent="0.2">
      <c r="A1" s="2"/>
      <c r="B1" s="2" t="s">
        <v>2</v>
      </c>
      <c r="C1" s="3"/>
    </row>
    <row r="2" spans="1:3" x14ac:dyDescent="0.2">
      <c r="A2" s="3"/>
      <c r="B2" s="3"/>
      <c r="C2" s="3"/>
    </row>
    <row r="3" spans="1:3" x14ac:dyDescent="0.2">
      <c r="A3" s="3"/>
      <c r="B3" s="3"/>
      <c r="C3" s="3"/>
    </row>
    <row r="4" spans="1:3" x14ac:dyDescent="0.2">
      <c r="A4" s="3"/>
      <c r="B4" s="3"/>
      <c r="C4" s="3"/>
    </row>
    <row r="5" spans="1:3" x14ac:dyDescent="0.2">
      <c r="A5" s="3"/>
      <c r="B5" s="3"/>
      <c r="C5" s="3"/>
    </row>
    <row r="6" spans="1:3" x14ac:dyDescent="0.2">
      <c r="A6" s="3"/>
      <c r="B6" s="3"/>
      <c r="C6" s="3"/>
    </row>
    <row r="7" spans="1:3" x14ac:dyDescent="0.2">
      <c r="A7" s="3"/>
      <c r="B7" s="3"/>
      <c r="C7" s="3"/>
    </row>
    <row r="8" spans="1:3" x14ac:dyDescent="0.2">
      <c r="A8" s="3"/>
      <c r="B8" s="3"/>
      <c r="C8" s="3"/>
    </row>
    <row r="9" spans="1:3" x14ac:dyDescent="0.2">
      <c r="A9" s="3"/>
      <c r="B9" s="3"/>
      <c r="C9" s="3"/>
    </row>
    <row r="10" spans="1:3" x14ac:dyDescent="0.2">
      <c r="A10" s="3"/>
      <c r="B10" s="3"/>
      <c r="C10" s="3"/>
    </row>
    <row r="11" spans="1:3" x14ac:dyDescent="0.2">
      <c r="A11" s="3"/>
      <c r="B11" s="3"/>
      <c r="C11" s="3"/>
    </row>
    <row r="12" spans="1:3" x14ac:dyDescent="0.2">
      <c r="A12" s="3"/>
      <c r="B12" s="3"/>
      <c r="C12" s="3"/>
    </row>
    <row r="13" spans="1:3" x14ac:dyDescent="0.2">
      <c r="A13" s="3"/>
      <c r="B13" s="3"/>
      <c r="C13" s="3"/>
    </row>
    <row r="14" spans="1:3" x14ac:dyDescent="0.2">
      <c r="A14" s="3"/>
      <c r="B14" s="3"/>
      <c r="C14" s="3"/>
    </row>
    <row r="15" spans="1:3" x14ac:dyDescent="0.2">
      <c r="A15" s="3"/>
      <c r="B15" s="3"/>
      <c r="C15" s="3"/>
    </row>
    <row r="16" spans="1:3" x14ac:dyDescent="0.2">
      <c r="A16" s="3"/>
      <c r="B16" s="3"/>
      <c r="C16" s="3"/>
    </row>
    <row r="17" spans="1:3" x14ac:dyDescent="0.2">
      <c r="A17" s="3"/>
      <c r="B17" s="493" t="s">
        <v>634</v>
      </c>
      <c r="C17" s="3"/>
    </row>
    <row r="18" spans="1:3" x14ac:dyDescent="0.2">
      <c r="A18" s="3"/>
      <c r="B18" s="3"/>
      <c r="C18" s="3"/>
    </row>
    <row r="19" spans="1:3" x14ac:dyDescent="0.2">
      <c r="A19" s="3"/>
      <c r="B19" s="5"/>
      <c r="C19" s="3"/>
    </row>
    <row r="20" spans="1:3" ht="18.75" customHeight="1" x14ac:dyDescent="0.2">
      <c r="A20" s="3"/>
      <c r="B20" s="491" t="s">
        <v>3</v>
      </c>
      <c r="C20" s="3"/>
    </row>
    <row r="21" spans="1:3" ht="76.5" x14ac:dyDescent="0.2">
      <c r="A21" s="3"/>
      <c r="B21" s="6" t="s">
        <v>637</v>
      </c>
      <c r="C21" s="3"/>
    </row>
    <row r="22" spans="1:3" x14ac:dyDescent="0.2">
      <c r="A22" s="3"/>
      <c r="B22" s="487" t="s">
        <v>6</v>
      </c>
      <c r="C22" s="3"/>
    </row>
    <row r="23" spans="1:3" ht="344.25" x14ac:dyDescent="0.2">
      <c r="A23" s="3"/>
      <c r="B23" s="6" t="s">
        <v>991</v>
      </c>
      <c r="C23" s="3"/>
    </row>
    <row r="24" spans="1:3" x14ac:dyDescent="0.2">
      <c r="A24" s="3"/>
      <c r="B24" s="487" t="s">
        <v>7</v>
      </c>
      <c r="C24" s="3"/>
    </row>
    <row r="25" spans="1:3" x14ac:dyDescent="0.2">
      <c r="A25" s="3"/>
      <c r="B25" s="8" t="s">
        <v>8</v>
      </c>
      <c r="C25" s="3"/>
    </row>
    <row r="26" spans="1:3" x14ac:dyDescent="0.2">
      <c r="A26" s="3"/>
      <c r="B26" s="487" t="s">
        <v>9</v>
      </c>
      <c r="C26" s="3"/>
    </row>
    <row r="27" spans="1:3" ht="76.5" x14ac:dyDescent="0.2">
      <c r="A27" s="3"/>
      <c r="B27" s="6" t="s">
        <v>616</v>
      </c>
      <c r="C27" s="3"/>
    </row>
    <row r="28" spans="1:3" x14ac:dyDescent="0.2">
      <c r="A28" s="3"/>
      <c r="B28" s="3"/>
      <c r="C28" s="3"/>
    </row>
    <row r="29" spans="1:3" ht="20.25" x14ac:dyDescent="0.2">
      <c r="A29" s="3"/>
      <c r="B29" s="490" t="s">
        <v>614</v>
      </c>
      <c r="C29" s="3"/>
    </row>
    <row r="30" spans="1:3" ht="25.5" x14ac:dyDescent="0.2">
      <c r="A30" s="3"/>
      <c r="B30" s="6" t="s">
        <v>621</v>
      </c>
      <c r="C30" s="3"/>
    </row>
    <row r="31" spans="1:3" x14ac:dyDescent="0.2">
      <c r="A31" s="3"/>
      <c r="B31" s="488" t="s">
        <v>625</v>
      </c>
      <c r="C31" s="3"/>
    </row>
    <row r="32" spans="1:3" ht="38.25" x14ac:dyDescent="0.2">
      <c r="A32" s="3"/>
      <c r="B32" s="489" t="s">
        <v>628</v>
      </c>
      <c r="C32" s="3"/>
    </row>
    <row r="33" spans="1:3" x14ac:dyDescent="0.2">
      <c r="A33" s="3"/>
      <c r="B33" s="488" t="s">
        <v>626</v>
      </c>
      <c r="C33" s="3"/>
    </row>
    <row r="34" spans="1:3" ht="114.75" x14ac:dyDescent="0.2">
      <c r="A34" s="3"/>
      <c r="B34" s="489" t="s">
        <v>636</v>
      </c>
      <c r="C34" s="3"/>
    </row>
    <row r="35" spans="1:3" x14ac:dyDescent="0.2">
      <c r="A35" s="3"/>
      <c r="B35" s="488" t="s">
        <v>627</v>
      </c>
      <c r="C35" s="3"/>
    </row>
    <row r="36" spans="1:3" ht="38.25" x14ac:dyDescent="0.2">
      <c r="A36" s="3"/>
      <c r="B36" s="6" t="s">
        <v>633</v>
      </c>
      <c r="C36" s="3"/>
    </row>
    <row r="37" spans="1:3" x14ac:dyDescent="0.2">
      <c r="A37" s="3"/>
      <c r="B37" s="7"/>
      <c r="C37" s="3"/>
    </row>
    <row r="38" spans="1:3" ht="20.25" x14ac:dyDescent="0.2">
      <c r="A38" s="3"/>
      <c r="B38" s="494" t="s">
        <v>4</v>
      </c>
      <c r="C38" s="3"/>
    </row>
    <row r="39" spans="1:3" ht="27" customHeight="1" x14ac:dyDescent="0.2">
      <c r="A39" s="3"/>
      <c r="B39" s="6" t="s">
        <v>635</v>
      </c>
      <c r="C39" s="3"/>
    </row>
    <row r="40" spans="1:3" x14ac:dyDescent="0.2">
      <c r="A40" s="3"/>
      <c r="B40" s="7"/>
      <c r="C40" s="3"/>
    </row>
    <row r="41" spans="1:3" x14ac:dyDescent="0.2">
      <c r="A41" s="3"/>
      <c r="B41" s="9"/>
      <c r="C41" s="3"/>
    </row>
    <row r="42" spans="1:3" ht="20.25" x14ac:dyDescent="0.2">
      <c r="A42" s="3"/>
      <c r="B42" s="495" t="s">
        <v>615</v>
      </c>
      <c r="C42" s="3"/>
    </row>
    <row r="43" spans="1:3" ht="25.5" x14ac:dyDescent="0.2">
      <c r="A43" s="3"/>
      <c r="B43" s="6" t="s">
        <v>620</v>
      </c>
      <c r="C43" s="3"/>
    </row>
    <row r="44" spans="1:3" x14ac:dyDescent="0.2">
      <c r="A44" s="3"/>
      <c r="B44" s="492" t="s">
        <v>617</v>
      </c>
      <c r="C44" s="3"/>
    </row>
    <row r="45" spans="1:3" ht="38.25" x14ac:dyDescent="0.2">
      <c r="A45" s="3"/>
      <c r="B45" s="6" t="s">
        <v>660</v>
      </c>
      <c r="C45" s="3"/>
    </row>
    <row r="46" spans="1:3" x14ac:dyDescent="0.2">
      <c r="A46" s="3"/>
      <c r="B46" s="492" t="s">
        <v>11</v>
      </c>
      <c r="C46" s="3"/>
    </row>
    <row r="47" spans="1:3" ht="46.5" customHeight="1" x14ac:dyDescent="0.2">
      <c r="A47" s="3"/>
      <c r="B47" s="6" t="s">
        <v>661</v>
      </c>
      <c r="C47" s="3"/>
    </row>
    <row r="48" spans="1:3" x14ac:dyDescent="0.2">
      <c r="A48" s="3"/>
      <c r="B48" s="492" t="s">
        <v>591</v>
      </c>
      <c r="C48" s="3"/>
    </row>
    <row r="49" spans="1:3" ht="165.75" x14ac:dyDescent="0.2">
      <c r="A49" s="3"/>
      <c r="B49" s="6" t="s">
        <v>992</v>
      </c>
      <c r="C49" s="3"/>
    </row>
    <row r="50" spans="1:3" x14ac:dyDescent="0.2">
      <c r="A50" s="3"/>
      <c r="B50" s="492" t="s">
        <v>622</v>
      </c>
      <c r="C50" s="3"/>
    </row>
    <row r="51" spans="1:3" ht="25.5" x14ac:dyDescent="0.2">
      <c r="A51" s="3"/>
      <c r="B51" s="6" t="s">
        <v>623</v>
      </c>
      <c r="C51" s="3"/>
    </row>
    <row r="52" spans="1:3" x14ac:dyDescent="0.2">
      <c r="A52" s="3"/>
      <c r="B52" s="6"/>
      <c r="C52" s="3"/>
    </row>
    <row r="53" spans="1:3" x14ac:dyDescent="0.2">
      <c r="A53" s="3"/>
      <c r="B53" s="492" t="s">
        <v>12</v>
      </c>
      <c r="C53" s="3"/>
    </row>
    <row r="54" spans="1:3" x14ac:dyDescent="0.2">
      <c r="A54" s="3"/>
      <c r="B54" s="6" t="s">
        <v>13</v>
      </c>
      <c r="C54" s="3"/>
    </row>
    <row r="55" spans="1:3" x14ac:dyDescent="0.2">
      <c r="A55" s="3"/>
      <c r="B55" s="10"/>
      <c r="C55" s="3"/>
    </row>
    <row r="56" spans="1:3" x14ac:dyDescent="0.2">
      <c r="A56" s="3"/>
      <c r="B56" s="10"/>
      <c r="C56" s="3"/>
    </row>
    <row r="57" spans="1:3" ht="20.25" x14ac:dyDescent="0.2">
      <c r="A57" s="3"/>
      <c r="B57" s="496" t="s">
        <v>5</v>
      </c>
      <c r="C57" s="3"/>
    </row>
    <row r="58" spans="1:3" ht="38.25" x14ac:dyDescent="0.2">
      <c r="A58" s="3"/>
      <c r="B58" s="6" t="s">
        <v>624</v>
      </c>
      <c r="C58" s="3"/>
    </row>
    <row r="59" spans="1:3" x14ac:dyDescent="0.2">
      <c r="A59" s="3"/>
      <c r="B59" s="11" t="s">
        <v>14</v>
      </c>
      <c r="C59" s="3"/>
    </row>
    <row r="60" spans="1:3" ht="25.5" x14ac:dyDescent="0.2">
      <c r="A60" s="3"/>
      <c r="B60" s="6" t="s">
        <v>15</v>
      </c>
      <c r="C60" s="3"/>
    </row>
    <row r="61" spans="1:3" x14ac:dyDescent="0.2">
      <c r="A61" s="3"/>
      <c r="B61" s="11" t="s">
        <v>16</v>
      </c>
      <c r="C61" s="3"/>
    </row>
    <row r="62" spans="1:3" ht="38.25" x14ac:dyDescent="0.2">
      <c r="A62" s="3"/>
      <c r="B62" s="6" t="s">
        <v>17</v>
      </c>
      <c r="C62" s="3"/>
    </row>
    <row r="63" spans="1:3" x14ac:dyDescent="0.2">
      <c r="A63" s="3"/>
      <c r="B63" s="11" t="s">
        <v>18</v>
      </c>
      <c r="C63" s="3"/>
    </row>
    <row r="64" spans="1:3" ht="25.5" x14ac:dyDescent="0.2">
      <c r="A64" s="3"/>
      <c r="B64" s="6" t="s">
        <v>1428</v>
      </c>
      <c r="C64" s="3"/>
    </row>
    <row r="65" spans="1:3" x14ac:dyDescent="0.2">
      <c r="A65" s="3"/>
      <c r="B65" s="11" t="s">
        <v>19</v>
      </c>
      <c r="C65" s="3"/>
    </row>
    <row r="66" spans="1:3" ht="25.5" x14ac:dyDescent="0.2">
      <c r="A66" s="3"/>
      <c r="B66" s="6" t="s">
        <v>20</v>
      </c>
      <c r="C66" s="3"/>
    </row>
    <row r="67" spans="1:3" x14ac:dyDescent="0.2">
      <c r="A67" s="3"/>
      <c r="B67" s="11" t="s">
        <v>21</v>
      </c>
      <c r="C67" s="3"/>
    </row>
    <row r="68" spans="1:3" ht="63.75" x14ac:dyDescent="0.2">
      <c r="A68" s="3"/>
      <c r="B68" s="6" t="s">
        <v>22</v>
      </c>
      <c r="C68" s="3"/>
    </row>
    <row r="69" spans="1:3" x14ac:dyDescent="0.2">
      <c r="A69" s="3"/>
      <c r="B69" s="3"/>
      <c r="C69" s="3"/>
    </row>
    <row r="70" spans="1:3" x14ac:dyDescent="0.2">
      <c r="A70" s="3"/>
      <c r="B70" s="3"/>
      <c r="C70" s="3"/>
    </row>
    <row r="71" spans="1:3" x14ac:dyDescent="0.2">
      <c r="A71" s="3"/>
      <c r="B71" s="3"/>
      <c r="C71" s="3"/>
    </row>
    <row r="72" spans="1:3" x14ac:dyDescent="0.2">
      <c r="A72" s="3"/>
      <c r="B72" s="3"/>
      <c r="C72" s="3"/>
    </row>
    <row r="73" spans="1:3" x14ac:dyDescent="0.2">
      <c r="A73" s="3"/>
      <c r="B73" s="3"/>
      <c r="C73" s="3"/>
    </row>
    <row r="74" spans="1:3" x14ac:dyDescent="0.2">
      <c r="A74" s="3"/>
      <c r="B74" s="3"/>
      <c r="C74" s="3"/>
    </row>
  </sheetData>
  <sheetProtection sheet="1" objects="1" scenarios="1"/>
  <phoneticPr fontId="0" type="noConversion"/>
  <hyperlinks>
    <hyperlink ref="B29" location="'Strategic Financial Plans Menu'!A1" tooltip="Click to go to Strategic Financial Plan Menu" display="STRATEGIC FINANCIAL PLAN" xr:uid="{00000000-0004-0000-0100-000000000000}"/>
    <hyperlink ref="B20" location="'1 Yr Budget Menu'!A1" tooltip="Click to go to 1 Year Budget Plan Menu" display="1 YEAR BUDGET PLAN MENU" xr:uid="{00000000-0004-0000-0100-000001000000}"/>
    <hyperlink ref="B38" location="Virements!A1" tooltip="Click to go to Virements" display="VIREMENTS" xr:uid="{00000000-0004-0000-0100-000002000000}"/>
    <hyperlink ref="B42" location="'Reports Menu'!A1" tooltip="Click to go to Reports and Management Summary Menu" display="REPORTS AND MANAGEMENT SUMMARY" xr:uid="{00000000-0004-0000-0100-000003000000}"/>
    <hyperlink ref="B57" location="'Information Menu'!A1" tooltip="Click to go to Information Menu" display="FOR INFORMATION MENU" xr:uid="{00000000-0004-0000-0100-000004000000}"/>
  </hyperlinks>
  <printOptions horizontalCentered="1"/>
  <pageMargins left="0" right="0" top="0" bottom="0.78740157480314965" header="0" footer="0.39370078740157483"/>
  <pageSetup paperSize="9" scale="86" fitToHeight="2" orientation="portrait" r:id="rId1"/>
  <headerFooter alignWithMargins="0">
    <oddFooter>&amp;L&amp;D&amp;C&amp;A&amp;RPage &amp;P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theme="8" tint="-0.249977111117893"/>
    <pageSetUpPr fitToPage="1"/>
  </sheetPr>
  <dimension ref="A1"/>
  <sheetViews>
    <sheetView showGridLines="0" showRowColHeaders="0" workbookViewId="0"/>
  </sheetViews>
  <sheetFormatPr defaultRowHeight="12.75" x14ac:dyDescent="0.2"/>
  <cols>
    <col min="1" max="16384" width="9.140625" style="485"/>
  </cols>
  <sheetData/>
  <sheetProtection sheet="1" objects="1" scenarios="1"/>
  <pageMargins left="0" right="0" top="0" bottom="0" header="0" footer="0"/>
  <pageSetup paperSize="9" scale="84"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tabColor theme="8" tint="-0.249977111117893"/>
  </sheetPr>
  <dimension ref="B1:N14"/>
  <sheetViews>
    <sheetView showGridLines="0" showRowColHeaders="0" workbookViewId="0"/>
  </sheetViews>
  <sheetFormatPr defaultColWidth="12.140625" defaultRowHeight="49.5" customHeight="1" x14ac:dyDescent="0.2"/>
  <cols>
    <col min="1" max="1" width="23" style="440" customWidth="1"/>
    <col min="2" max="2" width="3" style="440" customWidth="1"/>
    <col min="3" max="3" width="13.140625" style="440" customWidth="1"/>
    <col min="4" max="4" width="5.85546875" style="440" customWidth="1"/>
    <col min="5" max="5" width="13.140625" style="440" customWidth="1"/>
    <col min="6" max="6" width="5.85546875" style="440" customWidth="1"/>
    <col min="7" max="7" width="13.140625" style="440" customWidth="1"/>
    <col min="8" max="8" width="5.85546875" style="440" customWidth="1"/>
    <col min="9" max="9" width="13.140625" style="440" customWidth="1"/>
    <col min="10" max="10" width="5.85546875" style="440" customWidth="1"/>
    <col min="11" max="11" width="13.140625" style="440" customWidth="1"/>
    <col min="12" max="12" width="2.85546875" style="440" customWidth="1"/>
    <col min="13" max="13" width="4.7109375" style="440" customWidth="1"/>
    <col min="14" max="14" width="65.42578125" style="440" customWidth="1"/>
    <col min="15" max="16384" width="12.140625" style="440"/>
  </cols>
  <sheetData>
    <row r="1" spans="2:14" ht="39.75" customHeight="1" thickBot="1" x14ac:dyDescent="0.25">
      <c r="B1" s="456"/>
      <c r="C1" s="1394" t="s">
        <v>594</v>
      </c>
      <c r="D1" s="1394"/>
      <c r="E1" s="1394"/>
      <c r="F1" s="1394"/>
      <c r="G1" s="1394"/>
      <c r="H1" s="1394"/>
      <c r="I1" s="1394"/>
      <c r="J1" s="1394"/>
      <c r="K1" s="1394"/>
      <c r="L1" s="457"/>
    </row>
    <row r="2" spans="2:14" ht="49.5" customHeight="1" thickBot="1" x14ac:dyDescent="0.25">
      <c r="B2" s="458"/>
      <c r="C2" s="449" t="s">
        <v>44</v>
      </c>
      <c r="D2" s="459"/>
      <c r="E2" s="449" t="s">
        <v>9</v>
      </c>
      <c r="F2" s="459"/>
      <c r="G2" s="449" t="s">
        <v>599</v>
      </c>
      <c r="H2" s="459"/>
      <c r="I2" s="449" t="s">
        <v>593</v>
      </c>
      <c r="J2" s="459"/>
      <c r="K2" s="449" t="s">
        <v>591</v>
      </c>
      <c r="L2" s="460"/>
    </row>
    <row r="3" spans="2:14" ht="49.5" customHeight="1" thickBot="1" x14ac:dyDescent="0.25">
      <c r="B3" s="458"/>
      <c r="C3" s="446" t="s">
        <v>595</v>
      </c>
      <c r="D3" s="459"/>
      <c r="E3" s="443"/>
      <c r="F3" s="459"/>
      <c r="G3" s="443"/>
      <c r="H3" s="459"/>
      <c r="I3" s="443"/>
      <c r="J3" s="459"/>
      <c r="K3" s="448" t="s">
        <v>595</v>
      </c>
      <c r="L3" s="460"/>
      <c r="N3" s="486" t="s">
        <v>618</v>
      </c>
    </row>
    <row r="4" spans="2:14" ht="49.5" customHeight="1" thickBot="1" x14ac:dyDescent="0.25">
      <c r="B4" s="458"/>
      <c r="C4" s="447" t="s">
        <v>6</v>
      </c>
      <c r="D4" s="459"/>
      <c r="E4" s="447" t="s">
        <v>602</v>
      </c>
      <c r="F4" s="459"/>
      <c r="G4" s="441" t="s">
        <v>6</v>
      </c>
      <c r="H4" s="459"/>
      <c r="I4" s="441" t="s">
        <v>6</v>
      </c>
      <c r="J4" s="459"/>
      <c r="K4" s="441" t="s">
        <v>6</v>
      </c>
      <c r="L4" s="460"/>
      <c r="N4" s="441" t="s">
        <v>619</v>
      </c>
    </row>
    <row r="5" spans="2:14" ht="9" customHeight="1" thickBot="1" x14ac:dyDescent="0.25">
      <c r="B5" s="458"/>
      <c r="C5" s="459"/>
      <c r="D5" s="459"/>
      <c r="E5" s="459"/>
      <c r="F5" s="459"/>
      <c r="G5" s="443"/>
      <c r="H5" s="459"/>
      <c r="I5" s="443"/>
      <c r="J5" s="459"/>
      <c r="K5" s="459"/>
      <c r="L5" s="460"/>
    </row>
    <row r="6" spans="2:14" ht="49.5" customHeight="1" thickBot="1" x14ac:dyDescent="0.25">
      <c r="B6" s="458"/>
      <c r="C6" s="459"/>
      <c r="D6" s="459"/>
      <c r="E6" s="459"/>
      <c r="F6" s="459"/>
      <c r="G6" s="447" t="s">
        <v>596</v>
      </c>
      <c r="H6" s="459"/>
      <c r="I6" s="441" t="s">
        <v>596</v>
      </c>
      <c r="J6" s="459"/>
      <c r="K6" s="441" t="s">
        <v>596</v>
      </c>
      <c r="L6" s="460"/>
    </row>
    <row r="7" spans="2:14" ht="49.5" customHeight="1" thickBot="1" x14ac:dyDescent="0.25">
      <c r="B7" s="461"/>
      <c r="C7" s="452" t="s">
        <v>606</v>
      </c>
      <c r="D7" s="459"/>
      <c r="E7" s="459"/>
      <c r="F7" s="459"/>
      <c r="G7" s="447" t="s">
        <v>597</v>
      </c>
      <c r="H7" s="459"/>
      <c r="I7" s="441" t="s">
        <v>597</v>
      </c>
      <c r="J7" s="459"/>
      <c r="K7" s="441" t="s">
        <v>597</v>
      </c>
      <c r="L7" s="460"/>
    </row>
    <row r="8" spans="2:14" ht="49.5" customHeight="1" thickBot="1" x14ac:dyDescent="0.25">
      <c r="B8" s="461"/>
      <c r="C8" s="449" t="s">
        <v>604</v>
      </c>
      <c r="D8" s="459"/>
      <c r="E8" s="459"/>
      <c r="F8" s="444"/>
      <c r="G8" s="447" t="s">
        <v>598</v>
      </c>
      <c r="H8" s="459"/>
      <c r="I8" s="445" t="s">
        <v>598</v>
      </c>
      <c r="J8" s="459"/>
      <c r="K8" s="441" t="s">
        <v>598</v>
      </c>
      <c r="L8" s="460"/>
    </row>
    <row r="9" spans="2:14" ht="49.5" customHeight="1" thickBot="1" x14ac:dyDescent="0.25">
      <c r="B9" s="461"/>
      <c r="C9" s="451" t="s">
        <v>603</v>
      </c>
      <c r="D9" s="459"/>
      <c r="E9" s="459"/>
      <c r="F9" s="444"/>
      <c r="G9" s="443"/>
      <c r="H9" s="444"/>
      <c r="I9" s="447" t="s">
        <v>600</v>
      </c>
      <c r="J9" s="459"/>
      <c r="K9" s="459"/>
      <c r="L9" s="460"/>
    </row>
    <row r="10" spans="2:14" ht="49.5" customHeight="1" thickBot="1" x14ac:dyDescent="0.25">
      <c r="B10" s="461"/>
      <c r="C10" s="450" t="s">
        <v>605</v>
      </c>
      <c r="D10" s="459"/>
      <c r="E10" s="459"/>
      <c r="F10" s="444"/>
      <c r="G10" s="442"/>
      <c r="H10" s="444"/>
      <c r="I10" s="446" t="s">
        <v>601</v>
      </c>
      <c r="J10" s="459"/>
      <c r="K10" s="459"/>
      <c r="L10" s="460"/>
    </row>
    <row r="11" spans="2:14" ht="13.5" customHeight="1" thickBot="1" x14ac:dyDescent="0.25">
      <c r="B11" s="462"/>
      <c r="C11" s="463"/>
      <c r="D11" s="463"/>
      <c r="E11" s="463"/>
      <c r="F11" s="464"/>
      <c r="G11" s="465"/>
      <c r="H11" s="464"/>
      <c r="I11" s="463"/>
      <c r="J11" s="463"/>
      <c r="K11" s="463"/>
      <c r="L11" s="466"/>
    </row>
    <row r="12" spans="2:14" ht="49.5" customHeight="1" x14ac:dyDescent="0.2">
      <c r="F12" s="444"/>
      <c r="G12" s="442"/>
      <c r="H12" s="444"/>
    </row>
    <row r="13" spans="2:14" ht="49.5" customHeight="1" x14ac:dyDescent="0.2">
      <c r="F13" s="444"/>
      <c r="G13" s="443"/>
      <c r="H13" s="444"/>
    </row>
    <row r="14" spans="2:14" ht="49.5" customHeight="1" x14ac:dyDescent="0.2">
      <c r="G14" s="444"/>
      <c r="H14" s="444"/>
    </row>
  </sheetData>
  <sheetProtection sheet="1" objects="1" scenarios="1"/>
  <mergeCells count="1">
    <mergeCell ref="C1:K1"/>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pageSetUpPr fitToPage="1"/>
  </sheetPr>
  <dimension ref="A1"/>
  <sheetViews>
    <sheetView showGridLines="0" zoomScaleNormal="100" workbookViewId="0"/>
  </sheetViews>
  <sheetFormatPr defaultRowHeight="12.75" x14ac:dyDescent="0.2"/>
  <sheetData/>
  <pageMargins left="0" right="0" top="0" bottom="0" header="0" footer="0"/>
  <pageSetup paperSize="9" scale="86" fitToHeight="0" orientation="portrait" r:id="rId1"/>
  <rowBreaks count="2" manualBreakCount="2">
    <brk id="73" max="16383" man="1"/>
    <brk id="146"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8">
    <tabColor rgb="FF0066CC"/>
  </sheetPr>
  <dimension ref="A1:U204"/>
  <sheetViews>
    <sheetView zoomScale="80" zoomScaleNormal="80" workbookViewId="0">
      <selection activeCell="A4" sqref="A4"/>
    </sheetView>
  </sheetViews>
  <sheetFormatPr defaultRowHeight="12.75" x14ac:dyDescent="0.2"/>
  <cols>
    <col min="1" max="1" width="27.7109375" bestFit="1" customWidth="1"/>
    <col min="2" max="2" width="27.7109375" hidden="1" customWidth="1"/>
    <col min="3" max="3" width="9.5703125" bestFit="1" customWidth="1"/>
    <col min="4" max="4" width="13.42578125" bestFit="1" customWidth="1"/>
    <col min="5" max="5" width="49.85546875" bestFit="1" customWidth="1"/>
    <col min="6" max="6" width="13.85546875" bestFit="1" customWidth="1"/>
    <col min="7" max="7" width="10.140625" bestFit="1" customWidth="1"/>
    <col min="8" max="8" width="13.85546875" bestFit="1" customWidth="1"/>
    <col min="9" max="9" width="11.7109375" bestFit="1" customWidth="1"/>
    <col min="10" max="10" width="13.85546875" bestFit="1" customWidth="1"/>
    <col min="11" max="11" width="11.7109375" bestFit="1" customWidth="1"/>
    <col min="12" max="12" width="9" bestFit="1" customWidth="1"/>
    <col min="13" max="13" width="12.42578125" customWidth="1"/>
    <col min="14" max="14" width="11.7109375" bestFit="1" customWidth="1"/>
    <col min="15" max="15" width="14.5703125" bestFit="1" customWidth="1"/>
    <col min="16" max="17" width="11.7109375" bestFit="1" customWidth="1"/>
    <col min="18" max="18" width="12.7109375" bestFit="1" customWidth="1"/>
    <col min="19" max="19" width="12.7109375" customWidth="1"/>
    <col min="20" max="20" width="12.42578125" bestFit="1" customWidth="1"/>
    <col min="21" max="21" width="23.140625" bestFit="1" customWidth="1"/>
  </cols>
  <sheetData>
    <row r="1" spans="1:21" x14ac:dyDescent="0.2">
      <c r="C1">
        <v>3</v>
      </c>
      <c r="D1">
        <v>4</v>
      </c>
      <c r="E1">
        <v>5</v>
      </c>
      <c r="F1">
        <v>6</v>
      </c>
      <c r="G1">
        <v>7</v>
      </c>
      <c r="H1">
        <v>8</v>
      </c>
      <c r="I1">
        <v>9</v>
      </c>
      <c r="J1">
        <v>10</v>
      </c>
      <c r="K1">
        <v>11</v>
      </c>
      <c r="L1">
        <v>12</v>
      </c>
      <c r="M1">
        <v>13</v>
      </c>
      <c r="N1">
        <v>14</v>
      </c>
      <c r="O1">
        <v>15</v>
      </c>
      <c r="P1">
        <v>16</v>
      </c>
      <c r="Q1">
        <v>17</v>
      </c>
      <c r="R1">
        <v>18</v>
      </c>
      <c r="S1">
        <v>19</v>
      </c>
      <c r="T1">
        <v>20</v>
      </c>
      <c r="U1">
        <v>21</v>
      </c>
    </row>
    <row r="2" spans="1:21" x14ac:dyDescent="0.2">
      <c r="C2" s="1395" t="s">
        <v>1366</v>
      </c>
      <c r="D2" s="1396"/>
      <c r="E2" s="1396"/>
      <c r="F2" s="1396"/>
      <c r="G2" s="1396"/>
      <c r="H2" s="1396"/>
      <c r="I2" s="1396"/>
      <c r="J2" s="1396"/>
      <c r="K2" s="1396"/>
      <c r="L2" s="1396"/>
      <c r="M2" s="1396"/>
      <c r="N2" s="1396"/>
      <c r="O2" s="1396"/>
      <c r="P2" s="1396"/>
      <c r="Q2" s="1396"/>
      <c r="R2" s="1396"/>
      <c r="S2" s="1396"/>
      <c r="T2" s="1396"/>
      <c r="U2" s="1397"/>
    </row>
    <row r="3" spans="1:21" ht="45" x14ac:dyDescent="0.2">
      <c r="C3" s="686" t="s">
        <v>638</v>
      </c>
      <c r="D3" s="687" t="s">
        <v>640</v>
      </c>
      <c r="E3" s="688" t="s">
        <v>639</v>
      </c>
      <c r="F3" s="689" t="s">
        <v>1367</v>
      </c>
      <c r="G3" s="689" t="s">
        <v>1368</v>
      </c>
      <c r="H3" s="689" t="s">
        <v>1369</v>
      </c>
      <c r="I3" s="689" t="s">
        <v>1370</v>
      </c>
      <c r="J3" s="689" t="s">
        <v>1371</v>
      </c>
      <c r="K3" s="689" t="s">
        <v>1372</v>
      </c>
      <c r="L3" s="689" t="s">
        <v>1373</v>
      </c>
      <c r="M3" s="689" t="s">
        <v>1374</v>
      </c>
      <c r="N3" s="689" t="s">
        <v>1375</v>
      </c>
      <c r="O3" s="690" t="s">
        <v>1376</v>
      </c>
      <c r="P3" s="690" t="s">
        <v>1377</v>
      </c>
      <c r="Q3" s="690" t="s">
        <v>1378</v>
      </c>
      <c r="R3" s="691" t="s">
        <v>1379</v>
      </c>
      <c r="S3" s="691" t="s">
        <v>1387</v>
      </c>
      <c r="T3" s="689" t="s">
        <v>1380</v>
      </c>
      <c r="U3" s="689" t="s">
        <v>1388</v>
      </c>
    </row>
    <row r="4" spans="1:21" ht="15" x14ac:dyDescent="0.25">
      <c r="A4" t="s">
        <v>1434</v>
      </c>
      <c r="C4" s="692">
        <v>0</v>
      </c>
      <c r="D4" s="820"/>
      <c r="E4" t="s">
        <v>1434</v>
      </c>
      <c r="F4" s="821"/>
      <c r="G4" s="821"/>
      <c r="H4" s="821"/>
      <c r="I4" s="821"/>
      <c r="J4" s="821"/>
      <c r="K4" s="821"/>
      <c r="L4" s="821"/>
      <c r="M4" s="821"/>
      <c r="N4" s="821"/>
      <c r="O4" s="822"/>
      <c r="P4" s="822"/>
      <c r="Q4" s="822"/>
      <c r="R4" s="823"/>
      <c r="S4" s="823"/>
      <c r="T4" s="821"/>
      <c r="U4" s="821"/>
    </row>
    <row r="5" spans="1:21" ht="15" x14ac:dyDescent="0.25">
      <c r="A5" t="str">
        <f>CONCATENATE(B5," - ",E5)</f>
        <v xml:space="preserve">001 - Aldeburgh Primary School </v>
      </c>
      <c r="B5" t="s">
        <v>665</v>
      </c>
      <c r="C5" s="692">
        <v>1</v>
      </c>
      <c r="D5" s="693">
        <v>0</v>
      </c>
      <c r="E5" s="694" t="s">
        <v>666</v>
      </c>
      <c r="F5" s="695">
        <v>464897.11207616347</v>
      </c>
      <c r="G5" s="695">
        <v>0</v>
      </c>
      <c r="H5" s="695">
        <v>464897.11207616347</v>
      </c>
      <c r="I5" s="695">
        <v>3056.26</v>
      </c>
      <c r="J5" s="695">
        <v>461840.85207616346</v>
      </c>
      <c r="K5" s="695">
        <v>0</v>
      </c>
      <c r="L5" s="694"/>
      <c r="M5" s="695"/>
      <c r="N5" s="695">
        <v>0</v>
      </c>
      <c r="O5" s="695"/>
      <c r="P5" s="695"/>
      <c r="Q5" s="695"/>
      <c r="R5" s="695">
        <v>0</v>
      </c>
      <c r="S5" s="695">
        <v>461840.85207616346</v>
      </c>
      <c r="T5" s="694"/>
      <c r="U5" s="695">
        <v>461840.85207616346</v>
      </c>
    </row>
    <row r="6" spans="1:21" ht="15" x14ac:dyDescent="0.25">
      <c r="A6" t="str">
        <f t="shared" ref="A6:A42" si="0">CONCATENATE(B6," - ",E6)</f>
        <v xml:space="preserve">005 - Barnby &amp; North Cove Community Primary </v>
      </c>
      <c r="B6" t="s">
        <v>667</v>
      </c>
      <c r="C6" s="692">
        <v>5</v>
      </c>
      <c r="D6" s="693">
        <v>0</v>
      </c>
      <c r="E6" s="694" t="s">
        <v>1446</v>
      </c>
      <c r="F6" s="695">
        <v>312429.31070512818</v>
      </c>
      <c r="G6" s="695">
        <v>2280.2588848843734</v>
      </c>
      <c r="H6" s="695">
        <v>314709.56959001254</v>
      </c>
      <c r="I6" s="695">
        <v>1906.38</v>
      </c>
      <c r="J6" s="695">
        <v>312803.18959001254</v>
      </c>
      <c r="K6" s="695">
        <v>0</v>
      </c>
      <c r="L6" s="694"/>
      <c r="M6" s="695"/>
      <c r="N6" s="695">
        <v>0</v>
      </c>
      <c r="O6" s="695"/>
      <c r="P6" s="695"/>
      <c r="Q6" s="695"/>
      <c r="R6" s="695">
        <v>0</v>
      </c>
      <c r="S6" s="695">
        <v>312803.18959001254</v>
      </c>
      <c r="T6" s="694"/>
      <c r="U6" s="695">
        <v>312803.18959001254</v>
      </c>
    </row>
    <row r="7" spans="1:21" ht="15" x14ac:dyDescent="0.25">
      <c r="A7" t="str">
        <f t="shared" si="0"/>
        <v>010 - Bedfield C of E VCP School</v>
      </c>
      <c r="B7" t="s">
        <v>672</v>
      </c>
      <c r="C7" s="692">
        <v>10</v>
      </c>
      <c r="D7" s="693">
        <v>0</v>
      </c>
      <c r="E7" s="694" t="s">
        <v>673</v>
      </c>
      <c r="F7" s="695">
        <v>286825.63387755101</v>
      </c>
      <c r="G7" s="695">
        <v>11477.201051590639</v>
      </c>
      <c r="H7" s="695">
        <v>298302.83492914162</v>
      </c>
      <c r="I7" s="695">
        <v>1724.8200000000002</v>
      </c>
      <c r="J7" s="695">
        <v>296578.01492914162</v>
      </c>
      <c r="K7" s="695">
        <v>0</v>
      </c>
      <c r="L7" s="694"/>
      <c r="M7" s="695"/>
      <c r="N7" s="695">
        <v>0</v>
      </c>
      <c r="O7" s="695"/>
      <c r="P7" s="695"/>
      <c r="Q7" s="695"/>
      <c r="R7" s="695">
        <v>0</v>
      </c>
      <c r="S7" s="695">
        <v>296578.01492914162</v>
      </c>
      <c r="T7" s="694"/>
      <c r="U7" s="695">
        <v>296578.01492914162</v>
      </c>
    </row>
    <row r="8" spans="1:21" ht="15" x14ac:dyDescent="0.25">
      <c r="A8" t="str">
        <f t="shared" si="0"/>
        <v>011 - Benhall St Mary's C of E VCP School</v>
      </c>
      <c r="B8" t="s">
        <v>674</v>
      </c>
      <c r="C8" s="692">
        <v>11</v>
      </c>
      <c r="D8" s="693">
        <v>0</v>
      </c>
      <c r="E8" s="694" t="s">
        <v>675</v>
      </c>
      <c r="F8" s="695">
        <v>372759.70736842102</v>
      </c>
      <c r="G8" s="695">
        <v>40578.936300727495</v>
      </c>
      <c r="H8" s="695">
        <v>413338.6436691485</v>
      </c>
      <c r="I8" s="695">
        <v>2662.88</v>
      </c>
      <c r="J8" s="695">
        <v>410675.76366914849</v>
      </c>
      <c r="K8" s="695">
        <v>0</v>
      </c>
      <c r="L8" s="694"/>
      <c r="M8" s="695"/>
      <c r="N8" s="695">
        <v>0</v>
      </c>
      <c r="O8" s="695"/>
      <c r="P8" s="695"/>
      <c r="Q8" s="695"/>
      <c r="R8" s="695">
        <v>0</v>
      </c>
      <c r="S8" s="695">
        <v>410675.76366914849</v>
      </c>
      <c r="T8" s="694"/>
      <c r="U8" s="695">
        <v>410675.76366914849</v>
      </c>
    </row>
    <row r="9" spans="1:21" ht="15" x14ac:dyDescent="0.25">
      <c r="A9" t="str">
        <f t="shared" si="0"/>
        <v>012 - Blundeston C of E VCP School</v>
      </c>
      <c r="B9" t="s">
        <v>676</v>
      </c>
      <c r="C9" s="692">
        <v>12</v>
      </c>
      <c r="D9" s="693">
        <v>0</v>
      </c>
      <c r="E9" s="694" t="s">
        <v>677</v>
      </c>
      <c r="F9" s="695">
        <v>679984.49281840434</v>
      </c>
      <c r="G9" s="695">
        <v>0</v>
      </c>
      <c r="H9" s="695">
        <v>679984.49281840434</v>
      </c>
      <c r="I9" s="695">
        <v>5477.06</v>
      </c>
      <c r="J9" s="695">
        <v>674507.43281840428</v>
      </c>
      <c r="K9" s="695">
        <v>0</v>
      </c>
      <c r="L9" s="694"/>
      <c r="M9" s="695"/>
      <c r="N9" s="695">
        <v>0</v>
      </c>
      <c r="O9" s="695"/>
      <c r="P9" s="695"/>
      <c r="Q9" s="695"/>
      <c r="R9" s="695">
        <v>0</v>
      </c>
      <c r="S9" s="695">
        <v>674507.43281840428</v>
      </c>
      <c r="T9" s="694"/>
      <c r="U9" s="695">
        <v>674507.43281840428</v>
      </c>
    </row>
    <row r="10" spans="1:21" ht="15" x14ac:dyDescent="0.25">
      <c r="A10" t="str">
        <f t="shared" si="0"/>
        <v>014 - Brampton C of E VCP School</v>
      </c>
      <c r="B10" t="s">
        <v>679</v>
      </c>
      <c r="C10" s="692">
        <v>14</v>
      </c>
      <c r="D10" s="693">
        <v>0</v>
      </c>
      <c r="E10" s="694" t="s">
        <v>680</v>
      </c>
      <c r="F10" s="695">
        <v>380197.35493101913</v>
      </c>
      <c r="G10" s="695">
        <v>-29684.387394632329</v>
      </c>
      <c r="H10" s="695">
        <v>350512.9675363868</v>
      </c>
      <c r="I10" s="695">
        <v>2027.42</v>
      </c>
      <c r="J10" s="695">
        <v>348485.54753638682</v>
      </c>
      <c r="K10" s="695">
        <v>0</v>
      </c>
      <c r="L10" s="694"/>
      <c r="M10" s="695"/>
      <c r="N10" s="695">
        <v>0</v>
      </c>
      <c r="O10" s="695"/>
      <c r="P10" s="695"/>
      <c r="Q10" s="695"/>
      <c r="R10" s="695">
        <v>0</v>
      </c>
      <c r="S10" s="695">
        <v>348485.54753638682</v>
      </c>
      <c r="T10" s="694"/>
      <c r="U10" s="695">
        <v>348485.54753638682</v>
      </c>
    </row>
    <row r="11" spans="1:21" ht="15" x14ac:dyDescent="0.25">
      <c r="A11" t="str">
        <f t="shared" si="0"/>
        <v>015 - Bungay Primary School</v>
      </c>
      <c r="B11" t="s">
        <v>681</v>
      </c>
      <c r="C11" s="692">
        <v>15</v>
      </c>
      <c r="D11" s="693">
        <v>0</v>
      </c>
      <c r="E11" s="694" t="s">
        <v>682</v>
      </c>
      <c r="F11" s="695">
        <v>710196.31881399674</v>
      </c>
      <c r="G11" s="695">
        <v>0</v>
      </c>
      <c r="H11" s="695">
        <v>710196.31881399674</v>
      </c>
      <c r="I11" s="695">
        <v>5507.3200000000006</v>
      </c>
      <c r="J11" s="695">
        <v>704688.99881399679</v>
      </c>
      <c r="K11" s="695">
        <v>44392.800000000003</v>
      </c>
      <c r="L11" s="694"/>
      <c r="M11" s="695"/>
      <c r="N11" s="695">
        <v>44392.800000000003</v>
      </c>
      <c r="O11" s="695"/>
      <c r="P11" s="695"/>
      <c r="Q11" s="695"/>
      <c r="R11" s="695">
        <v>0</v>
      </c>
      <c r="S11" s="695">
        <v>749081.79881399684</v>
      </c>
      <c r="T11" s="694"/>
      <c r="U11" s="695">
        <v>749081.79881399684</v>
      </c>
    </row>
    <row r="12" spans="1:21" ht="15" x14ac:dyDescent="0.25">
      <c r="A12" t="str">
        <f t="shared" si="0"/>
        <v>017 - St Botolph's CEVCP School</v>
      </c>
      <c r="B12" t="s">
        <v>684</v>
      </c>
      <c r="C12" s="692">
        <v>17</v>
      </c>
      <c r="D12" s="693">
        <v>0</v>
      </c>
      <c r="E12" s="694" t="s">
        <v>685</v>
      </c>
      <c r="F12" s="695">
        <v>640512.20039781765</v>
      </c>
      <c r="G12" s="695">
        <v>0</v>
      </c>
      <c r="H12" s="695">
        <v>640512.20039781765</v>
      </c>
      <c r="I12" s="695">
        <v>5204.72</v>
      </c>
      <c r="J12" s="695">
        <v>635307.48039781768</v>
      </c>
      <c r="K12" s="695">
        <v>0</v>
      </c>
      <c r="L12" s="694"/>
      <c r="M12" s="695"/>
      <c r="N12" s="695">
        <v>0</v>
      </c>
      <c r="O12" s="695"/>
      <c r="P12" s="695"/>
      <c r="Q12" s="695"/>
      <c r="R12" s="695">
        <v>0</v>
      </c>
      <c r="S12" s="695">
        <v>635307.48039781768</v>
      </c>
      <c r="T12" s="694"/>
      <c r="U12" s="695">
        <v>635307.48039781768</v>
      </c>
    </row>
    <row r="13" spans="1:21" ht="15" x14ac:dyDescent="0.25">
      <c r="A13" t="str">
        <f t="shared" si="0"/>
        <v>019 - Carlton Colville Primary School</v>
      </c>
      <c r="B13" t="s">
        <v>686</v>
      </c>
      <c r="C13" s="692">
        <v>19</v>
      </c>
      <c r="D13" s="693">
        <v>0</v>
      </c>
      <c r="E13" s="694" t="s">
        <v>687</v>
      </c>
      <c r="F13" s="695">
        <v>1451078.1727157955</v>
      </c>
      <c r="G13" s="695">
        <v>0</v>
      </c>
      <c r="H13" s="695">
        <v>1451078.1727157955</v>
      </c>
      <c r="I13" s="695">
        <v>12557.900000000001</v>
      </c>
      <c r="J13" s="695">
        <v>1438520.2727157956</v>
      </c>
      <c r="K13" s="695">
        <v>90312</v>
      </c>
      <c r="L13" s="694"/>
      <c r="M13" s="695"/>
      <c r="N13" s="695">
        <v>90312</v>
      </c>
      <c r="O13" s="695"/>
      <c r="P13" s="695"/>
      <c r="Q13" s="695"/>
      <c r="R13" s="695">
        <v>0</v>
      </c>
      <c r="S13" s="695">
        <v>1528832.2727157956</v>
      </c>
      <c r="T13" s="694"/>
      <c r="U13" s="695">
        <v>1528832.2727157956</v>
      </c>
    </row>
    <row r="14" spans="1:21" ht="15" x14ac:dyDescent="0.25">
      <c r="A14" t="str">
        <f t="shared" si="0"/>
        <v>020 - Charsfield CEVCP School</v>
      </c>
      <c r="B14" t="s">
        <v>688</v>
      </c>
      <c r="C14" s="692">
        <v>20</v>
      </c>
      <c r="D14" s="693">
        <v>0</v>
      </c>
      <c r="E14" s="694" t="s">
        <v>689</v>
      </c>
      <c r="F14" s="695">
        <v>327762.14560678863</v>
      </c>
      <c r="G14" s="695">
        <v>-63492.393223181411</v>
      </c>
      <c r="H14" s="695">
        <v>264269.75238360721</v>
      </c>
      <c r="I14" s="695">
        <v>1422.22</v>
      </c>
      <c r="J14" s="695">
        <v>262847.53238360723</v>
      </c>
      <c r="K14" s="695">
        <v>0</v>
      </c>
      <c r="L14" s="694"/>
      <c r="M14" s="695"/>
      <c r="N14" s="695">
        <v>0</v>
      </c>
      <c r="O14" s="695"/>
      <c r="P14" s="695"/>
      <c r="Q14" s="695"/>
      <c r="R14" s="695">
        <v>0</v>
      </c>
      <c r="S14" s="695">
        <v>262847.53238360723</v>
      </c>
      <c r="T14" s="694"/>
      <c r="U14" s="695">
        <v>262847.53238360723</v>
      </c>
    </row>
    <row r="15" spans="1:21" ht="15" x14ac:dyDescent="0.25">
      <c r="A15" t="str">
        <f t="shared" si="0"/>
        <v>022 - Corton CEVCP School</v>
      </c>
      <c r="B15" t="s">
        <v>690</v>
      </c>
      <c r="C15" s="692">
        <v>22</v>
      </c>
      <c r="D15" s="693">
        <v>0</v>
      </c>
      <c r="E15" s="694" t="s">
        <v>1381</v>
      </c>
      <c r="F15" s="695">
        <v>459511.26978723402</v>
      </c>
      <c r="G15" s="695">
        <v>0</v>
      </c>
      <c r="H15" s="695">
        <v>459511.26978723402</v>
      </c>
      <c r="I15" s="695">
        <v>3328.6000000000004</v>
      </c>
      <c r="J15" s="695">
        <v>456182.66978723404</v>
      </c>
      <c r="K15" s="695">
        <v>0</v>
      </c>
      <c r="L15" s="694"/>
      <c r="M15" s="695"/>
      <c r="N15" s="695">
        <v>0</v>
      </c>
      <c r="O15" s="695"/>
      <c r="P15" s="695"/>
      <c r="Q15" s="695"/>
      <c r="R15" s="695">
        <v>0</v>
      </c>
      <c r="S15" s="695">
        <v>456182.66978723404</v>
      </c>
      <c r="T15" s="694"/>
      <c r="U15" s="695">
        <v>456182.66978723404</v>
      </c>
    </row>
    <row r="16" spans="1:21" ht="15" x14ac:dyDescent="0.25">
      <c r="A16" t="str">
        <f t="shared" si="0"/>
        <v>023 - Coldfair Green CP School</v>
      </c>
      <c r="B16" t="s">
        <v>692</v>
      </c>
      <c r="C16" s="692">
        <v>23</v>
      </c>
      <c r="D16" s="693">
        <v>0</v>
      </c>
      <c r="E16" s="694" t="s">
        <v>693</v>
      </c>
      <c r="F16" s="695">
        <v>475835.87923076923</v>
      </c>
      <c r="G16" s="695">
        <v>0</v>
      </c>
      <c r="H16" s="695">
        <v>475835.87923076923</v>
      </c>
      <c r="I16" s="695">
        <v>3721.98</v>
      </c>
      <c r="J16" s="695">
        <v>472113.89923076925</v>
      </c>
      <c r="K16" s="695">
        <v>0</v>
      </c>
      <c r="L16" s="694"/>
      <c r="M16" s="695"/>
      <c r="N16" s="695">
        <v>0</v>
      </c>
      <c r="O16" s="695"/>
      <c r="P16" s="695"/>
      <c r="Q16" s="695"/>
      <c r="R16" s="695">
        <v>0</v>
      </c>
      <c r="S16" s="695">
        <v>472113.89923076925</v>
      </c>
      <c r="T16" s="694"/>
      <c r="U16" s="695">
        <v>472113.89923076925</v>
      </c>
    </row>
    <row r="17" spans="1:21" ht="15" x14ac:dyDescent="0.25">
      <c r="A17" t="str">
        <f t="shared" si="0"/>
        <v>025 - Sir Robert Hitcham's CEVAP School, Debenham</v>
      </c>
      <c r="B17" t="s">
        <v>694</v>
      </c>
      <c r="C17" s="692">
        <v>25</v>
      </c>
      <c r="D17" s="693">
        <v>0</v>
      </c>
      <c r="E17" s="694" t="s">
        <v>695</v>
      </c>
      <c r="F17" s="695">
        <v>686060.98799694818</v>
      </c>
      <c r="G17" s="695">
        <v>0</v>
      </c>
      <c r="H17" s="695">
        <v>686060.98799694818</v>
      </c>
      <c r="I17" s="695">
        <v>6021.7400000000007</v>
      </c>
      <c r="J17" s="695">
        <v>680039.24799694819</v>
      </c>
      <c r="K17" s="695">
        <v>26584.800000000003</v>
      </c>
      <c r="L17" s="694"/>
      <c r="M17" s="695"/>
      <c r="N17" s="695">
        <v>26584.800000000003</v>
      </c>
      <c r="O17" s="695"/>
      <c r="P17" s="695"/>
      <c r="Q17" s="695"/>
      <c r="R17" s="695">
        <v>0</v>
      </c>
      <c r="S17" s="695">
        <v>706624.04799694824</v>
      </c>
      <c r="T17" s="694"/>
      <c r="U17" s="695">
        <v>706624.04799694824</v>
      </c>
    </row>
    <row r="18" spans="1:21" ht="15" x14ac:dyDescent="0.25">
      <c r="A18" t="str">
        <f t="shared" si="0"/>
        <v>026 - Dennington CEVCP School</v>
      </c>
      <c r="B18" t="s">
        <v>696</v>
      </c>
      <c r="C18" s="692">
        <v>26</v>
      </c>
      <c r="D18" s="693">
        <v>0</v>
      </c>
      <c r="E18" s="694" t="s">
        <v>697</v>
      </c>
      <c r="F18" s="695">
        <v>315976.18557881098</v>
      </c>
      <c r="G18" s="695">
        <v>-89202.289251720431</v>
      </c>
      <c r="H18" s="695">
        <v>226773.89632709057</v>
      </c>
      <c r="I18" s="695">
        <v>1180.1400000000001</v>
      </c>
      <c r="J18" s="695">
        <v>225593.75632709055</v>
      </c>
      <c r="K18" s="695">
        <v>0</v>
      </c>
      <c r="L18" s="694"/>
      <c r="M18" s="695"/>
      <c r="N18" s="695">
        <v>0</v>
      </c>
      <c r="O18" s="695"/>
      <c r="P18" s="695"/>
      <c r="Q18" s="695"/>
      <c r="R18" s="695">
        <v>0</v>
      </c>
      <c r="S18" s="695">
        <v>225593.75632709055</v>
      </c>
      <c r="T18" s="694"/>
      <c r="U18" s="695">
        <v>225593.75632709055</v>
      </c>
    </row>
    <row r="19" spans="1:21" ht="15" x14ac:dyDescent="0.25">
      <c r="A19" t="str">
        <f t="shared" si="0"/>
        <v>029 - Earl Soham Community Primary School</v>
      </c>
      <c r="B19" t="s">
        <v>698</v>
      </c>
      <c r="C19" s="692">
        <v>29</v>
      </c>
      <c r="D19" s="693">
        <v>0</v>
      </c>
      <c r="E19" s="694" t="s">
        <v>699</v>
      </c>
      <c r="F19" s="695">
        <v>381712.31938767264</v>
      </c>
      <c r="G19" s="695">
        <v>-25003.548293051135</v>
      </c>
      <c r="H19" s="695">
        <v>356708.77109462151</v>
      </c>
      <c r="I19" s="695">
        <v>2118.2000000000003</v>
      </c>
      <c r="J19" s="695">
        <v>354590.5710946215</v>
      </c>
      <c r="K19" s="695">
        <v>0</v>
      </c>
      <c r="L19" s="694"/>
      <c r="M19" s="695"/>
      <c r="N19" s="695">
        <v>0</v>
      </c>
      <c r="O19" s="695"/>
      <c r="P19" s="695"/>
      <c r="Q19" s="695"/>
      <c r="R19" s="695">
        <v>0</v>
      </c>
      <c r="S19" s="695">
        <v>354590.5710946215</v>
      </c>
      <c r="T19" s="694"/>
      <c r="U19" s="695">
        <v>354590.5710946215</v>
      </c>
    </row>
    <row r="20" spans="1:21" ht="15" x14ac:dyDescent="0.25">
      <c r="A20" t="str">
        <f t="shared" si="0"/>
        <v>031 - St Peter and St Paul CEVAP School</v>
      </c>
      <c r="B20" t="s">
        <v>700</v>
      </c>
      <c r="C20" s="692">
        <v>31</v>
      </c>
      <c r="D20" s="693">
        <v>0</v>
      </c>
      <c r="E20" s="694" t="s">
        <v>701</v>
      </c>
      <c r="F20" s="695">
        <v>675789.94264098885</v>
      </c>
      <c r="G20" s="695">
        <v>0</v>
      </c>
      <c r="H20" s="695">
        <v>675789.94264098885</v>
      </c>
      <c r="I20" s="695">
        <v>5688.88</v>
      </c>
      <c r="J20" s="695">
        <v>670101.06264098885</v>
      </c>
      <c r="K20" s="695">
        <v>28365.599999999999</v>
      </c>
      <c r="L20" s="694"/>
      <c r="M20" s="695"/>
      <c r="N20" s="695">
        <v>28365.599999999999</v>
      </c>
      <c r="O20" s="695"/>
      <c r="P20" s="695"/>
      <c r="Q20" s="695"/>
      <c r="R20" s="695">
        <v>0</v>
      </c>
      <c r="S20" s="695">
        <v>698466.66264098883</v>
      </c>
      <c r="T20" s="694"/>
      <c r="U20" s="695">
        <v>698466.66264098883</v>
      </c>
    </row>
    <row r="21" spans="1:21" ht="15" x14ac:dyDescent="0.25">
      <c r="A21" t="str">
        <f t="shared" si="0"/>
        <v>035 - Sir Robert Hitcham's CEVAP School, Framlingham</v>
      </c>
      <c r="B21" t="s">
        <v>702</v>
      </c>
      <c r="C21" s="692">
        <v>35</v>
      </c>
      <c r="D21" s="693">
        <v>0</v>
      </c>
      <c r="E21" s="694" t="s">
        <v>703</v>
      </c>
      <c r="F21" s="695">
        <v>1015126.6825092251</v>
      </c>
      <c r="G21" s="695">
        <v>0</v>
      </c>
      <c r="H21" s="695">
        <v>1015126.6825092251</v>
      </c>
      <c r="I21" s="695">
        <v>9320.08</v>
      </c>
      <c r="J21" s="695">
        <v>1005806.6025092251</v>
      </c>
      <c r="K21" s="695">
        <v>50752.800000000003</v>
      </c>
      <c r="L21" s="694"/>
      <c r="M21" s="695"/>
      <c r="N21" s="695">
        <v>50752.800000000003</v>
      </c>
      <c r="O21" s="695"/>
      <c r="P21" s="695"/>
      <c r="Q21" s="695"/>
      <c r="R21" s="695">
        <v>0</v>
      </c>
      <c r="S21" s="695">
        <v>1056559.4025092251</v>
      </c>
      <c r="T21" s="694"/>
      <c r="U21" s="695">
        <v>1056559.4025092251</v>
      </c>
    </row>
    <row r="22" spans="1:21" ht="15" x14ac:dyDescent="0.25">
      <c r="A22" t="str">
        <f t="shared" si="0"/>
        <v>036 - Fressingfield CEVCP School</v>
      </c>
      <c r="B22" t="s">
        <v>704</v>
      </c>
      <c r="C22" s="692">
        <v>36</v>
      </c>
      <c r="D22" s="693">
        <v>0</v>
      </c>
      <c r="E22" s="694" t="s">
        <v>705</v>
      </c>
      <c r="F22" s="695">
        <v>499172.76065796817</v>
      </c>
      <c r="G22" s="695">
        <v>0</v>
      </c>
      <c r="H22" s="695">
        <v>499172.76065796817</v>
      </c>
      <c r="I22" s="695">
        <v>3510.1600000000003</v>
      </c>
      <c r="J22" s="695">
        <v>495662.6006579682</v>
      </c>
      <c r="K22" s="695">
        <v>26584.800000000003</v>
      </c>
      <c r="L22" s="694"/>
      <c r="M22" s="695"/>
      <c r="N22" s="695">
        <v>26584.800000000003</v>
      </c>
      <c r="O22" s="695"/>
      <c r="P22" s="695"/>
      <c r="Q22" s="695"/>
      <c r="R22" s="695">
        <v>0</v>
      </c>
      <c r="S22" s="695">
        <v>522247.40065796819</v>
      </c>
      <c r="T22" s="694"/>
      <c r="U22" s="695">
        <v>522247.40065796819</v>
      </c>
    </row>
    <row r="23" spans="1:21" ht="15" x14ac:dyDescent="0.25">
      <c r="A23" t="str">
        <f t="shared" si="0"/>
        <v>041 - Edgar Sewter Community Primary School</v>
      </c>
      <c r="B23" t="s">
        <v>707</v>
      </c>
      <c r="C23" s="692">
        <v>41</v>
      </c>
      <c r="D23" s="693">
        <v>0</v>
      </c>
      <c r="E23" s="694" t="s">
        <v>708</v>
      </c>
      <c r="F23" s="695">
        <v>934458.10023480328</v>
      </c>
      <c r="G23" s="695">
        <v>0</v>
      </c>
      <c r="H23" s="695">
        <v>934458.10023480328</v>
      </c>
      <c r="I23" s="695">
        <v>7897.8600000000006</v>
      </c>
      <c r="J23" s="695">
        <v>926560.24023480329</v>
      </c>
      <c r="K23" s="695">
        <v>50752.800000000003</v>
      </c>
      <c r="L23" s="694"/>
      <c r="M23" s="695"/>
      <c r="N23" s="695">
        <v>50752.800000000003</v>
      </c>
      <c r="O23" s="695"/>
      <c r="P23" s="695"/>
      <c r="Q23" s="695"/>
      <c r="R23" s="695">
        <v>0</v>
      </c>
      <c r="S23" s="695">
        <v>977313.04023480334</v>
      </c>
      <c r="T23" s="694"/>
      <c r="U23" s="695">
        <v>977313.04023480334</v>
      </c>
    </row>
    <row r="24" spans="1:21" ht="15" x14ac:dyDescent="0.25">
      <c r="A24" t="str">
        <f t="shared" si="0"/>
        <v>042 - Helmingham Community Primary School</v>
      </c>
      <c r="B24" t="s">
        <v>709</v>
      </c>
      <c r="C24" s="692">
        <v>42</v>
      </c>
      <c r="D24" s="693">
        <v>0</v>
      </c>
      <c r="E24" s="694" t="s">
        <v>710</v>
      </c>
      <c r="F24" s="695">
        <v>371085.33539898315</v>
      </c>
      <c r="G24" s="695">
        <v>-9656.6853469058842</v>
      </c>
      <c r="H24" s="695">
        <v>361428.65005207725</v>
      </c>
      <c r="I24" s="695">
        <v>1724.8200000000002</v>
      </c>
      <c r="J24" s="695">
        <v>359703.83005207725</v>
      </c>
      <c r="K24" s="695">
        <v>0</v>
      </c>
      <c r="L24" s="694"/>
      <c r="M24" s="695"/>
      <c r="N24" s="695">
        <v>0</v>
      </c>
      <c r="O24" s="695"/>
      <c r="P24" s="695"/>
      <c r="Q24" s="695"/>
      <c r="R24" s="695">
        <v>0</v>
      </c>
      <c r="S24" s="695">
        <v>359703.83005207725</v>
      </c>
      <c r="T24" s="694"/>
      <c r="U24" s="695">
        <v>359703.83005207725</v>
      </c>
    </row>
    <row r="25" spans="1:21" ht="15" x14ac:dyDescent="0.25">
      <c r="A25" t="str">
        <f t="shared" si="0"/>
        <v>044 - Holton St Peter Community Primary School</v>
      </c>
      <c r="B25" t="s">
        <v>711</v>
      </c>
      <c r="C25" s="692">
        <v>44</v>
      </c>
      <c r="D25" s="693">
        <v>0</v>
      </c>
      <c r="E25" s="694" t="s">
        <v>712</v>
      </c>
      <c r="F25" s="695">
        <v>385210.06359133124</v>
      </c>
      <c r="G25" s="695">
        <v>0</v>
      </c>
      <c r="H25" s="695">
        <v>385210.06359133124</v>
      </c>
      <c r="I25" s="695">
        <v>2753.6600000000003</v>
      </c>
      <c r="J25" s="695">
        <v>382456.40359133127</v>
      </c>
      <c r="K25" s="695">
        <v>0</v>
      </c>
      <c r="L25" s="694"/>
      <c r="M25" s="695"/>
      <c r="N25" s="695">
        <v>0</v>
      </c>
      <c r="O25" s="695"/>
      <c r="P25" s="695"/>
      <c r="Q25" s="695"/>
      <c r="R25" s="695">
        <v>0</v>
      </c>
      <c r="S25" s="695">
        <v>382456.40359133127</v>
      </c>
      <c r="T25" s="694"/>
      <c r="U25" s="695">
        <v>382456.40359133127</v>
      </c>
    </row>
    <row r="26" spans="1:21" ht="15" x14ac:dyDescent="0.25">
      <c r="A26" t="str">
        <f t="shared" si="0"/>
        <v>048 - Ilketshall St Lawrence School</v>
      </c>
      <c r="B26" t="s">
        <v>713</v>
      </c>
      <c r="C26" s="692">
        <v>48</v>
      </c>
      <c r="D26" s="693">
        <v>0</v>
      </c>
      <c r="E26" s="694" t="s">
        <v>714</v>
      </c>
      <c r="F26" s="695">
        <v>468521.94864708505</v>
      </c>
      <c r="G26" s="695">
        <v>-8966.6160935632197</v>
      </c>
      <c r="H26" s="695">
        <v>459555.33255352185</v>
      </c>
      <c r="I26" s="695">
        <v>3207.56</v>
      </c>
      <c r="J26" s="695">
        <v>456347.77255352185</v>
      </c>
      <c r="K26" s="695">
        <v>0</v>
      </c>
      <c r="L26" s="694"/>
      <c r="M26" s="695"/>
      <c r="N26" s="695">
        <v>0</v>
      </c>
      <c r="O26" s="695"/>
      <c r="P26" s="695"/>
      <c r="Q26" s="695"/>
      <c r="R26" s="695">
        <v>0</v>
      </c>
      <c r="S26" s="695">
        <v>456347.77255352185</v>
      </c>
      <c r="T26" s="694"/>
      <c r="U26" s="695">
        <v>456347.77255352185</v>
      </c>
    </row>
    <row r="27" spans="1:21" ht="15" x14ac:dyDescent="0.25">
      <c r="A27" t="str">
        <f t="shared" si="0"/>
        <v>050 - Kelsale CEVCP School</v>
      </c>
      <c r="B27" t="s">
        <v>715</v>
      </c>
      <c r="C27" s="692">
        <v>50</v>
      </c>
      <c r="D27" s="693">
        <v>0</v>
      </c>
      <c r="E27" s="694" t="s">
        <v>716</v>
      </c>
      <c r="F27" s="695">
        <v>538856.4672422444</v>
      </c>
      <c r="G27" s="695">
        <v>0</v>
      </c>
      <c r="H27" s="695">
        <v>538856.4672422444</v>
      </c>
      <c r="I27" s="695">
        <v>4175.88</v>
      </c>
      <c r="J27" s="695">
        <v>534680.58724224439</v>
      </c>
      <c r="K27" s="695">
        <v>0</v>
      </c>
      <c r="L27" s="694"/>
      <c r="M27" s="695"/>
      <c r="N27" s="695">
        <v>0</v>
      </c>
      <c r="O27" s="695"/>
      <c r="P27" s="695"/>
      <c r="Q27" s="695"/>
      <c r="R27" s="695">
        <v>0</v>
      </c>
      <c r="S27" s="695">
        <v>534680.58724224439</v>
      </c>
      <c r="T27" s="694"/>
      <c r="U27" s="695">
        <v>534680.58724224439</v>
      </c>
    </row>
    <row r="28" spans="1:21" ht="15" x14ac:dyDescent="0.25">
      <c r="A28" t="str">
        <f t="shared" si="0"/>
        <v>056 - All Saints CEVAP School, Laxfield</v>
      </c>
      <c r="B28" t="s">
        <v>717</v>
      </c>
      <c r="C28" s="692">
        <v>56</v>
      </c>
      <c r="D28" s="693">
        <v>0</v>
      </c>
      <c r="E28" s="694" t="s">
        <v>718</v>
      </c>
      <c r="F28" s="695">
        <v>375293.07771063171</v>
      </c>
      <c r="G28" s="695">
        <v>-24356.952154956944</v>
      </c>
      <c r="H28" s="695">
        <v>350936.12555567478</v>
      </c>
      <c r="I28" s="695">
        <v>2178.7200000000003</v>
      </c>
      <c r="J28" s="695">
        <v>348757.40555567481</v>
      </c>
      <c r="K28" s="695">
        <v>0</v>
      </c>
      <c r="L28" s="694"/>
      <c r="M28" s="695"/>
      <c r="N28" s="695">
        <v>0</v>
      </c>
      <c r="O28" s="695"/>
      <c r="P28" s="695"/>
      <c r="Q28" s="695"/>
      <c r="R28" s="695">
        <v>0</v>
      </c>
      <c r="S28" s="695">
        <v>348757.40555567481</v>
      </c>
      <c r="T28" s="694"/>
      <c r="U28" s="695">
        <v>348757.40555567481</v>
      </c>
    </row>
    <row r="29" spans="1:21" ht="15" x14ac:dyDescent="0.25">
      <c r="A29" t="str">
        <f t="shared" si="0"/>
        <v>065 - Poplars Community Primary School</v>
      </c>
      <c r="B29" t="s">
        <v>720</v>
      </c>
      <c r="C29" s="692">
        <v>65</v>
      </c>
      <c r="D29" s="693">
        <v>0</v>
      </c>
      <c r="E29" s="694" t="s">
        <v>721</v>
      </c>
      <c r="F29" s="695">
        <v>2118911.1064152098</v>
      </c>
      <c r="G29" s="695">
        <v>0</v>
      </c>
      <c r="H29" s="695">
        <v>2118911.1064152098</v>
      </c>
      <c r="I29" s="695">
        <v>14706.36</v>
      </c>
      <c r="J29" s="695">
        <v>2104204.74641521</v>
      </c>
      <c r="K29" s="695">
        <v>101505.60000000001</v>
      </c>
      <c r="L29" s="694"/>
      <c r="M29" s="695"/>
      <c r="N29" s="695">
        <v>101505.60000000001</v>
      </c>
      <c r="O29" s="695"/>
      <c r="P29" s="695"/>
      <c r="Q29" s="695"/>
      <c r="R29" s="695">
        <v>0</v>
      </c>
      <c r="S29" s="695">
        <v>2205710.34641521</v>
      </c>
      <c r="T29" s="694"/>
      <c r="U29" s="695">
        <v>2205710.34641521</v>
      </c>
    </row>
    <row r="30" spans="1:21" ht="15" x14ac:dyDescent="0.25">
      <c r="A30" t="str">
        <f t="shared" si="0"/>
        <v>068 - Roman Hill Primary School</v>
      </c>
      <c r="B30" t="s">
        <v>723</v>
      </c>
      <c r="C30" s="692">
        <v>68</v>
      </c>
      <c r="D30" s="693">
        <v>0</v>
      </c>
      <c r="E30" s="694" t="s">
        <v>724</v>
      </c>
      <c r="F30" s="695">
        <v>2177599.9146791156</v>
      </c>
      <c r="G30" s="695">
        <v>0</v>
      </c>
      <c r="H30" s="695">
        <v>2177599.9146791156</v>
      </c>
      <c r="I30" s="695">
        <v>14101.16</v>
      </c>
      <c r="J30" s="695">
        <v>2163498.7546791155</v>
      </c>
      <c r="K30" s="695">
        <v>101505.60000000001</v>
      </c>
      <c r="L30" s="694"/>
      <c r="M30" s="695"/>
      <c r="N30" s="695">
        <v>101505.60000000001</v>
      </c>
      <c r="O30" s="695"/>
      <c r="P30" s="695"/>
      <c r="Q30" s="695"/>
      <c r="R30" s="695">
        <v>0</v>
      </c>
      <c r="S30" s="695">
        <v>2265004.3546791156</v>
      </c>
      <c r="T30" s="694"/>
      <c r="U30" s="695">
        <v>2265004.3546791156</v>
      </c>
    </row>
    <row r="31" spans="1:21" ht="15" x14ac:dyDescent="0.25">
      <c r="A31" t="str">
        <f t="shared" si="0"/>
        <v>074 - Woods Loke Community Primary School</v>
      </c>
      <c r="B31" t="s">
        <v>727</v>
      </c>
      <c r="C31" s="692">
        <v>74</v>
      </c>
      <c r="D31" s="693">
        <v>0</v>
      </c>
      <c r="E31" s="694" t="s">
        <v>728</v>
      </c>
      <c r="F31" s="695">
        <v>1512189.3438359639</v>
      </c>
      <c r="G31" s="695">
        <v>0</v>
      </c>
      <c r="H31" s="695">
        <v>1512189.3438359639</v>
      </c>
      <c r="I31" s="695">
        <v>13405.18</v>
      </c>
      <c r="J31" s="695">
        <v>1498784.1638359639</v>
      </c>
      <c r="K31" s="695">
        <v>101505.60000000001</v>
      </c>
      <c r="L31" s="694"/>
      <c r="M31" s="695"/>
      <c r="N31" s="695">
        <v>101505.60000000001</v>
      </c>
      <c r="O31" s="695"/>
      <c r="P31" s="695"/>
      <c r="Q31" s="695"/>
      <c r="R31" s="695">
        <v>0</v>
      </c>
      <c r="S31" s="695">
        <v>1600289.763835964</v>
      </c>
      <c r="T31" s="694"/>
      <c r="U31" s="695">
        <v>1600289.763835964</v>
      </c>
    </row>
    <row r="32" spans="1:21" ht="15" x14ac:dyDescent="0.25">
      <c r="A32" t="str">
        <f t="shared" si="0"/>
        <v>075 - Oulton Broad Primary School</v>
      </c>
      <c r="B32" t="s">
        <v>729</v>
      </c>
      <c r="C32" s="692">
        <v>75</v>
      </c>
      <c r="D32" s="693">
        <v>0</v>
      </c>
      <c r="E32" s="694" t="s">
        <v>730</v>
      </c>
      <c r="F32" s="695">
        <v>852547.85498586344</v>
      </c>
      <c r="G32" s="695">
        <v>0</v>
      </c>
      <c r="H32" s="695">
        <v>852547.85498586344</v>
      </c>
      <c r="I32" s="695">
        <v>7111.1</v>
      </c>
      <c r="J32" s="695">
        <v>845436.75498586346</v>
      </c>
      <c r="K32" s="695">
        <v>50752.800000000003</v>
      </c>
      <c r="L32" s="694"/>
      <c r="M32" s="695"/>
      <c r="N32" s="695">
        <v>50752.800000000003</v>
      </c>
      <c r="O32" s="695"/>
      <c r="P32" s="695"/>
      <c r="Q32" s="695"/>
      <c r="R32" s="695">
        <v>0</v>
      </c>
      <c r="S32" s="695">
        <v>896189.55498586351</v>
      </c>
      <c r="T32" s="694"/>
      <c r="U32" s="695">
        <v>896189.55498586351</v>
      </c>
    </row>
    <row r="33" spans="1:21" ht="15" x14ac:dyDescent="0.25">
      <c r="A33" t="str">
        <f t="shared" si="0"/>
        <v>080 - Mellis CEVCP School</v>
      </c>
      <c r="B33" t="s">
        <v>732</v>
      </c>
      <c r="C33" s="692">
        <v>80</v>
      </c>
      <c r="D33" s="693">
        <v>0</v>
      </c>
      <c r="E33" s="694" t="s">
        <v>733</v>
      </c>
      <c r="F33" s="695">
        <v>621417.00373599003</v>
      </c>
      <c r="G33" s="695">
        <v>0</v>
      </c>
      <c r="H33" s="695">
        <v>621417.00373599003</v>
      </c>
      <c r="I33" s="695">
        <v>5144.2</v>
      </c>
      <c r="J33" s="695">
        <v>616272.80373599008</v>
      </c>
      <c r="K33" s="695">
        <v>0</v>
      </c>
      <c r="L33" s="694"/>
      <c r="M33" s="695"/>
      <c r="N33" s="695">
        <v>0</v>
      </c>
      <c r="O33" s="695"/>
      <c r="P33" s="695"/>
      <c r="Q33" s="695"/>
      <c r="R33" s="695">
        <v>0</v>
      </c>
      <c r="S33" s="695">
        <v>616272.80373599008</v>
      </c>
      <c r="T33" s="694"/>
      <c r="U33" s="695">
        <v>616272.80373599008</v>
      </c>
    </row>
    <row r="34" spans="1:21" ht="15" x14ac:dyDescent="0.25">
      <c r="A34" t="str">
        <f t="shared" si="0"/>
        <v>084 - Occold Primary School</v>
      </c>
      <c r="B34" t="s">
        <v>736</v>
      </c>
      <c r="C34" s="692">
        <v>84</v>
      </c>
      <c r="D34" s="693">
        <v>0</v>
      </c>
      <c r="E34" s="694" t="s">
        <v>737</v>
      </c>
      <c r="F34" s="695">
        <v>326749.48284629983</v>
      </c>
      <c r="G34" s="695">
        <v>0</v>
      </c>
      <c r="H34" s="695">
        <v>326749.48284629983</v>
      </c>
      <c r="I34" s="695">
        <v>2087.94</v>
      </c>
      <c r="J34" s="695">
        <v>324661.54284629982</v>
      </c>
      <c r="K34" s="695">
        <v>0</v>
      </c>
      <c r="L34" s="694"/>
      <c r="M34" s="695"/>
      <c r="N34" s="695">
        <v>0</v>
      </c>
      <c r="O34" s="695"/>
      <c r="P34" s="695"/>
      <c r="Q34" s="695"/>
      <c r="R34" s="695">
        <v>0</v>
      </c>
      <c r="S34" s="695">
        <v>324661.54284629982</v>
      </c>
      <c r="T34" s="694"/>
      <c r="U34" s="695">
        <v>324661.54284629982</v>
      </c>
    </row>
    <row r="35" spans="1:21" ht="15" x14ac:dyDescent="0.25">
      <c r="A35" t="str">
        <f t="shared" si="0"/>
        <v>093 - Ringsfield CEVCP School</v>
      </c>
      <c r="B35" t="s">
        <v>741</v>
      </c>
      <c r="C35" s="692">
        <v>93</v>
      </c>
      <c r="D35" s="693">
        <v>0</v>
      </c>
      <c r="E35" s="694" t="s">
        <v>742</v>
      </c>
      <c r="F35" s="695">
        <v>317771.47558620689</v>
      </c>
      <c r="G35" s="695">
        <v>0</v>
      </c>
      <c r="H35" s="695">
        <v>317771.47558620689</v>
      </c>
      <c r="I35" s="695">
        <v>2027.42</v>
      </c>
      <c r="J35" s="695">
        <v>315744.0555862069</v>
      </c>
      <c r="K35" s="695">
        <v>26584.800000000003</v>
      </c>
      <c r="L35" s="694"/>
      <c r="M35" s="695"/>
      <c r="N35" s="695">
        <v>26584.800000000003</v>
      </c>
      <c r="O35" s="695"/>
      <c r="P35" s="695"/>
      <c r="Q35" s="695"/>
      <c r="R35" s="695">
        <v>0</v>
      </c>
      <c r="S35" s="695">
        <v>342328.85558620689</v>
      </c>
      <c r="T35" s="694"/>
      <c r="U35" s="695">
        <v>342328.85558620689</v>
      </c>
    </row>
    <row r="36" spans="1:21" ht="15" x14ac:dyDescent="0.25">
      <c r="A36" t="str">
        <f t="shared" si="0"/>
        <v>096 - Saxmundham Primary School</v>
      </c>
      <c r="B36" t="s">
        <v>743</v>
      </c>
      <c r="C36" s="692">
        <v>96</v>
      </c>
      <c r="D36" s="693">
        <v>0</v>
      </c>
      <c r="E36" s="694" t="s">
        <v>744</v>
      </c>
      <c r="F36" s="695">
        <v>1054797.8617109093</v>
      </c>
      <c r="G36" s="695">
        <v>0</v>
      </c>
      <c r="H36" s="695">
        <v>1054797.8617109093</v>
      </c>
      <c r="I36" s="695">
        <v>8896.44</v>
      </c>
      <c r="J36" s="695">
        <v>1045901.4217109093</v>
      </c>
      <c r="K36" s="695">
        <v>0</v>
      </c>
      <c r="L36" s="694"/>
      <c r="M36" s="695"/>
      <c r="N36" s="695">
        <v>0</v>
      </c>
      <c r="O36" s="695"/>
      <c r="P36" s="695"/>
      <c r="Q36" s="695"/>
      <c r="R36" s="695">
        <v>0</v>
      </c>
      <c r="S36" s="695">
        <v>1045901.4217109093</v>
      </c>
      <c r="T36" s="694"/>
      <c r="U36" s="695">
        <v>1045901.4217109093</v>
      </c>
    </row>
    <row r="37" spans="1:21" ht="15" x14ac:dyDescent="0.25">
      <c r="A37" t="str">
        <f t="shared" si="0"/>
        <v>097 - Snape Community Primary School</v>
      </c>
      <c r="B37" t="s">
        <v>745</v>
      </c>
      <c r="C37" s="692">
        <v>97</v>
      </c>
      <c r="D37" s="693">
        <v>0</v>
      </c>
      <c r="E37" s="694" t="s">
        <v>746</v>
      </c>
      <c r="F37" s="695">
        <v>299555.3165186916</v>
      </c>
      <c r="G37" s="695">
        <v>-53317.922466174117</v>
      </c>
      <c r="H37" s="695">
        <v>246237.39405251748</v>
      </c>
      <c r="I37" s="695">
        <v>1059.1000000000001</v>
      </c>
      <c r="J37" s="695">
        <v>245178.29405251748</v>
      </c>
      <c r="K37" s="695">
        <v>0</v>
      </c>
      <c r="L37" s="694"/>
      <c r="M37" s="695"/>
      <c r="N37" s="695">
        <v>0</v>
      </c>
      <c r="O37" s="695"/>
      <c r="P37" s="695"/>
      <c r="Q37" s="695"/>
      <c r="R37" s="695">
        <v>0</v>
      </c>
      <c r="S37" s="695">
        <v>245178.29405251748</v>
      </c>
      <c r="T37" s="694"/>
      <c r="U37" s="695">
        <v>245178.29405251748</v>
      </c>
    </row>
    <row r="38" spans="1:21" ht="15" x14ac:dyDescent="0.25">
      <c r="A38" t="str">
        <f t="shared" si="0"/>
        <v>098 - Somerleyton Primary School</v>
      </c>
      <c r="B38" t="s">
        <v>747</v>
      </c>
      <c r="C38" s="692">
        <v>98</v>
      </c>
      <c r="D38" s="693">
        <v>0</v>
      </c>
      <c r="E38" s="694" t="s">
        <v>748</v>
      </c>
      <c r="F38" s="695">
        <v>351516.09921699518</v>
      </c>
      <c r="G38" s="695">
        <v>-87285.654176072363</v>
      </c>
      <c r="H38" s="695">
        <v>264230.44504092284</v>
      </c>
      <c r="I38" s="695">
        <v>1724.8200000000002</v>
      </c>
      <c r="J38" s="695">
        <v>262505.62504092284</v>
      </c>
      <c r="K38" s="695">
        <v>0</v>
      </c>
      <c r="L38" s="694"/>
      <c r="M38" s="695"/>
      <c r="N38" s="695">
        <v>0</v>
      </c>
      <c r="O38" s="695"/>
      <c r="P38" s="695"/>
      <c r="Q38" s="695"/>
      <c r="R38" s="695">
        <v>0</v>
      </c>
      <c r="S38" s="695">
        <v>262505.62504092284</v>
      </c>
      <c r="T38" s="694"/>
      <c r="U38" s="695">
        <v>262505.62504092284</v>
      </c>
    </row>
    <row r="39" spans="1:21" ht="15" x14ac:dyDescent="0.25">
      <c r="A39" t="str">
        <f t="shared" si="0"/>
        <v>099 - Southwold Primary School</v>
      </c>
      <c r="B39" t="s">
        <v>749</v>
      </c>
      <c r="C39" s="692">
        <v>99</v>
      </c>
      <c r="D39" s="693">
        <v>0</v>
      </c>
      <c r="E39" s="694" t="s">
        <v>750</v>
      </c>
      <c r="F39" s="695">
        <v>339289.00695652177</v>
      </c>
      <c r="G39" s="695">
        <v>0</v>
      </c>
      <c r="H39" s="695">
        <v>339289.00695652177</v>
      </c>
      <c r="I39" s="695">
        <v>2269.5</v>
      </c>
      <c r="J39" s="695">
        <v>337019.50695652177</v>
      </c>
      <c r="K39" s="695">
        <v>0</v>
      </c>
      <c r="L39" s="694"/>
      <c r="M39" s="695"/>
      <c r="N39" s="695">
        <v>0</v>
      </c>
      <c r="O39" s="695"/>
      <c r="P39" s="695"/>
      <c r="Q39" s="695"/>
      <c r="R39" s="695">
        <v>0</v>
      </c>
      <c r="S39" s="695">
        <v>337019.50695652177</v>
      </c>
      <c r="T39" s="694"/>
      <c r="U39" s="695">
        <v>337019.50695652177</v>
      </c>
    </row>
    <row r="40" spans="1:21" ht="15" x14ac:dyDescent="0.25">
      <c r="A40" t="str">
        <f t="shared" si="0"/>
        <v>101 - Stonham Aspal CEVAP School</v>
      </c>
      <c r="B40" s="692">
        <v>101</v>
      </c>
      <c r="C40" s="692">
        <v>101</v>
      </c>
      <c r="D40" s="693">
        <v>0</v>
      </c>
      <c r="E40" s="694" t="s">
        <v>751</v>
      </c>
      <c r="F40" s="695">
        <v>625315.37645512749</v>
      </c>
      <c r="G40" s="695">
        <v>0</v>
      </c>
      <c r="H40" s="695">
        <v>625315.37645512749</v>
      </c>
      <c r="I40" s="695">
        <v>5295.5</v>
      </c>
      <c r="J40" s="695">
        <v>620019.87645512749</v>
      </c>
      <c r="K40" s="695">
        <v>0</v>
      </c>
      <c r="L40" s="694"/>
      <c r="M40" s="695"/>
      <c r="N40" s="695">
        <v>0</v>
      </c>
      <c r="O40" s="695"/>
      <c r="P40" s="695"/>
      <c r="Q40" s="695"/>
      <c r="R40" s="695">
        <v>0</v>
      </c>
      <c r="S40" s="695">
        <v>620019.87645512749</v>
      </c>
      <c r="T40" s="694"/>
      <c r="U40" s="695">
        <v>620019.87645512749</v>
      </c>
    </row>
    <row r="41" spans="1:21" ht="15" x14ac:dyDescent="0.25">
      <c r="A41" t="str">
        <f t="shared" si="0"/>
        <v>102 - Stradbroke CEVCP School</v>
      </c>
      <c r="B41" s="692">
        <v>102</v>
      </c>
      <c r="C41" s="692">
        <v>102</v>
      </c>
      <c r="D41" s="693">
        <v>0</v>
      </c>
      <c r="E41" s="694" t="s">
        <v>752</v>
      </c>
      <c r="F41" s="695">
        <v>386684.8119814485</v>
      </c>
      <c r="G41" s="695">
        <v>0</v>
      </c>
      <c r="H41" s="695">
        <v>386684.8119814485</v>
      </c>
      <c r="I41" s="695">
        <v>2662.88</v>
      </c>
      <c r="J41" s="695">
        <v>384021.93198144849</v>
      </c>
      <c r="K41" s="695">
        <v>0</v>
      </c>
      <c r="L41" s="694"/>
      <c r="M41" s="695"/>
      <c r="N41" s="695">
        <v>0</v>
      </c>
      <c r="O41" s="695"/>
      <c r="P41" s="695"/>
      <c r="Q41" s="695"/>
      <c r="R41" s="695">
        <v>0</v>
      </c>
      <c r="S41" s="695">
        <v>384021.93198144849</v>
      </c>
      <c r="T41" s="694"/>
      <c r="U41" s="695">
        <v>384021.93198144849</v>
      </c>
    </row>
    <row r="42" spans="1:21" ht="15" x14ac:dyDescent="0.25">
      <c r="A42" t="str">
        <f t="shared" si="0"/>
        <v>106 - Thorndon CEVCP School</v>
      </c>
      <c r="B42" s="692">
        <v>106</v>
      </c>
      <c r="C42" s="692">
        <v>106</v>
      </c>
      <c r="D42" s="693">
        <v>0</v>
      </c>
      <c r="E42" s="694" t="s">
        <v>753</v>
      </c>
      <c r="F42" s="695">
        <v>365033.50665661134</v>
      </c>
      <c r="G42" s="695">
        <v>0</v>
      </c>
      <c r="H42" s="695">
        <v>365033.50665661134</v>
      </c>
      <c r="I42" s="695">
        <v>2420.8000000000002</v>
      </c>
      <c r="J42" s="695">
        <v>362612.70665661135</v>
      </c>
      <c r="K42" s="695">
        <v>0</v>
      </c>
      <c r="L42" s="694"/>
      <c r="M42" s="695"/>
      <c r="N42" s="695">
        <v>0</v>
      </c>
      <c r="O42" s="695"/>
      <c r="P42" s="695"/>
      <c r="Q42" s="695"/>
      <c r="R42" s="695">
        <v>0</v>
      </c>
      <c r="S42" s="695">
        <v>362612.70665661135</v>
      </c>
      <c r="T42" s="694"/>
      <c r="U42" s="695">
        <v>362612.70665661135</v>
      </c>
    </row>
    <row r="43" spans="1:21" ht="15" x14ac:dyDescent="0.25">
      <c r="A43" t="str">
        <f t="shared" ref="A43:A84" si="1">CONCATENATE(B43," - ",E43)</f>
        <v>109 - Wenhaston Primary School</v>
      </c>
      <c r="B43" s="692">
        <v>109</v>
      </c>
      <c r="C43" s="692">
        <v>109</v>
      </c>
      <c r="D43" s="693">
        <v>0</v>
      </c>
      <c r="E43" s="694" t="s">
        <v>754</v>
      </c>
      <c r="F43" s="695">
        <v>393267.49670672003</v>
      </c>
      <c r="G43" s="695">
        <v>-16075.175177721072</v>
      </c>
      <c r="H43" s="695">
        <v>377192.32152899896</v>
      </c>
      <c r="I43" s="695">
        <v>2269.5</v>
      </c>
      <c r="J43" s="695">
        <v>374922.82152899896</v>
      </c>
      <c r="K43" s="695">
        <v>0</v>
      </c>
      <c r="L43" s="694"/>
      <c r="M43" s="695"/>
      <c r="N43" s="695">
        <v>0</v>
      </c>
      <c r="O43" s="695"/>
      <c r="P43" s="695"/>
      <c r="Q43" s="695"/>
      <c r="R43" s="695">
        <v>0</v>
      </c>
      <c r="S43" s="695">
        <v>374922.82152899896</v>
      </c>
      <c r="T43" s="694"/>
      <c r="U43" s="695">
        <v>374922.82152899896</v>
      </c>
    </row>
    <row r="44" spans="1:21" ht="15" x14ac:dyDescent="0.25">
      <c r="A44" t="str">
        <f t="shared" si="1"/>
        <v>110 - Wetheringsett CEVCP School</v>
      </c>
      <c r="B44" s="692">
        <v>110</v>
      </c>
      <c r="C44" s="692">
        <v>110</v>
      </c>
      <c r="D44" s="693">
        <v>0</v>
      </c>
      <c r="E44" s="694" t="s">
        <v>755</v>
      </c>
      <c r="F44" s="695">
        <v>330439.30307692307</v>
      </c>
      <c r="G44" s="695">
        <v>4667.5251418963962</v>
      </c>
      <c r="H44" s="695">
        <v>335106.82821881946</v>
      </c>
      <c r="I44" s="695">
        <v>2118.2000000000003</v>
      </c>
      <c r="J44" s="695">
        <v>332988.62821881945</v>
      </c>
      <c r="K44" s="695">
        <v>0</v>
      </c>
      <c r="L44" s="694"/>
      <c r="M44" s="695"/>
      <c r="N44" s="695">
        <v>0</v>
      </c>
      <c r="O44" s="695"/>
      <c r="P44" s="695"/>
      <c r="Q44" s="695"/>
      <c r="R44" s="695">
        <v>0</v>
      </c>
      <c r="S44" s="695">
        <v>332988.62821881945</v>
      </c>
      <c r="T44" s="694"/>
      <c r="U44" s="695">
        <v>332988.62821881945</v>
      </c>
    </row>
    <row r="45" spans="1:21" ht="15" x14ac:dyDescent="0.25">
      <c r="A45" t="str">
        <f t="shared" si="1"/>
        <v>112 - Wilby CEVCP School</v>
      </c>
      <c r="B45" s="692">
        <v>112</v>
      </c>
      <c r="C45" s="692">
        <v>112</v>
      </c>
      <c r="D45" s="693">
        <v>0</v>
      </c>
      <c r="E45" s="694" t="s">
        <v>756</v>
      </c>
      <c r="F45" s="695">
        <v>320444.54718614719</v>
      </c>
      <c r="G45" s="695">
        <v>0</v>
      </c>
      <c r="H45" s="695">
        <v>320444.54718614719</v>
      </c>
      <c r="I45" s="695">
        <v>2027.42</v>
      </c>
      <c r="J45" s="695">
        <v>318417.12718614721</v>
      </c>
      <c r="K45" s="695">
        <v>12084</v>
      </c>
      <c r="L45" s="694"/>
      <c r="M45" s="695"/>
      <c r="N45" s="695">
        <v>12084</v>
      </c>
      <c r="O45" s="695"/>
      <c r="P45" s="695"/>
      <c r="Q45" s="695"/>
      <c r="R45" s="695">
        <v>0</v>
      </c>
      <c r="S45" s="695">
        <v>330501.12718614721</v>
      </c>
      <c r="T45" s="694"/>
      <c r="U45" s="695">
        <v>330501.12718614721</v>
      </c>
    </row>
    <row r="46" spans="1:21" ht="15" x14ac:dyDescent="0.25">
      <c r="A46" t="str">
        <f t="shared" si="1"/>
        <v>113 - Worlingham CEVCP School</v>
      </c>
      <c r="B46" s="692">
        <v>113</v>
      </c>
      <c r="C46" s="692">
        <v>113</v>
      </c>
      <c r="D46" s="693">
        <v>0</v>
      </c>
      <c r="E46" s="694" t="s">
        <v>757</v>
      </c>
      <c r="F46" s="695">
        <v>1108129.4507261969</v>
      </c>
      <c r="G46" s="695">
        <v>0</v>
      </c>
      <c r="H46" s="695">
        <v>1108129.4507261969</v>
      </c>
      <c r="I46" s="695">
        <v>10016.060000000001</v>
      </c>
      <c r="J46" s="695">
        <v>1098113.3907261968</v>
      </c>
      <c r="K46" s="695">
        <v>0</v>
      </c>
      <c r="L46" s="694"/>
      <c r="M46" s="695"/>
      <c r="N46" s="695">
        <v>0</v>
      </c>
      <c r="O46" s="695"/>
      <c r="P46" s="695"/>
      <c r="Q46" s="695"/>
      <c r="R46" s="695">
        <v>0</v>
      </c>
      <c r="S46" s="695">
        <v>1098113.3907261968</v>
      </c>
      <c r="T46" s="694"/>
      <c r="U46" s="695">
        <v>1098113.3907261968</v>
      </c>
    </row>
    <row r="47" spans="1:21" ht="15" x14ac:dyDescent="0.25">
      <c r="A47" t="str">
        <f t="shared" si="1"/>
        <v>114 - Worlingworth CEVCP School</v>
      </c>
      <c r="B47" s="692">
        <v>114</v>
      </c>
      <c r="C47" s="692">
        <v>114</v>
      </c>
      <c r="D47" s="693">
        <v>0</v>
      </c>
      <c r="E47" s="694" t="s">
        <v>758</v>
      </c>
      <c r="F47" s="695">
        <v>238119.50545454543</v>
      </c>
      <c r="G47" s="695">
        <v>0</v>
      </c>
      <c r="H47" s="695">
        <v>238119.50545454543</v>
      </c>
      <c r="I47" s="695">
        <v>1180.1400000000001</v>
      </c>
      <c r="J47" s="695">
        <v>236939.36545454542</v>
      </c>
      <c r="K47" s="695">
        <v>3307.2000000000003</v>
      </c>
      <c r="L47" s="694"/>
      <c r="M47" s="695"/>
      <c r="N47" s="695">
        <v>3307.2000000000003</v>
      </c>
      <c r="O47" s="695"/>
      <c r="P47" s="695"/>
      <c r="Q47" s="695"/>
      <c r="R47" s="695">
        <v>0</v>
      </c>
      <c r="S47" s="695">
        <v>240246.56545454543</v>
      </c>
      <c r="T47" s="694"/>
      <c r="U47" s="695">
        <v>240246.56545454543</v>
      </c>
    </row>
    <row r="48" spans="1:21" ht="15" x14ac:dyDescent="0.25">
      <c r="A48" t="str">
        <f t="shared" si="1"/>
        <v>115 - Wortham Primary School</v>
      </c>
      <c r="B48" s="692">
        <v>115</v>
      </c>
      <c r="C48" s="692">
        <v>115</v>
      </c>
      <c r="D48" s="693">
        <v>0</v>
      </c>
      <c r="E48" s="694" t="s">
        <v>759</v>
      </c>
      <c r="F48" s="695">
        <v>408834.40564826701</v>
      </c>
      <c r="G48" s="695">
        <v>0</v>
      </c>
      <c r="H48" s="695">
        <v>408834.40564826701</v>
      </c>
      <c r="I48" s="695">
        <v>2965.48</v>
      </c>
      <c r="J48" s="695">
        <v>405868.92564826703</v>
      </c>
      <c r="K48" s="695">
        <v>0</v>
      </c>
      <c r="L48" s="694"/>
      <c r="M48" s="695"/>
      <c r="N48" s="695">
        <v>0</v>
      </c>
      <c r="O48" s="695"/>
      <c r="P48" s="695"/>
      <c r="Q48" s="695"/>
      <c r="R48" s="695">
        <v>0</v>
      </c>
      <c r="S48" s="695">
        <v>405868.92564826703</v>
      </c>
      <c r="T48" s="694"/>
      <c r="U48" s="695">
        <v>405868.92564826703</v>
      </c>
    </row>
    <row r="49" spans="1:21" ht="15" x14ac:dyDescent="0.25">
      <c r="A49" t="str">
        <f t="shared" si="1"/>
        <v>157 - Pakefield High School</v>
      </c>
      <c r="B49" s="692">
        <v>157</v>
      </c>
      <c r="C49" s="692">
        <v>157</v>
      </c>
      <c r="D49" s="693">
        <v>0</v>
      </c>
      <c r="E49" s="694" t="s">
        <v>763</v>
      </c>
      <c r="F49" s="695">
        <v>4654364.2687701276</v>
      </c>
      <c r="G49" s="695">
        <v>0</v>
      </c>
      <c r="H49" s="695">
        <v>4654364.2687701276</v>
      </c>
      <c r="I49" s="695">
        <v>27143.22</v>
      </c>
      <c r="J49" s="695">
        <v>4627221.0487701278</v>
      </c>
      <c r="K49" s="695">
        <v>0</v>
      </c>
      <c r="L49" s="694"/>
      <c r="M49" s="695"/>
      <c r="N49" s="695">
        <v>0</v>
      </c>
      <c r="O49" s="695"/>
      <c r="P49" s="695"/>
      <c r="Q49" s="695"/>
      <c r="R49" s="695">
        <v>0</v>
      </c>
      <c r="S49" s="695">
        <v>4627221.0487701278</v>
      </c>
      <c r="T49" s="694"/>
      <c r="U49" s="695">
        <v>4627221.0487701278</v>
      </c>
    </row>
    <row r="50" spans="1:21" ht="15" x14ac:dyDescent="0.25">
      <c r="A50" t="str">
        <f t="shared" si="1"/>
        <v xml:space="preserve">202 - Bawdsey CEVCP School </v>
      </c>
      <c r="B50" s="692">
        <v>202</v>
      </c>
      <c r="C50" s="692">
        <v>202</v>
      </c>
      <c r="D50" s="693">
        <v>0</v>
      </c>
      <c r="E50" s="694" t="s">
        <v>769</v>
      </c>
      <c r="F50" s="695">
        <v>356442.4332665776</v>
      </c>
      <c r="G50" s="695">
        <v>-45457.481114057577</v>
      </c>
      <c r="H50" s="695">
        <v>310984.95215252001</v>
      </c>
      <c r="I50" s="695">
        <v>1845.8600000000001</v>
      </c>
      <c r="J50" s="695">
        <v>309139.09215252002</v>
      </c>
      <c r="K50" s="695">
        <v>0</v>
      </c>
      <c r="L50" s="694"/>
      <c r="M50" s="695"/>
      <c r="N50" s="695">
        <v>0</v>
      </c>
      <c r="O50" s="695"/>
      <c r="P50" s="695"/>
      <c r="Q50" s="695"/>
      <c r="R50" s="695">
        <v>0</v>
      </c>
      <c r="S50" s="695">
        <v>309139.09215252002</v>
      </c>
      <c r="T50" s="694"/>
      <c r="U50" s="695">
        <v>309139.09215252002</v>
      </c>
    </row>
    <row r="51" spans="1:21" ht="15" x14ac:dyDescent="0.25">
      <c r="A51" t="str">
        <f t="shared" si="1"/>
        <v>203 - Bentley CEVCP School</v>
      </c>
      <c r="B51" s="692">
        <v>203</v>
      </c>
      <c r="C51" s="692">
        <v>203</v>
      </c>
      <c r="D51" s="693">
        <v>0</v>
      </c>
      <c r="E51" s="694" t="s">
        <v>770</v>
      </c>
      <c r="F51" s="695">
        <v>241338.54181818181</v>
      </c>
      <c r="G51" s="695">
        <v>0</v>
      </c>
      <c r="H51" s="695">
        <v>241338.54181818181</v>
      </c>
      <c r="I51" s="695">
        <v>1210.4000000000001</v>
      </c>
      <c r="J51" s="695">
        <v>240128.14181818182</v>
      </c>
      <c r="K51" s="695">
        <v>0</v>
      </c>
      <c r="L51" s="694"/>
      <c r="M51" s="695"/>
      <c r="N51" s="695">
        <v>0</v>
      </c>
      <c r="O51" s="695"/>
      <c r="P51" s="695"/>
      <c r="Q51" s="695"/>
      <c r="R51" s="695">
        <v>0</v>
      </c>
      <c r="S51" s="695">
        <v>240128.14181818182</v>
      </c>
      <c r="T51" s="694"/>
      <c r="U51" s="695">
        <v>240128.14181818182</v>
      </c>
    </row>
    <row r="52" spans="1:21" ht="15" x14ac:dyDescent="0.25">
      <c r="A52" t="str">
        <f t="shared" si="1"/>
        <v>205 - Bildeston Primary School</v>
      </c>
      <c r="B52" s="692">
        <v>205</v>
      </c>
      <c r="C52" s="692">
        <v>205</v>
      </c>
      <c r="D52" s="693">
        <v>0</v>
      </c>
      <c r="E52" s="694" t="s">
        <v>771</v>
      </c>
      <c r="F52" s="695">
        <v>494594.1211442349</v>
      </c>
      <c r="G52" s="695">
        <v>0</v>
      </c>
      <c r="H52" s="695">
        <v>494594.1211442349</v>
      </c>
      <c r="I52" s="695">
        <v>3540.42</v>
      </c>
      <c r="J52" s="695">
        <v>491053.70114423492</v>
      </c>
      <c r="K52" s="695">
        <v>0</v>
      </c>
      <c r="L52" s="694"/>
      <c r="M52" s="695"/>
      <c r="N52" s="695">
        <v>0</v>
      </c>
      <c r="O52" s="695"/>
      <c r="P52" s="695"/>
      <c r="Q52" s="695"/>
      <c r="R52" s="695">
        <v>0</v>
      </c>
      <c r="S52" s="695">
        <v>491053.70114423492</v>
      </c>
      <c r="T52" s="694"/>
      <c r="U52" s="695">
        <v>491053.70114423492</v>
      </c>
    </row>
    <row r="53" spans="1:21" ht="15" x14ac:dyDescent="0.25">
      <c r="A53" t="str">
        <f t="shared" si="1"/>
        <v>206 - Bramford CEVCP School</v>
      </c>
      <c r="B53" s="692">
        <v>206</v>
      </c>
      <c r="C53" s="692">
        <v>206</v>
      </c>
      <c r="D53" s="693">
        <v>0</v>
      </c>
      <c r="E53" s="694" t="s">
        <v>772</v>
      </c>
      <c r="F53" s="695">
        <v>802623.62773757393</v>
      </c>
      <c r="G53" s="695">
        <v>-9144.4529059612469</v>
      </c>
      <c r="H53" s="695">
        <v>793479.17483161273</v>
      </c>
      <c r="I53" s="695">
        <v>6263.8200000000006</v>
      </c>
      <c r="J53" s="695">
        <v>787215.35483161279</v>
      </c>
      <c r="K53" s="695">
        <v>0</v>
      </c>
      <c r="L53" s="694"/>
      <c r="M53" s="695"/>
      <c r="N53" s="695">
        <v>0</v>
      </c>
      <c r="O53" s="695"/>
      <c r="P53" s="695"/>
      <c r="Q53" s="695"/>
      <c r="R53" s="695">
        <v>0</v>
      </c>
      <c r="S53" s="695">
        <v>787215.35483161279</v>
      </c>
      <c r="T53" s="694"/>
      <c r="U53" s="695">
        <v>787215.35483161279</v>
      </c>
    </row>
    <row r="54" spans="1:21" ht="15" x14ac:dyDescent="0.25">
      <c r="A54" t="str">
        <f t="shared" si="1"/>
        <v>208 - Brooklands Primary School</v>
      </c>
      <c r="B54" s="692">
        <v>208</v>
      </c>
      <c r="C54" s="692">
        <v>208</v>
      </c>
      <c r="D54" s="693">
        <v>0</v>
      </c>
      <c r="E54" s="694" t="s">
        <v>773</v>
      </c>
      <c r="F54" s="695">
        <v>720339.02713085245</v>
      </c>
      <c r="G54" s="695">
        <v>0</v>
      </c>
      <c r="H54" s="695">
        <v>720339.02713085245</v>
      </c>
      <c r="I54" s="695">
        <v>5961.22</v>
      </c>
      <c r="J54" s="695">
        <v>714377.80713085248</v>
      </c>
      <c r="K54" s="695">
        <v>0</v>
      </c>
      <c r="L54" s="694"/>
      <c r="M54" s="695"/>
      <c r="N54" s="695">
        <v>0</v>
      </c>
      <c r="O54" s="695"/>
      <c r="P54" s="695"/>
      <c r="Q54" s="695"/>
      <c r="R54" s="695">
        <v>0</v>
      </c>
      <c r="S54" s="695">
        <v>714377.80713085248</v>
      </c>
      <c r="T54" s="694"/>
      <c r="U54" s="695">
        <v>714377.80713085248</v>
      </c>
    </row>
    <row r="55" spans="1:21" ht="15" x14ac:dyDescent="0.25">
      <c r="A55" t="str">
        <f t="shared" si="1"/>
        <v>211 - Bucklesham Primary School</v>
      </c>
      <c r="B55" s="692">
        <v>211</v>
      </c>
      <c r="C55" s="692">
        <v>211</v>
      </c>
      <c r="D55" s="693">
        <v>0</v>
      </c>
      <c r="E55" s="694" t="s">
        <v>774</v>
      </c>
      <c r="F55" s="695">
        <v>408660.91767354601</v>
      </c>
      <c r="G55" s="695">
        <v>0</v>
      </c>
      <c r="H55" s="695">
        <v>408660.91767354601</v>
      </c>
      <c r="I55" s="695">
        <v>2844.44</v>
      </c>
      <c r="J55" s="695">
        <v>405816.477673546</v>
      </c>
      <c r="K55" s="695">
        <v>0</v>
      </c>
      <c r="L55" s="694"/>
      <c r="M55" s="695"/>
      <c r="N55" s="695">
        <v>0</v>
      </c>
      <c r="O55" s="695"/>
      <c r="P55" s="695"/>
      <c r="Q55" s="695"/>
      <c r="R55" s="695">
        <v>0</v>
      </c>
      <c r="S55" s="695">
        <v>405816.477673546</v>
      </c>
      <c r="T55" s="694"/>
      <c r="U55" s="695">
        <v>405816.477673546</v>
      </c>
    </row>
    <row r="56" spans="1:21" ht="15" x14ac:dyDescent="0.25">
      <c r="A56" t="str">
        <f t="shared" si="1"/>
        <v>216 - Capel St Mary CEVCP School</v>
      </c>
      <c r="B56" s="692">
        <v>216</v>
      </c>
      <c r="C56" s="692">
        <v>216</v>
      </c>
      <c r="D56" s="693">
        <v>0</v>
      </c>
      <c r="E56" s="694" t="s">
        <v>775</v>
      </c>
      <c r="F56" s="695">
        <v>921874.95336436224</v>
      </c>
      <c r="G56" s="695">
        <v>0</v>
      </c>
      <c r="H56" s="695">
        <v>921874.95336436224</v>
      </c>
      <c r="I56" s="695">
        <v>8079.42</v>
      </c>
      <c r="J56" s="695">
        <v>913795.5333643622</v>
      </c>
      <c r="K56" s="695">
        <v>16663.2</v>
      </c>
      <c r="L56" s="694"/>
      <c r="M56" s="695"/>
      <c r="N56" s="695">
        <v>16663.2</v>
      </c>
      <c r="O56" s="695"/>
      <c r="P56" s="695"/>
      <c r="Q56" s="695"/>
      <c r="R56" s="695">
        <v>0</v>
      </c>
      <c r="S56" s="695">
        <v>930458.73336436215</v>
      </c>
      <c r="T56" s="694"/>
      <c r="U56" s="695">
        <v>930458.73336436215</v>
      </c>
    </row>
    <row r="57" spans="1:21" ht="15" x14ac:dyDescent="0.25">
      <c r="A57" t="str">
        <f t="shared" si="1"/>
        <v>217 - Chelmondiston CEVCP School</v>
      </c>
      <c r="B57" s="692">
        <v>217</v>
      </c>
      <c r="C57" s="692">
        <v>217</v>
      </c>
      <c r="D57" s="693">
        <v>0</v>
      </c>
      <c r="E57" s="694" t="s">
        <v>776</v>
      </c>
      <c r="F57" s="695">
        <v>487987.16798959015</v>
      </c>
      <c r="G57" s="695">
        <v>0</v>
      </c>
      <c r="H57" s="695">
        <v>487987.16798959015</v>
      </c>
      <c r="I57" s="695">
        <v>3631.2000000000003</v>
      </c>
      <c r="J57" s="695">
        <v>484355.96798959014</v>
      </c>
      <c r="K57" s="695">
        <v>0</v>
      </c>
      <c r="L57" s="694"/>
      <c r="M57" s="695"/>
      <c r="N57" s="695">
        <v>0</v>
      </c>
      <c r="O57" s="695"/>
      <c r="P57" s="695"/>
      <c r="Q57" s="695"/>
      <c r="R57" s="695">
        <v>0</v>
      </c>
      <c r="S57" s="695">
        <v>484355.96798959014</v>
      </c>
      <c r="T57" s="694"/>
      <c r="U57" s="695">
        <v>484355.96798959014</v>
      </c>
    </row>
    <row r="58" spans="1:21" ht="15" x14ac:dyDescent="0.25">
      <c r="A58" t="str">
        <f t="shared" si="1"/>
        <v>219 - Claydon Primary School</v>
      </c>
      <c r="B58" s="692">
        <v>219</v>
      </c>
      <c r="C58" s="692">
        <v>219</v>
      </c>
      <c r="D58" s="693">
        <v>0</v>
      </c>
      <c r="E58" s="694" t="s">
        <v>777</v>
      </c>
      <c r="F58" s="695">
        <v>1264118.7688298202</v>
      </c>
      <c r="G58" s="695">
        <v>0</v>
      </c>
      <c r="H58" s="695">
        <v>1264118.7688298202</v>
      </c>
      <c r="I58" s="695">
        <v>11468.54</v>
      </c>
      <c r="J58" s="695">
        <v>1252650.2288298202</v>
      </c>
      <c r="K58" s="695">
        <v>50752.800000000003</v>
      </c>
      <c r="L58" s="694"/>
      <c r="M58" s="695"/>
      <c r="N58" s="695">
        <v>50752.800000000003</v>
      </c>
      <c r="O58" s="695"/>
      <c r="P58" s="695"/>
      <c r="Q58" s="695"/>
      <c r="R58" s="695">
        <v>0</v>
      </c>
      <c r="S58" s="695">
        <v>1303403.0288298202</v>
      </c>
      <c r="T58" s="694"/>
      <c r="U58" s="695">
        <v>1303403.0288298202</v>
      </c>
    </row>
    <row r="59" spans="1:21" ht="15" x14ac:dyDescent="0.25">
      <c r="A59" t="str">
        <f t="shared" si="1"/>
        <v>220 - Copdock Primary School</v>
      </c>
      <c r="B59" s="692">
        <v>220</v>
      </c>
      <c r="C59" s="692">
        <v>220</v>
      </c>
      <c r="D59" s="693">
        <v>0</v>
      </c>
      <c r="E59" s="694" t="s">
        <v>778</v>
      </c>
      <c r="F59" s="695">
        <v>341952.82898924354</v>
      </c>
      <c r="G59" s="695">
        <v>0</v>
      </c>
      <c r="H59" s="695">
        <v>341952.82898924354</v>
      </c>
      <c r="I59" s="695">
        <v>2208.98</v>
      </c>
      <c r="J59" s="695">
        <v>339743.84898924356</v>
      </c>
      <c r="K59" s="695">
        <v>0</v>
      </c>
      <c r="L59" s="694"/>
      <c r="M59" s="695"/>
      <c r="N59" s="695">
        <v>0</v>
      </c>
      <c r="O59" s="695"/>
      <c r="P59" s="695"/>
      <c r="Q59" s="695"/>
      <c r="R59" s="695">
        <v>0</v>
      </c>
      <c r="S59" s="695">
        <v>339743.84898924356</v>
      </c>
      <c r="T59" s="694"/>
      <c r="U59" s="695">
        <v>339743.84898924356</v>
      </c>
    </row>
    <row r="60" spans="1:21" ht="15" x14ac:dyDescent="0.25">
      <c r="A60" t="str">
        <f t="shared" si="1"/>
        <v>223 - East Bergholt CEVCP School</v>
      </c>
      <c r="B60" s="692">
        <v>223</v>
      </c>
      <c r="C60" s="692">
        <v>223</v>
      </c>
      <c r="D60" s="693">
        <v>0</v>
      </c>
      <c r="E60" s="694" t="s">
        <v>779</v>
      </c>
      <c r="F60" s="695">
        <v>636109.49814832979</v>
      </c>
      <c r="G60" s="695">
        <v>0</v>
      </c>
      <c r="H60" s="695">
        <v>636109.49814832979</v>
      </c>
      <c r="I60" s="695">
        <v>5295.5</v>
      </c>
      <c r="J60" s="695">
        <v>630813.99814832979</v>
      </c>
      <c r="K60" s="695">
        <v>0</v>
      </c>
      <c r="L60" s="694"/>
      <c r="M60" s="695"/>
      <c r="N60" s="695">
        <v>0</v>
      </c>
      <c r="O60" s="695"/>
      <c r="P60" s="695"/>
      <c r="Q60" s="695"/>
      <c r="R60" s="695">
        <v>0</v>
      </c>
      <c r="S60" s="695">
        <v>630813.99814832979</v>
      </c>
      <c r="T60" s="694"/>
      <c r="U60" s="695">
        <v>630813.99814832979</v>
      </c>
    </row>
    <row r="61" spans="1:21" ht="15" x14ac:dyDescent="0.25">
      <c r="A61" t="str">
        <f t="shared" si="1"/>
        <v>224 - Elmsett CEVCP School</v>
      </c>
      <c r="B61" s="692">
        <v>224</v>
      </c>
      <c r="C61" s="692">
        <v>224</v>
      </c>
      <c r="D61" s="693">
        <v>0</v>
      </c>
      <c r="E61" s="694" t="s">
        <v>780</v>
      </c>
      <c r="F61" s="695">
        <v>345486.1790158808</v>
      </c>
      <c r="G61" s="695">
        <v>3893.9599398452197</v>
      </c>
      <c r="H61" s="695">
        <v>349380.138955726</v>
      </c>
      <c r="I61" s="695">
        <v>2299.7600000000002</v>
      </c>
      <c r="J61" s="695">
        <v>347080.37895572599</v>
      </c>
      <c r="K61" s="695">
        <v>0</v>
      </c>
      <c r="L61" s="694"/>
      <c r="M61" s="695"/>
      <c r="N61" s="695">
        <v>0</v>
      </c>
      <c r="O61" s="695"/>
      <c r="P61" s="695"/>
      <c r="Q61" s="695"/>
      <c r="R61" s="695">
        <v>0</v>
      </c>
      <c r="S61" s="695">
        <v>347080.37895572599</v>
      </c>
      <c r="T61" s="694"/>
      <c r="U61" s="695">
        <v>347080.37895572599</v>
      </c>
    </row>
    <row r="62" spans="1:21" ht="15" x14ac:dyDescent="0.25">
      <c r="A62" t="str">
        <f t="shared" si="1"/>
        <v>228 - Causton Junior School</v>
      </c>
      <c r="B62" s="692">
        <v>228</v>
      </c>
      <c r="C62" s="692">
        <v>228</v>
      </c>
      <c r="D62" s="693">
        <v>0</v>
      </c>
      <c r="E62" s="694" t="s">
        <v>782</v>
      </c>
      <c r="F62" s="695">
        <v>888416.66160508548</v>
      </c>
      <c r="G62" s="695">
        <v>958.12369340871942</v>
      </c>
      <c r="H62" s="695">
        <v>889374.78529849416</v>
      </c>
      <c r="I62" s="695">
        <v>6142.7800000000007</v>
      </c>
      <c r="J62" s="695">
        <v>883232.00529849413</v>
      </c>
      <c r="K62" s="695">
        <v>0</v>
      </c>
      <c r="L62" s="694"/>
      <c r="M62" s="695"/>
      <c r="N62" s="695">
        <v>0</v>
      </c>
      <c r="O62" s="695"/>
      <c r="P62" s="695"/>
      <c r="Q62" s="695">
        <v>150000</v>
      </c>
      <c r="R62" s="695">
        <v>150000</v>
      </c>
      <c r="S62" s="695">
        <v>1033232.0052984941</v>
      </c>
      <c r="T62" s="694"/>
      <c r="U62" s="695">
        <v>1033232.0052984941</v>
      </c>
    </row>
    <row r="63" spans="1:21" ht="15" x14ac:dyDescent="0.25">
      <c r="A63" t="str">
        <f t="shared" si="1"/>
        <v>229 - Colneis Junior School</v>
      </c>
      <c r="B63" s="692">
        <v>229</v>
      </c>
      <c r="C63" s="692">
        <v>229</v>
      </c>
      <c r="D63" s="693">
        <v>0</v>
      </c>
      <c r="E63" s="694" t="s">
        <v>783</v>
      </c>
      <c r="F63" s="695">
        <v>1223901.9300000002</v>
      </c>
      <c r="G63" s="695">
        <v>-37473.634236787533</v>
      </c>
      <c r="H63" s="695">
        <v>1186428.2957632127</v>
      </c>
      <c r="I63" s="695">
        <v>10439.700000000001</v>
      </c>
      <c r="J63" s="695">
        <v>1175988.5957632128</v>
      </c>
      <c r="K63" s="695">
        <v>0</v>
      </c>
      <c r="L63" s="694"/>
      <c r="M63" s="695"/>
      <c r="N63" s="695">
        <v>0</v>
      </c>
      <c r="O63" s="695"/>
      <c r="P63" s="695"/>
      <c r="Q63" s="695"/>
      <c r="R63" s="695">
        <v>0</v>
      </c>
      <c r="S63" s="695">
        <v>1175988.5957632128</v>
      </c>
      <c r="T63" s="694"/>
      <c r="U63" s="695">
        <v>1175988.5957632128</v>
      </c>
    </row>
    <row r="64" spans="1:21" ht="15" x14ac:dyDescent="0.25">
      <c r="A64" t="str">
        <f t="shared" si="1"/>
        <v>230 - Fairfield Infant School</v>
      </c>
      <c r="B64" s="692">
        <v>230</v>
      </c>
      <c r="C64" s="692">
        <v>230</v>
      </c>
      <c r="D64" s="693">
        <v>0</v>
      </c>
      <c r="E64" s="694" t="s">
        <v>784</v>
      </c>
      <c r="F64" s="695">
        <v>980950.28881740011</v>
      </c>
      <c r="G64" s="695">
        <v>0</v>
      </c>
      <c r="H64" s="695">
        <v>980950.28881740011</v>
      </c>
      <c r="I64" s="695">
        <v>8109.68</v>
      </c>
      <c r="J64" s="695">
        <v>972840.60881740006</v>
      </c>
      <c r="K64" s="695">
        <v>101505.60000000001</v>
      </c>
      <c r="L64" s="694"/>
      <c r="M64" s="695"/>
      <c r="N64" s="695">
        <v>101505.60000000001</v>
      </c>
      <c r="O64" s="695"/>
      <c r="P64" s="695"/>
      <c r="Q64" s="695"/>
      <c r="R64" s="695">
        <v>0</v>
      </c>
      <c r="S64" s="695">
        <v>1074346.2088174</v>
      </c>
      <c r="T64" s="694"/>
      <c r="U64" s="695">
        <v>1074346.2088174</v>
      </c>
    </row>
    <row r="65" spans="1:21" ht="15" x14ac:dyDescent="0.25">
      <c r="A65" t="str">
        <f t="shared" si="1"/>
        <v>231 - Grange Community Primary School</v>
      </c>
      <c r="B65" s="692">
        <v>231</v>
      </c>
      <c r="C65" s="692">
        <v>231</v>
      </c>
      <c r="D65" s="693">
        <v>0</v>
      </c>
      <c r="E65" s="694" t="s">
        <v>785</v>
      </c>
      <c r="F65" s="695">
        <v>858682.35397169506</v>
      </c>
      <c r="G65" s="695">
        <v>-32795.938716620236</v>
      </c>
      <c r="H65" s="695">
        <v>825886.41525507485</v>
      </c>
      <c r="I65" s="695">
        <v>6233.56</v>
      </c>
      <c r="J65" s="695">
        <v>819652.8552550748</v>
      </c>
      <c r="K65" s="695">
        <v>50752.800000000003</v>
      </c>
      <c r="L65" s="694"/>
      <c r="M65" s="695"/>
      <c r="N65" s="695">
        <v>50752.800000000003</v>
      </c>
      <c r="O65" s="695"/>
      <c r="P65" s="695"/>
      <c r="Q65" s="695"/>
      <c r="R65" s="695">
        <v>0</v>
      </c>
      <c r="S65" s="695">
        <v>870405.65525507485</v>
      </c>
      <c r="T65" s="694"/>
      <c r="U65" s="695">
        <v>870405.65525507485</v>
      </c>
    </row>
    <row r="66" spans="1:21" ht="15" x14ac:dyDescent="0.25">
      <c r="A66" t="str">
        <f t="shared" si="1"/>
        <v>232 - Kingsfleet Primary School</v>
      </c>
      <c r="B66" s="692">
        <v>232</v>
      </c>
      <c r="C66" s="692">
        <v>232</v>
      </c>
      <c r="D66" s="693">
        <v>0</v>
      </c>
      <c r="E66" s="694" t="s">
        <v>786</v>
      </c>
      <c r="F66" s="695">
        <v>770267.14495447068</v>
      </c>
      <c r="G66" s="695">
        <v>-8905.268165452113</v>
      </c>
      <c r="H66" s="695">
        <v>761361.87678901863</v>
      </c>
      <c r="I66" s="695">
        <v>6082.26</v>
      </c>
      <c r="J66" s="695">
        <v>755279.61678901862</v>
      </c>
      <c r="K66" s="695">
        <v>0</v>
      </c>
      <c r="L66" s="694"/>
      <c r="M66" s="695"/>
      <c r="N66" s="695">
        <v>0</v>
      </c>
      <c r="O66" s="695"/>
      <c r="P66" s="695"/>
      <c r="Q66" s="695"/>
      <c r="R66" s="695">
        <v>0</v>
      </c>
      <c r="S66" s="695">
        <v>755279.61678901862</v>
      </c>
      <c r="T66" s="694"/>
      <c r="U66" s="695">
        <v>755279.61678901862</v>
      </c>
    </row>
    <row r="67" spans="1:21" ht="15" x14ac:dyDescent="0.25">
      <c r="A67" t="str">
        <f t="shared" si="1"/>
        <v>234 - Maidstone Infant School</v>
      </c>
      <c r="B67" s="692">
        <v>234</v>
      </c>
      <c r="C67" s="692">
        <v>234</v>
      </c>
      <c r="D67" s="693">
        <v>0</v>
      </c>
      <c r="E67" s="694" t="s">
        <v>787</v>
      </c>
      <c r="F67" s="695">
        <v>638731.20459040534</v>
      </c>
      <c r="G67" s="695">
        <v>0</v>
      </c>
      <c r="H67" s="695">
        <v>638731.20459040534</v>
      </c>
      <c r="I67" s="695">
        <v>4115.3600000000006</v>
      </c>
      <c r="J67" s="695">
        <v>634615.84459040535</v>
      </c>
      <c r="K67" s="695">
        <v>39241.200000000004</v>
      </c>
      <c r="L67" s="694"/>
      <c r="M67" s="695"/>
      <c r="N67" s="695">
        <v>39241.200000000004</v>
      </c>
      <c r="O67" s="695"/>
      <c r="P67" s="695"/>
      <c r="Q67" s="695">
        <v>100000</v>
      </c>
      <c r="R67" s="695">
        <v>100000</v>
      </c>
      <c r="S67" s="695">
        <v>773857.04459040542</v>
      </c>
      <c r="T67" s="694"/>
      <c r="U67" s="695">
        <v>773857.0445904053</v>
      </c>
    </row>
    <row r="68" spans="1:21" ht="15" x14ac:dyDescent="0.25">
      <c r="A68" t="str">
        <f t="shared" si="1"/>
        <v>237 - Grundisburgh Primary School</v>
      </c>
      <c r="B68" s="692">
        <v>237</v>
      </c>
      <c r="C68" s="692">
        <v>237</v>
      </c>
      <c r="D68" s="693">
        <v>0</v>
      </c>
      <c r="E68" s="694" t="s">
        <v>788</v>
      </c>
      <c r="F68" s="695">
        <v>627504.67363715358</v>
      </c>
      <c r="G68" s="695">
        <v>0</v>
      </c>
      <c r="H68" s="695">
        <v>627504.67363715358</v>
      </c>
      <c r="I68" s="695">
        <v>5113.9400000000005</v>
      </c>
      <c r="J68" s="695">
        <v>622390.73363715364</v>
      </c>
      <c r="K68" s="695">
        <v>0</v>
      </c>
      <c r="L68" s="694"/>
      <c r="M68" s="695"/>
      <c r="N68" s="695">
        <v>0</v>
      </c>
      <c r="O68" s="695"/>
      <c r="P68" s="695"/>
      <c r="Q68" s="695"/>
      <c r="R68" s="695">
        <v>0</v>
      </c>
      <c r="S68" s="695">
        <v>622390.73363715364</v>
      </c>
      <c r="T68" s="694"/>
      <c r="U68" s="695">
        <v>622390.73363715364</v>
      </c>
    </row>
    <row r="69" spans="1:21" ht="15" x14ac:dyDescent="0.25">
      <c r="A69" t="str">
        <f t="shared" si="1"/>
        <v>238 - Beaumont Community Primary School</v>
      </c>
      <c r="B69" s="692">
        <v>238</v>
      </c>
      <c r="C69" s="692">
        <v>238</v>
      </c>
      <c r="D69" s="693">
        <v>0</v>
      </c>
      <c r="E69" s="694" t="s">
        <v>789</v>
      </c>
      <c r="F69" s="695">
        <v>458000.30706486886</v>
      </c>
      <c r="G69" s="695">
        <v>16336.030250440504</v>
      </c>
      <c r="H69" s="695">
        <v>474336.33731530939</v>
      </c>
      <c r="I69" s="695">
        <v>3237.82</v>
      </c>
      <c r="J69" s="695">
        <v>471098.51731530938</v>
      </c>
      <c r="K69" s="695">
        <v>20860.8</v>
      </c>
      <c r="L69" s="694"/>
      <c r="M69" s="695"/>
      <c r="N69" s="695">
        <v>20860.8</v>
      </c>
      <c r="O69" s="695"/>
      <c r="P69" s="695"/>
      <c r="Q69" s="695"/>
      <c r="R69" s="695">
        <v>0</v>
      </c>
      <c r="S69" s="695">
        <v>491959.31731530937</v>
      </c>
      <c r="T69" s="694"/>
      <c r="U69" s="695">
        <v>491959.31731530937</v>
      </c>
    </row>
    <row r="70" spans="1:21" ht="15" x14ac:dyDescent="0.25">
      <c r="A70" t="str">
        <f t="shared" si="1"/>
        <v>239 - Hadleigh Community Primary School</v>
      </c>
      <c r="B70" s="692">
        <v>239</v>
      </c>
      <c r="C70" s="692">
        <v>239</v>
      </c>
      <c r="D70" s="693">
        <v>0</v>
      </c>
      <c r="E70" s="694" t="s">
        <v>790</v>
      </c>
      <c r="F70" s="695">
        <v>1658935.8699093526</v>
      </c>
      <c r="G70" s="695">
        <v>0</v>
      </c>
      <c r="H70" s="695">
        <v>1658935.8699093526</v>
      </c>
      <c r="I70" s="695">
        <v>15735.2</v>
      </c>
      <c r="J70" s="695">
        <v>1643200.6699093527</v>
      </c>
      <c r="K70" s="695">
        <v>83697.600000000006</v>
      </c>
      <c r="L70" s="694"/>
      <c r="M70" s="695"/>
      <c r="N70" s="695">
        <v>83697.600000000006</v>
      </c>
      <c r="O70" s="695"/>
      <c r="P70" s="695"/>
      <c r="Q70" s="695"/>
      <c r="R70" s="695">
        <v>0</v>
      </c>
      <c r="S70" s="695">
        <v>1726898.2699093528</v>
      </c>
      <c r="T70" s="694"/>
      <c r="U70" s="695">
        <v>1726898.2699093528</v>
      </c>
    </row>
    <row r="71" spans="1:21" ht="15" x14ac:dyDescent="0.25">
      <c r="A71" t="str">
        <f t="shared" si="1"/>
        <v>242 - Henley Primary School</v>
      </c>
      <c r="B71" s="692">
        <v>242</v>
      </c>
      <c r="C71" s="692">
        <v>242</v>
      </c>
      <c r="D71" s="693">
        <v>0</v>
      </c>
      <c r="E71" s="694" t="s">
        <v>791</v>
      </c>
      <c r="F71" s="695">
        <v>467021.24763523944</v>
      </c>
      <c r="G71" s="695">
        <v>0</v>
      </c>
      <c r="H71" s="695">
        <v>467021.24763523944</v>
      </c>
      <c r="I71" s="695">
        <v>3328.6000000000004</v>
      </c>
      <c r="J71" s="695">
        <v>463692.64763523947</v>
      </c>
      <c r="K71" s="695">
        <v>0</v>
      </c>
      <c r="L71" s="694"/>
      <c r="M71" s="695"/>
      <c r="N71" s="695">
        <v>0</v>
      </c>
      <c r="O71" s="695"/>
      <c r="P71" s="695"/>
      <c r="Q71" s="695"/>
      <c r="R71" s="695">
        <v>0</v>
      </c>
      <c r="S71" s="695">
        <v>463692.64763523947</v>
      </c>
      <c r="T71" s="694"/>
      <c r="U71" s="695">
        <v>463692.64763523947</v>
      </c>
    </row>
    <row r="72" spans="1:21" ht="15" x14ac:dyDescent="0.25">
      <c r="A72" t="str">
        <f t="shared" si="1"/>
        <v>243 - Hintlesham and Chattisham CEVCP School</v>
      </c>
      <c r="B72" s="692">
        <v>243</v>
      </c>
      <c r="C72" s="692">
        <v>243</v>
      </c>
      <c r="D72" s="693">
        <v>0</v>
      </c>
      <c r="E72" s="694" t="s">
        <v>792</v>
      </c>
      <c r="F72" s="695">
        <v>434684.83287517814</v>
      </c>
      <c r="G72" s="695">
        <v>-21273.807380914692</v>
      </c>
      <c r="H72" s="695">
        <v>413411.02549426345</v>
      </c>
      <c r="I72" s="695">
        <v>2874.7000000000003</v>
      </c>
      <c r="J72" s="695">
        <v>410536.32549426344</v>
      </c>
      <c r="K72" s="695">
        <v>0</v>
      </c>
      <c r="L72" s="694"/>
      <c r="M72" s="695"/>
      <c r="N72" s="695">
        <v>0</v>
      </c>
      <c r="O72" s="695"/>
      <c r="P72" s="695"/>
      <c r="Q72" s="695"/>
      <c r="R72" s="695">
        <v>0</v>
      </c>
      <c r="S72" s="695">
        <v>410536.32549426344</v>
      </c>
      <c r="T72" s="694"/>
      <c r="U72" s="695">
        <v>410536.32549426344</v>
      </c>
    </row>
    <row r="73" spans="1:21" ht="15" x14ac:dyDescent="0.25">
      <c r="A73" t="str">
        <f t="shared" si="1"/>
        <v>245 - Holbrook Primary School</v>
      </c>
      <c r="B73" s="692">
        <v>245</v>
      </c>
      <c r="C73" s="692">
        <v>245</v>
      </c>
      <c r="D73" s="693">
        <v>0</v>
      </c>
      <c r="E73" s="694" t="s">
        <v>793</v>
      </c>
      <c r="F73" s="695">
        <v>594769.69653679652</v>
      </c>
      <c r="G73" s="695">
        <v>-5615.4641490664771</v>
      </c>
      <c r="H73" s="695">
        <v>589154.23238773004</v>
      </c>
      <c r="I73" s="695">
        <v>4690.3</v>
      </c>
      <c r="J73" s="695">
        <v>584463.93238772999</v>
      </c>
      <c r="K73" s="695">
        <v>0</v>
      </c>
      <c r="L73" s="694"/>
      <c r="M73" s="695"/>
      <c r="N73" s="695">
        <v>0</v>
      </c>
      <c r="O73" s="695"/>
      <c r="P73" s="695"/>
      <c r="Q73" s="695"/>
      <c r="R73" s="695">
        <v>0</v>
      </c>
      <c r="S73" s="695">
        <v>584463.93238772999</v>
      </c>
      <c r="T73" s="694"/>
      <c r="U73" s="695">
        <v>584463.93238772999</v>
      </c>
    </row>
    <row r="74" spans="1:21" ht="15" x14ac:dyDescent="0.25">
      <c r="A74" t="str">
        <f t="shared" si="1"/>
        <v>246 - Hollesley Primary School</v>
      </c>
      <c r="B74" s="692">
        <v>246</v>
      </c>
      <c r="C74" s="692">
        <v>246</v>
      </c>
      <c r="D74" s="693">
        <v>0</v>
      </c>
      <c r="E74" s="694" t="s">
        <v>794</v>
      </c>
      <c r="F74" s="695">
        <v>414078.66383542726</v>
      </c>
      <c r="G74" s="695">
        <v>0</v>
      </c>
      <c r="H74" s="695">
        <v>414078.66383542726</v>
      </c>
      <c r="I74" s="695">
        <v>2602.36</v>
      </c>
      <c r="J74" s="695">
        <v>411476.30383542727</v>
      </c>
      <c r="K74" s="695">
        <v>0</v>
      </c>
      <c r="L74" s="694"/>
      <c r="M74" s="695"/>
      <c r="N74" s="695">
        <v>0</v>
      </c>
      <c r="O74" s="695"/>
      <c r="P74" s="695"/>
      <c r="Q74" s="695"/>
      <c r="R74" s="695">
        <v>0</v>
      </c>
      <c r="S74" s="695">
        <v>411476.30383542727</v>
      </c>
      <c r="T74" s="694"/>
      <c r="U74" s="695">
        <v>411476.30383542727</v>
      </c>
    </row>
    <row r="75" spans="1:21" ht="15" x14ac:dyDescent="0.25">
      <c r="A75" t="str">
        <f t="shared" si="1"/>
        <v>249 - Broke Hall Community Primary School</v>
      </c>
      <c r="B75" s="692">
        <v>249</v>
      </c>
      <c r="C75" s="692">
        <v>249</v>
      </c>
      <c r="D75" s="693">
        <v>0</v>
      </c>
      <c r="E75" s="694" t="s">
        <v>795</v>
      </c>
      <c r="F75" s="695">
        <v>2000924.4107758328</v>
      </c>
      <c r="G75" s="695">
        <v>0</v>
      </c>
      <c r="H75" s="695">
        <v>2000924.4107758328</v>
      </c>
      <c r="I75" s="695">
        <v>18609.900000000001</v>
      </c>
      <c r="J75" s="695">
        <v>1982314.5107758329</v>
      </c>
      <c r="K75" s="695">
        <v>92601.600000000006</v>
      </c>
      <c r="L75" s="694"/>
      <c r="M75" s="695"/>
      <c r="N75" s="695">
        <v>92601.600000000006</v>
      </c>
      <c r="O75" s="695"/>
      <c r="P75" s="695"/>
      <c r="Q75" s="695"/>
      <c r="R75" s="695">
        <v>0</v>
      </c>
      <c r="S75" s="695">
        <v>2074916.110775833</v>
      </c>
      <c r="T75" s="694"/>
      <c r="U75" s="695">
        <v>2074916.110775833</v>
      </c>
    </row>
    <row r="76" spans="1:21" ht="15" x14ac:dyDescent="0.25">
      <c r="A76" t="str">
        <f t="shared" si="1"/>
        <v>250 - Britannia Primary School and Nursery</v>
      </c>
      <c r="B76" s="692">
        <v>250</v>
      </c>
      <c r="C76" s="692">
        <v>250</v>
      </c>
      <c r="D76" s="693">
        <v>0</v>
      </c>
      <c r="E76" s="694" t="s">
        <v>796</v>
      </c>
      <c r="F76" s="695">
        <v>2053972.1600861999</v>
      </c>
      <c r="G76" s="695">
        <v>0</v>
      </c>
      <c r="H76" s="695">
        <v>2053972.1600861999</v>
      </c>
      <c r="I76" s="695">
        <v>18942.760000000002</v>
      </c>
      <c r="J76" s="695">
        <v>2035029.4000861999</v>
      </c>
      <c r="K76" s="695">
        <v>101505.60000000001</v>
      </c>
      <c r="L76" s="694"/>
      <c r="M76" s="695"/>
      <c r="N76" s="695">
        <v>101505.60000000001</v>
      </c>
      <c r="O76" s="695"/>
      <c r="P76" s="695"/>
      <c r="Q76" s="695"/>
      <c r="R76" s="695">
        <v>0</v>
      </c>
      <c r="S76" s="695">
        <v>2136535.0000862</v>
      </c>
      <c r="T76" s="694"/>
      <c r="U76" s="695">
        <v>2136535.0000862</v>
      </c>
    </row>
    <row r="77" spans="1:21" ht="15" x14ac:dyDescent="0.25">
      <c r="A77" t="str">
        <f t="shared" si="1"/>
        <v>258 - Clifford Road Primary School</v>
      </c>
      <c r="B77" s="692">
        <v>258</v>
      </c>
      <c r="C77" s="692">
        <v>258</v>
      </c>
      <c r="D77" s="693">
        <v>0</v>
      </c>
      <c r="E77" s="694" t="s">
        <v>798</v>
      </c>
      <c r="F77" s="695">
        <v>1400863.3189636595</v>
      </c>
      <c r="G77" s="695">
        <v>0</v>
      </c>
      <c r="H77" s="695">
        <v>1400863.3189636595</v>
      </c>
      <c r="I77" s="695">
        <v>12467.12</v>
      </c>
      <c r="J77" s="695">
        <v>1388396.1989636593</v>
      </c>
      <c r="K77" s="695">
        <v>69769.200000000012</v>
      </c>
      <c r="L77" s="694"/>
      <c r="M77" s="695"/>
      <c r="N77" s="695">
        <v>69769.200000000012</v>
      </c>
      <c r="O77" s="695"/>
      <c r="P77" s="695"/>
      <c r="Q77" s="695"/>
      <c r="R77" s="695">
        <v>0</v>
      </c>
      <c r="S77" s="695">
        <v>1458165.3989636593</v>
      </c>
      <c r="T77" s="694"/>
      <c r="U77" s="695">
        <v>1458165.3989636593</v>
      </c>
    </row>
    <row r="78" spans="1:21" ht="15" x14ac:dyDescent="0.25">
      <c r="A78" t="str">
        <f t="shared" si="1"/>
        <v>259 - Dale Hall Community Primary School</v>
      </c>
      <c r="B78" s="692">
        <v>259</v>
      </c>
      <c r="C78" s="692">
        <v>259</v>
      </c>
      <c r="D78" s="693">
        <v>0</v>
      </c>
      <c r="E78" s="694" t="s">
        <v>799</v>
      </c>
      <c r="F78" s="695">
        <v>1382807.8162737344</v>
      </c>
      <c r="G78" s="695">
        <v>0</v>
      </c>
      <c r="H78" s="695">
        <v>1382807.8162737344</v>
      </c>
      <c r="I78" s="695">
        <v>12346.08</v>
      </c>
      <c r="J78" s="695">
        <v>1370461.7362737344</v>
      </c>
      <c r="K78" s="695">
        <v>0</v>
      </c>
      <c r="L78" s="694"/>
      <c r="M78" s="695"/>
      <c r="N78" s="695">
        <v>0</v>
      </c>
      <c r="O78" s="695"/>
      <c r="P78" s="695"/>
      <c r="Q78" s="695"/>
      <c r="R78" s="695">
        <v>0</v>
      </c>
      <c r="S78" s="695">
        <v>1370461.7362737344</v>
      </c>
      <c r="T78" s="694"/>
      <c r="U78" s="695">
        <v>1370461.7362737344</v>
      </c>
    </row>
    <row r="79" spans="1:21" ht="15" x14ac:dyDescent="0.25">
      <c r="A79" t="str">
        <f t="shared" si="1"/>
        <v>260 - The Willows Primary School</v>
      </c>
      <c r="B79" s="692">
        <v>260</v>
      </c>
      <c r="C79" s="692">
        <v>260</v>
      </c>
      <c r="D79" s="693">
        <v>0</v>
      </c>
      <c r="E79" s="694" t="s">
        <v>800</v>
      </c>
      <c r="F79" s="695">
        <v>1288994.2955700078</v>
      </c>
      <c r="G79" s="695">
        <v>0</v>
      </c>
      <c r="H79" s="695">
        <v>1288994.2955700078</v>
      </c>
      <c r="I79" s="695">
        <v>8472.8000000000011</v>
      </c>
      <c r="J79" s="695">
        <v>1280521.4955700077</v>
      </c>
      <c r="K79" s="695">
        <v>50752.800000000003</v>
      </c>
      <c r="L79" s="694"/>
      <c r="M79" s="695"/>
      <c r="N79" s="695">
        <v>50752.800000000003</v>
      </c>
      <c r="O79" s="695"/>
      <c r="P79" s="695"/>
      <c r="Q79" s="695"/>
      <c r="R79" s="695">
        <v>0</v>
      </c>
      <c r="S79" s="695">
        <v>1331274.2955700078</v>
      </c>
      <c r="T79" s="694"/>
      <c r="U79" s="695">
        <v>1331274.2955700078</v>
      </c>
    </row>
    <row r="80" spans="1:21" ht="15" x14ac:dyDescent="0.25">
      <c r="A80" t="str">
        <f t="shared" si="1"/>
        <v>263 - Halifax Primary School</v>
      </c>
      <c r="B80" s="692">
        <v>263</v>
      </c>
      <c r="C80" s="692">
        <v>263</v>
      </c>
      <c r="D80" s="693">
        <v>0</v>
      </c>
      <c r="E80" s="694" t="s">
        <v>802</v>
      </c>
      <c r="F80" s="695">
        <v>1610711.5805566432</v>
      </c>
      <c r="G80" s="695">
        <v>15178.216087168557</v>
      </c>
      <c r="H80" s="695">
        <v>1625889.7966438117</v>
      </c>
      <c r="I80" s="695">
        <v>12406.6</v>
      </c>
      <c r="J80" s="695">
        <v>1613483.1966438117</v>
      </c>
      <c r="K80" s="695">
        <v>0</v>
      </c>
      <c r="L80" s="694"/>
      <c r="M80" s="695"/>
      <c r="N80" s="695">
        <v>0</v>
      </c>
      <c r="O80" s="695"/>
      <c r="P80" s="695"/>
      <c r="Q80" s="695"/>
      <c r="R80" s="695">
        <v>0</v>
      </c>
      <c r="S80" s="695">
        <v>1613483.1966438117</v>
      </c>
      <c r="T80" s="694"/>
      <c r="U80" s="695">
        <v>1613483.1966438117</v>
      </c>
    </row>
    <row r="81" spans="1:21" ht="15" x14ac:dyDescent="0.25">
      <c r="A81" t="str">
        <f t="shared" si="1"/>
        <v>264 - Handford Hall Primary School</v>
      </c>
      <c r="B81" s="692">
        <v>264</v>
      </c>
      <c r="C81" s="692">
        <v>264</v>
      </c>
      <c r="D81" s="693">
        <v>0</v>
      </c>
      <c r="E81" s="694" t="s">
        <v>803</v>
      </c>
      <c r="F81" s="695">
        <v>1265969.5607116474</v>
      </c>
      <c r="G81" s="695">
        <v>28500.134132308976</v>
      </c>
      <c r="H81" s="695">
        <v>1294469.6948439563</v>
      </c>
      <c r="I81" s="695">
        <v>9199.0400000000009</v>
      </c>
      <c r="J81" s="695">
        <v>1285270.6548439562</v>
      </c>
      <c r="K81" s="695">
        <v>76383.600000000006</v>
      </c>
      <c r="L81" s="694"/>
      <c r="M81" s="695"/>
      <c r="N81" s="695">
        <v>76383.600000000006</v>
      </c>
      <c r="O81" s="695"/>
      <c r="P81" s="695"/>
      <c r="Q81" s="695"/>
      <c r="R81" s="695">
        <v>0</v>
      </c>
      <c r="S81" s="695">
        <v>1361654.2548439563</v>
      </c>
      <c r="T81" s="694"/>
      <c r="U81" s="695">
        <v>1361654.2548439563</v>
      </c>
    </row>
    <row r="82" spans="1:21" ht="15" x14ac:dyDescent="0.25">
      <c r="A82" t="str">
        <f t="shared" si="1"/>
        <v>269 - Morland Primary School</v>
      </c>
      <c r="B82" s="692">
        <v>269</v>
      </c>
      <c r="C82" s="692">
        <v>269</v>
      </c>
      <c r="D82" s="693">
        <v>0</v>
      </c>
      <c r="E82" s="694" t="s">
        <v>1382</v>
      </c>
      <c r="F82" s="695">
        <v>1532493.9062358718</v>
      </c>
      <c r="G82" s="695">
        <v>0</v>
      </c>
      <c r="H82" s="695">
        <v>1532493.9062358718</v>
      </c>
      <c r="I82" s="695">
        <v>10197.620000000001</v>
      </c>
      <c r="J82" s="695">
        <v>1522296.2862358717</v>
      </c>
      <c r="K82" s="695">
        <v>77337.600000000006</v>
      </c>
      <c r="L82" s="694"/>
      <c r="M82" s="695"/>
      <c r="N82" s="695">
        <v>77337.600000000006</v>
      </c>
      <c r="O82" s="695"/>
      <c r="P82" s="695"/>
      <c r="Q82" s="695"/>
      <c r="R82" s="695">
        <v>0</v>
      </c>
      <c r="S82" s="695">
        <v>1599633.8862358718</v>
      </c>
      <c r="T82" s="694"/>
      <c r="U82" s="695">
        <v>1599633.8862358718</v>
      </c>
    </row>
    <row r="83" spans="1:21" ht="15" x14ac:dyDescent="0.25">
      <c r="A83" t="str">
        <f t="shared" si="1"/>
        <v>273 - Ravenswood Primary School</v>
      </c>
      <c r="B83" s="692">
        <v>273</v>
      </c>
      <c r="C83" s="692">
        <v>273</v>
      </c>
      <c r="D83" s="693">
        <v>0</v>
      </c>
      <c r="E83" s="694" t="s">
        <v>806</v>
      </c>
      <c r="F83" s="695">
        <v>1619205.6051200461</v>
      </c>
      <c r="G83" s="695">
        <v>104421.8697292537</v>
      </c>
      <c r="H83" s="695">
        <v>1723627.4748492998</v>
      </c>
      <c r="I83" s="695">
        <v>11408.02</v>
      </c>
      <c r="J83" s="695">
        <v>1712219.4548492997</v>
      </c>
      <c r="K83" s="695">
        <v>101505.60000000001</v>
      </c>
      <c r="L83" s="694"/>
      <c r="M83" s="695"/>
      <c r="N83" s="695">
        <v>101505.60000000001</v>
      </c>
      <c r="O83" s="695"/>
      <c r="P83" s="695"/>
      <c r="Q83" s="695"/>
      <c r="R83" s="695">
        <v>0</v>
      </c>
      <c r="S83" s="695">
        <v>1813725.0548492998</v>
      </c>
      <c r="T83" s="694"/>
      <c r="U83" s="695">
        <v>1813725.0548492998</v>
      </c>
    </row>
    <row r="84" spans="1:21" ht="15" x14ac:dyDescent="0.25">
      <c r="A84" t="str">
        <f t="shared" si="1"/>
        <v>274 - Pipers Vale Community Primary School</v>
      </c>
      <c r="B84" s="692">
        <v>274</v>
      </c>
      <c r="C84" s="692">
        <v>274</v>
      </c>
      <c r="D84" s="693">
        <v>0</v>
      </c>
      <c r="E84" s="694" t="s">
        <v>807</v>
      </c>
      <c r="F84" s="695">
        <v>1627537.9370150687</v>
      </c>
      <c r="G84" s="695">
        <v>0</v>
      </c>
      <c r="H84" s="695">
        <v>1627537.9370150687</v>
      </c>
      <c r="I84" s="695">
        <v>10288.4</v>
      </c>
      <c r="J84" s="695">
        <v>1617249.5370150688</v>
      </c>
      <c r="K84" s="695">
        <v>50752.800000000003</v>
      </c>
      <c r="L84" s="694"/>
      <c r="M84" s="695"/>
      <c r="N84" s="695">
        <v>50752.800000000003</v>
      </c>
      <c r="O84" s="695"/>
      <c r="P84" s="695"/>
      <c r="Q84" s="695"/>
      <c r="R84" s="695">
        <v>0</v>
      </c>
      <c r="S84" s="695">
        <v>1668002.3370150689</v>
      </c>
      <c r="T84" s="694"/>
      <c r="U84" s="695">
        <v>1668002.3370150689</v>
      </c>
    </row>
    <row r="85" spans="1:21" ht="15" x14ac:dyDescent="0.25">
      <c r="A85" t="str">
        <f t="shared" ref="A85:A124" si="2">CONCATENATE(B85," - ",E85)</f>
        <v>275 - Ranelagh Primary School</v>
      </c>
      <c r="B85" s="692">
        <v>275</v>
      </c>
      <c r="C85" s="692">
        <v>275</v>
      </c>
      <c r="D85" s="693">
        <v>0</v>
      </c>
      <c r="E85" s="694" t="s">
        <v>808</v>
      </c>
      <c r="F85" s="695">
        <v>987297.53053127578</v>
      </c>
      <c r="G85" s="695">
        <v>77760.917103791391</v>
      </c>
      <c r="H85" s="695">
        <v>1065058.4476350672</v>
      </c>
      <c r="I85" s="695">
        <v>6687.46</v>
      </c>
      <c r="J85" s="695">
        <v>1058370.9876350672</v>
      </c>
      <c r="K85" s="695">
        <v>50752.800000000003</v>
      </c>
      <c r="L85" s="694"/>
      <c r="M85" s="695"/>
      <c r="N85" s="695">
        <v>50752.800000000003</v>
      </c>
      <c r="O85" s="695"/>
      <c r="P85" s="695"/>
      <c r="Q85" s="695"/>
      <c r="R85" s="695">
        <v>0</v>
      </c>
      <c r="S85" s="695">
        <v>1109123.7876350672</v>
      </c>
      <c r="T85" s="694"/>
      <c r="U85" s="695">
        <v>1109123.7876350672</v>
      </c>
    </row>
    <row r="86" spans="1:21" ht="15" x14ac:dyDescent="0.25">
      <c r="A86" t="str">
        <f t="shared" si="2"/>
        <v>279 - Rose Hill Primary School</v>
      </c>
      <c r="B86" s="692">
        <v>279</v>
      </c>
      <c r="C86" s="692">
        <v>279</v>
      </c>
      <c r="D86" s="693">
        <v>0</v>
      </c>
      <c r="E86" s="694" t="s">
        <v>809</v>
      </c>
      <c r="F86" s="695">
        <v>1070133.6207099566</v>
      </c>
      <c r="G86" s="695">
        <v>0</v>
      </c>
      <c r="H86" s="695">
        <v>1070133.6207099566</v>
      </c>
      <c r="I86" s="695">
        <v>8835.92</v>
      </c>
      <c r="J86" s="695">
        <v>1061297.7007099567</v>
      </c>
      <c r="K86" s="695">
        <v>0</v>
      </c>
      <c r="L86" s="694"/>
      <c r="M86" s="695"/>
      <c r="N86" s="695">
        <v>0</v>
      </c>
      <c r="O86" s="695"/>
      <c r="P86" s="695"/>
      <c r="Q86" s="695"/>
      <c r="R86" s="695">
        <v>0</v>
      </c>
      <c r="S86" s="695">
        <v>1061297.7007099567</v>
      </c>
      <c r="T86" s="694"/>
      <c r="U86" s="695">
        <v>1061297.7007099567</v>
      </c>
    </row>
    <row r="87" spans="1:21" ht="15" x14ac:dyDescent="0.25">
      <c r="A87" t="str">
        <f t="shared" si="2"/>
        <v>281 - Rushmere Hall Primary School</v>
      </c>
      <c r="B87" s="692">
        <v>281</v>
      </c>
      <c r="C87" s="692">
        <v>281</v>
      </c>
      <c r="D87" s="693">
        <v>0</v>
      </c>
      <c r="E87" s="694" t="s">
        <v>810</v>
      </c>
      <c r="F87" s="695">
        <v>1932586.0286842911</v>
      </c>
      <c r="G87" s="695">
        <v>54823.011968675302</v>
      </c>
      <c r="H87" s="695">
        <v>1987409.0406529664</v>
      </c>
      <c r="I87" s="695">
        <v>16357.950800000002</v>
      </c>
      <c r="J87" s="695">
        <v>1971051.0898529664</v>
      </c>
      <c r="K87" s="695">
        <v>101505.60000000001</v>
      </c>
      <c r="L87" s="694"/>
      <c r="M87" s="695"/>
      <c r="N87" s="695">
        <v>101505.60000000001</v>
      </c>
      <c r="O87" s="695"/>
      <c r="P87" s="695"/>
      <c r="Q87" s="695">
        <v>104200</v>
      </c>
      <c r="R87" s="695">
        <v>104200</v>
      </c>
      <c r="S87" s="695">
        <v>2176756.6898529665</v>
      </c>
      <c r="T87" s="694"/>
      <c r="U87" s="695">
        <v>2176756.6898529665</v>
      </c>
    </row>
    <row r="88" spans="1:21" ht="15" x14ac:dyDescent="0.25">
      <c r="A88" t="str">
        <f t="shared" si="2"/>
        <v>284 - St John's CEVAP School</v>
      </c>
      <c r="B88" s="692">
        <v>284</v>
      </c>
      <c r="C88" s="692">
        <v>284</v>
      </c>
      <c r="D88" s="693">
        <v>0</v>
      </c>
      <c r="E88" s="694" t="s">
        <v>812</v>
      </c>
      <c r="F88" s="695">
        <v>726207.33888888895</v>
      </c>
      <c r="G88" s="695">
        <v>0</v>
      </c>
      <c r="H88" s="695">
        <v>726207.33888888895</v>
      </c>
      <c r="I88" s="695">
        <v>6354.6</v>
      </c>
      <c r="J88" s="695">
        <v>719852.73888888897</v>
      </c>
      <c r="K88" s="695">
        <v>0</v>
      </c>
      <c r="L88" s="694"/>
      <c r="M88" s="695"/>
      <c r="N88" s="695">
        <v>0</v>
      </c>
      <c r="O88" s="695"/>
      <c r="P88" s="695"/>
      <c r="Q88" s="695"/>
      <c r="R88" s="695">
        <v>0</v>
      </c>
      <c r="S88" s="695">
        <v>719852.73888888897</v>
      </c>
      <c r="T88" s="694"/>
      <c r="U88" s="695">
        <v>719852.73888888897</v>
      </c>
    </row>
    <row r="89" spans="1:21" ht="15" x14ac:dyDescent="0.25">
      <c r="A89" t="str">
        <f t="shared" si="2"/>
        <v>285 - St Margaret's CEVAP School, Ipswich</v>
      </c>
      <c r="B89" s="692">
        <v>285</v>
      </c>
      <c r="C89" s="692">
        <v>285</v>
      </c>
      <c r="D89" s="693">
        <v>0</v>
      </c>
      <c r="E89" s="694" t="s">
        <v>813</v>
      </c>
      <c r="F89" s="695">
        <v>1048269.6448634999</v>
      </c>
      <c r="G89" s="695">
        <v>0</v>
      </c>
      <c r="H89" s="695">
        <v>1048269.6448634999</v>
      </c>
      <c r="I89" s="695">
        <v>9108.26</v>
      </c>
      <c r="J89" s="695">
        <v>1039161.3848634999</v>
      </c>
      <c r="K89" s="695">
        <v>0</v>
      </c>
      <c r="L89" s="694"/>
      <c r="M89" s="695"/>
      <c r="N89" s="695">
        <v>0</v>
      </c>
      <c r="O89" s="695"/>
      <c r="P89" s="695"/>
      <c r="Q89" s="695"/>
      <c r="R89" s="695">
        <v>0</v>
      </c>
      <c r="S89" s="695">
        <v>1039161.3848634999</v>
      </c>
      <c r="T89" s="694"/>
      <c r="U89" s="695">
        <v>1039161.3848634999</v>
      </c>
    </row>
    <row r="90" spans="1:21" ht="15" x14ac:dyDescent="0.25">
      <c r="A90" t="str">
        <f t="shared" si="2"/>
        <v>287 - St Mark's Catholic Primary School</v>
      </c>
      <c r="B90" s="692">
        <v>287</v>
      </c>
      <c r="C90" s="692">
        <v>287</v>
      </c>
      <c r="D90" s="693">
        <v>0</v>
      </c>
      <c r="E90" s="694" t="s">
        <v>814</v>
      </c>
      <c r="F90" s="695">
        <v>877469.70013898425</v>
      </c>
      <c r="G90" s="695">
        <v>-6051.8888373140035</v>
      </c>
      <c r="H90" s="695">
        <v>871417.81130167027</v>
      </c>
      <c r="I90" s="695">
        <v>6445.38</v>
      </c>
      <c r="J90" s="695">
        <v>864972.43130167027</v>
      </c>
      <c r="K90" s="695">
        <v>0</v>
      </c>
      <c r="L90" s="694"/>
      <c r="M90" s="695"/>
      <c r="N90" s="695">
        <v>0</v>
      </c>
      <c r="O90" s="695"/>
      <c r="P90" s="695"/>
      <c r="Q90" s="695"/>
      <c r="R90" s="695">
        <v>0</v>
      </c>
      <c r="S90" s="695">
        <v>864972.43130167027</v>
      </c>
      <c r="T90" s="694"/>
      <c r="U90" s="695">
        <v>864972.43130167027</v>
      </c>
    </row>
    <row r="91" spans="1:21" ht="15" x14ac:dyDescent="0.25">
      <c r="A91" t="str">
        <f t="shared" si="2"/>
        <v>288 - St Matthew's CEVAP School</v>
      </c>
      <c r="B91" s="692">
        <v>288</v>
      </c>
      <c r="C91" s="692">
        <v>288</v>
      </c>
      <c r="D91" s="693">
        <v>0</v>
      </c>
      <c r="E91" s="694" t="s">
        <v>815</v>
      </c>
      <c r="F91" s="695">
        <v>1705958.5301993529</v>
      </c>
      <c r="G91" s="695">
        <v>0</v>
      </c>
      <c r="H91" s="695">
        <v>1705958.5301993529</v>
      </c>
      <c r="I91" s="695">
        <v>12618.42</v>
      </c>
      <c r="J91" s="695">
        <v>1693340.110199353</v>
      </c>
      <c r="K91" s="695">
        <v>0</v>
      </c>
      <c r="L91" s="694"/>
      <c r="M91" s="695"/>
      <c r="N91" s="695">
        <v>0</v>
      </c>
      <c r="O91" s="695"/>
      <c r="P91" s="695"/>
      <c r="Q91" s="695"/>
      <c r="R91" s="695">
        <v>0</v>
      </c>
      <c r="S91" s="695">
        <v>1693340.110199353</v>
      </c>
      <c r="T91" s="694"/>
      <c r="U91" s="695">
        <v>1693340.110199353</v>
      </c>
    </row>
    <row r="92" spans="1:21" ht="15" x14ac:dyDescent="0.25">
      <c r="A92" t="str">
        <f t="shared" si="2"/>
        <v>289 - St Mary's Catholic Primary School, Ipswich</v>
      </c>
      <c r="B92" s="692">
        <v>289</v>
      </c>
      <c r="C92" s="692">
        <v>289</v>
      </c>
      <c r="D92" s="693">
        <v>0</v>
      </c>
      <c r="E92" s="694" t="s">
        <v>816</v>
      </c>
      <c r="F92" s="695">
        <v>756988.90714519308</v>
      </c>
      <c r="G92" s="695">
        <v>0</v>
      </c>
      <c r="H92" s="695">
        <v>756988.90714519308</v>
      </c>
      <c r="I92" s="695">
        <v>6324.34</v>
      </c>
      <c r="J92" s="695">
        <v>750664.56714519311</v>
      </c>
      <c r="K92" s="695">
        <v>26584.800000000003</v>
      </c>
      <c r="L92" s="694"/>
      <c r="M92" s="695"/>
      <c r="N92" s="695">
        <v>26584.800000000003</v>
      </c>
      <c r="O92" s="695"/>
      <c r="P92" s="695"/>
      <c r="Q92" s="695"/>
      <c r="R92" s="695">
        <v>0</v>
      </c>
      <c r="S92" s="695">
        <v>777249.36714519316</v>
      </c>
      <c r="T92" s="694"/>
      <c r="U92" s="695">
        <v>777249.36714519316</v>
      </c>
    </row>
    <row r="93" spans="1:21" ht="15" x14ac:dyDescent="0.25">
      <c r="A93" t="str">
        <f t="shared" si="2"/>
        <v>291 - St Pancras Catholic Primary School</v>
      </c>
      <c r="B93" s="692">
        <v>291</v>
      </c>
      <c r="C93" s="692">
        <v>291</v>
      </c>
      <c r="D93" s="693">
        <v>0</v>
      </c>
      <c r="E93" s="694" t="s">
        <v>817</v>
      </c>
      <c r="F93" s="695">
        <v>905592.72068123682</v>
      </c>
      <c r="G93" s="695">
        <v>0</v>
      </c>
      <c r="H93" s="695">
        <v>905592.72068123682</v>
      </c>
      <c r="I93" s="695">
        <v>6566.42</v>
      </c>
      <c r="J93" s="695">
        <v>899026.30068123678</v>
      </c>
      <c r="K93" s="695">
        <v>0</v>
      </c>
      <c r="L93" s="694"/>
      <c r="M93" s="695"/>
      <c r="N93" s="695">
        <v>0</v>
      </c>
      <c r="O93" s="695"/>
      <c r="P93" s="695"/>
      <c r="Q93" s="695"/>
      <c r="R93" s="695">
        <v>0</v>
      </c>
      <c r="S93" s="695">
        <v>899026.30068123678</v>
      </c>
      <c r="T93" s="694"/>
      <c r="U93" s="695">
        <v>899026.30068123678</v>
      </c>
    </row>
    <row r="94" spans="1:21" ht="15" x14ac:dyDescent="0.25">
      <c r="A94" t="str">
        <f t="shared" si="2"/>
        <v>293 - Springfield Infant and Nursery School</v>
      </c>
      <c r="B94" s="692">
        <v>293</v>
      </c>
      <c r="C94" s="692">
        <v>293</v>
      </c>
      <c r="D94" s="693">
        <v>0</v>
      </c>
      <c r="E94" s="694" t="s">
        <v>819</v>
      </c>
      <c r="F94" s="695">
        <v>1041892.8764150941</v>
      </c>
      <c r="G94" s="695">
        <v>-9098.4488807313955</v>
      </c>
      <c r="H94" s="695">
        <v>1032794.4275343628</v>
      </c>
      <c r="I94" s="695">
        <v>7897.8600000000006</v>
      </c>
      <c r="J94" s="695">
        <v>1024896.5675343628</v>
      </c>
      <c r="K94" s="695">
        <v>101505.60000000001</v>
      </c>
      <c r="L94" s="694"/>
      <c r="M94" s="695"/>
      <c r="N94" s="695">
        <v>101505.60000000001</v>
      </c>
      <c r="O94" s="695"/>
      <c r="P94" s="695"/>
      <c r="Q94" s="695"/>
      <c r="R94" s="695">
        <v>0</v>
      </c>
      <c r="S94" s="695">
        <v>1126402.1675343628</v>
      </c>
      <c r="T94" s="694"/>
      <c r="U94" s="695">
        <v>1126402.1675343628</v>
      </c>
    </row>
    <row r="95" spans="1:21" ht="15" x14ac:dyDescent="0.25">
      <c r="A95" t="str">
        <f t="shared" si="2"/>
        <v>294 - Springfield Junior School</v>
      </c>
      <c r="B95" s="692">
        <v>294</v>
      </c>
      <c r="C95" s="692">
        <v>294</v>
      </c>
      <c r="D95" s="693">
        <v>0</v>
      </c>
      <c r="E95" s="694" t="s">
        <v>820</v>
      </c>
      <c r="F95" s="695">
        <v>1319311.4760330578</v>
      </c>
      <c r="G95" s="695">
        <v>0</v>
      </c>
      <c r="H95" s="695">
        <v>1319311.4760330578</v>
      </c>
      <c r="I95" s="695">
        <v>10560.74</v>
      </c>
      <c r="J95" s="695">
        <v>1308750.7360330578</v>
      </c>
      <c r="K95" s="695">
        <v>0</v>
      </c>
      <c r="L95" s="694"/>
      <c r="M95" s="695"/>
      <c r="N95" s="695">
        <v>0</v>
      </c>
      <c r="O95" s="695"/>
      <c r="P95" s="695"/>
      <c r="Q95" s="695"/>
      <c r="R95" s="695">
        <v>0</v>
      </c>
      <c r="S95" s="695">
        <v>1308750.7360330578</v>
      </c>
      <c r="T95" s="694"/>
      <c r="U95" s="695">
        <v>1308750.7360330578</v>
      </c>
    </row>
    <row r="96" spans="1:21" ht="15" x14ac:dyDescent="0.25">
      <c r="A96" t="str">
        <f t="shared" si="2"/>
        <v>300 - Whitehouse Community Primary School</v>
      </c>
      <c r="B96" s="692">
        <v>300</v>
      </c>
      <c r="C96" s="692">
        <v>300</v>
      </c>
      <c r="D96" s="693">
        <v>0</v>
      </c>
      <c r="E96" s="694" t="s">
        <v>821</v>
      </c>
      <c r="F96" s="695">
        <v>2198651.5380008896</v>
      </c>
      <c r="G96" s="695">
        <v>0</v>
      </c>
      <c r="H96" s="695">
        <v>2198651.5380008896</v>
      </c>
      <c r="I96" s="695">
        <v>15220.78</v>
      </c>
      <c r="J96" s="695">
        <v>2183430.7580008898</v>
      </c>
      <c r="K96" s="695">
        <v>101505.60000000001</v>
      </c>
      <c r="L96" s="694"/>
      <c r="M96" s="695"/>
      <c r="N96" s="695">
        <v>101505.60000000001</v>
      </c>
      <c r="O96" s="695"/>
      <c r="P96" s="695"/>
      <c r="Q96" s="695"/>
      <c r="R96" s="695">
        <v>0</v>
      </c>
      <c r="S96" s="695">
        <v>2284936.3580008899</v>
      </c>
      <c r="T96" s="694"/>
      <c r="U96" s="695">
        <v>2284936.3580008899</v>
      </c>
    </row>
    <row r="97" spans="1:21" ht="15" x14ac:dyDescent="0.25">
      <c r="A97" t="str">
        <f t="shared" si="2"/>
        <v>307 - Cedarwood Community Primary School</v>
      </c>
      <c r="B97" s="692">
        <v>307</v>
      </c>
      <c r="C97" s="692">
        <v>307</v>
      </c>
      <c r="D97" s="693">
        <v>0</v>
      </c>
      <c r="E97" s="694" t="s">
        <v>823</v>
      </c>
      <c r="F97" s="695">
        <v>1372721.1744646183</v>
      </c>
      <c r="G97" s="695">
        <v>0</v>
      </c>
      <c r="H97" s="695">
        <v>1372721.1744646183</v>
      </c>
      <c r="I97" s="695">
        <v>12648.68</v>
      </c>
      <c r="J97" s="695">
        <v>1360072.4944646184</v>
      </c>
      <c r="K97" s="695">
        <v>0</v>
      </c>
      <c r="L97" s="694"/>
      <c r="M97" s="695"/>
      <c r="N97" s="695">
        <v>0</v>
      </c>
      <c r="O97" s="695"/>
      <c r="P97" s="695"/>
      <c r="Q97" s="695"/>
      <c r="R97" s="695">
        <v>0</v>
      </c>
      <c r="S97" s="695">
        <v>1360072.4944646184</v>
      </c>
      <c r="T97" s="694"/>
      <c r="U97" s="695">
        <v>1360072.4944646184</v>
      </c>
    </row>
    <row r="98" spans="1:21" ht="15" x14ac:dyDescent="0.25">
      <c r="A98" t="str">
        <f t="shared" si="2"/>
        <v>308 - Kersey CEVCP School</v>
      </c>
      <c r="B98" s="692">
        <v>308</v>
      </c>
      <c r="C98" s="692">
        <v>308</v>
      </c>
      <c r="D98" s="693">
        <v>0</v>
      </c>
      <c r="E98" s="694" t="s">
        <v>824</v>
      </c>
      <c r="F98" s="695">
        <v>384501.77841405361</v>
      </c>
      <c r="G98" s="695">
        <v>-37852.730091307334</v>
      </c>
      <c r="H98" s="695">
        <v>346649.0483227463</v>
      </c>
      <c r="I98" s="695">
        <v>2269.5</v>
      </c>
      <c r="J98" s="695">
        <v>344379.5483227463</v>
      </c>
      <c r="K98" s="695">
        <v>0</v>
      </c>
      <c r="L98" s="694"/>
      <c r="M98" s="695"/>
      <c r="N98" s="695">
        <v>0</v>
      </c>
      <c r="O98" s="695"/>
      <c r="P98" s="695"/>
      <c r="Q98" s="695"/>
      <c r="R98" s="695">
        <v>0</v>
      </c>
      <c r="S98" s="695">
        <v>344379.5483227463</v>
      </c>
      <c r="T98" s="694"/>
      <c r="U98" s="695">
        <v>344379.5483227463</v>
      </c>
    </row>
    <row r="99" spans="1:21" ht="15" x14ac:dyDescent="0.25">
      <c r="A99" t="str">
        <f t="shared" si="2"/>
        <v>309 - Heath Primary School</v>
      </c>
      <c r="B99" s="692">
        <v>309</v>
      </c>
      <c r="C99" s="692">
        <v>309</v>
      </c>
      <c r="D99" s="693">
        <v>0</v>
      </c>
      <c r="E99" s="694" t="s">
        <v>825</v>
      </c>
      <c r="F99" s="695">
        <v>1723471.3054750129</v>
      </c>
      <c r="G99" s="695">
        <v>0</v>
      </c>
      <c r="H99" s="695">
        <v>1723471.3054750129</v>
      </c>
      <c r="I99" s="695">
        <v>16158.84</v>
      </c>
      <c r="J99" s="695">
        <v>1707312.4654750128</v>
      </c>
      <c r="K99" s="695">
        <v>92601.600000000006</v>
      </c>
      <c r="L99" s="694"/>
      <c r="M99" s="695"/>
      <c r="N99" s="695">
        <v>92601.600000000006</v>
      </c>
      <c r="O99" s="695"/>
      <c r="P99" s="695"/>
      <c r="Q99" s="695"/>
      <c r="R99" s="695">
        <v>0</v>
      </c>
      <c r="S99" s="695">
        <v>1799914.0654750129</v>
      </c>
      <c r="T99" s="694"/>
      <c r="U99" s="695">
        <v>1799914.0654750129</v>
      </c>
    </row>
    <row r="100" spans="1:21" ht="15" x14ac:dyDescent="0.25">
      <c r="A100" t="str">
        <f t="shared" si="2"/>
        <v>310 - Bealings School</v>
      </c>
      <c r="B100" s="692">
        <v>310</v>
      </c>
      <c r="C100" s="692">
        <v>310</v>
      </c>
      <c r="D100" s="693">
        <v>0</v>
      </c>
      <c r="E100" s="694" t="s">
        <v>826</v>
      </c>
      <c r="F100" s="695">
        <v>428671.51447732106</v>
      </c>
      <c r="G100" s="695">
        <v>0</v>
      </c>
      <c r="H100" s="695">
        <v>428671.51447732106</v>
      </c>
      <c r="I100" s="695">
        <v>3207.56</v>
      </c>
      <c r="J100" s="695">
        <v>425463.95447732107</v>
      </c>
      <c r="K100" s="695">
        <v>0</v>
      </c>
      <c r="L100" s="694"/>
      <c r="M100" s="695"/>
      <c r="N100" s="695">
        <v>0</v>
      </c>
      <c r="O100" s="695"/>
      <c r="P100" s="695"/>
      <c r="Q100" s="695"/>
      <c r="R100" s="695">
        <v>0</v>
      </c>
      <c r="S100" s="695">
        <v>425463.95447732107</v>
      </c>
      <c r="T100" s="694"/>
      <c r="U100" s="695">
        <v>425463.95447732107</v>
      </c>
    </row>
    <row r="101" spans="1:21" ht="15" x14ac:dyDescent="0.25">
      <c r="A101" t="str">
        <f t="shared" si="2"/>
        <v>311 - Birchwood Primary School</v>
      </c>
      <c r="B101" s="692">
        <v>311</v>
      </c>
      <c r="C101" s="692">
        <v>311</v>
      </c>
      <c r="D101" s="693">
        <v>0</v>
      </c>
      <c r="E101" s="694" t="s">
        <v>827</v>
      </c>
      <c r="F101" s="695">
        <v>747649.05479658465</v>
      </c>
      <c r="G101" s="695">
        <v>0</v>
      </c>
      <c r="H101" s="695">
        <v>747649.05479658465</v>
      </c>
      <c r="I101" s="695">
        <v>6415.12</v>
      </c>
      <c r="J101" s="695">
        <v>741233.93479658465</v>
      </c>
      <c r="K101" s="695">
        <v>0</v>
      </c>
      <c r="L101" s="694"/>
      <c r="M101" s="695"/>
      <c r="N101" s="695">
        <v>0</v>
      </c>
      <c r="O101" s="695"/>
      <c r="P101" s="695"/>
      <c r="Q101" s="695"/>
      <c r="R101" s="695">
        <v>0</v>
      </c>
      <c r="S101" s="695">
        <v>741233.93479658465</v>
      </c>
      <c r="T101" s="694"/>
      <c r="U101" s="695">
        <v>741233.93479658465</v>
      </c>
    </row>
    <row r="102" spans="1:21" ht="15" x14ac:dyDescent="0.25">
      <c r="A102" t="str">
        <f t="shared" si="2"/>
        <v>313 - Gorseland Primary School</v>
      </c>
      <c r="B102" s="692">
        <v>313</v>
      </c>
      <c r="C102" s="692">
        <v>313</v>
      </c>
      <c r="D102" s="693">
        <v>0</v>
      </c>
      <c r="E102" s="694" t="s">
        <v>828</v>
      </c>
      <c r="F102" s="695">
        <v>1477949.6162406607</v>
      </c>
      <c r="G102" s="695">
        <v>0</v>
      </c>
      <c r="H102" s="695">
        <v>1477949.6162406607</v>
      </c>
      <c r="I102" s="695">
        <v>13435.44</v>
      </c>
      <c r="J102" s="695">
        <v>1464514.1762406607</v>
      </c>
      <c r="K102" s="695">
        <v>31418.400000000001</v>
      </c>
      <c r="L102" s="694"/>
      <c r="M102" s="695"/>
      <c r="N102" s="695">
        <v>31418.400000000001</v>
      </c>
      <c r="O102" s="695"/>
      <c r="P102" s="695"/>
      <c r="Q102" s="695">
        <v>250000</v>
      </c>
      <c r="R102" s="695">
        <v>250000</v>
      </c>
      <c r="S102" s="695">
        <v>1745932.5762406606</v>
      </c>
      <c r="T102" s="694"/>
      <c r="U102" s="695">
        <v>1745932.5762406606</v>
      </c>
    </row>
    <row r="103" spans="1:21" ht="15" x14ac:dyDescent="0.25">
      <c r="A103" t="str">
        <f t="shared" si="2"/>
        <v>314 - Melton Primary School</v>
      </c>
      <c r="B103" s="692">
        <v>314</v>
      </c>
      <c r="C103" s="692">
        <v>314</v>
      </c>
      <c r="D103" s="693">
        <v>0</v>
      </c>
      <c r="E103" s="694" t="s">
        <v>829</v>
      </c>
      <c r="F103" s="695">
        <v>590194.75029073702</v>
      </c>
      <c r="G103" s="695">
        <v>0</v>
      </c>
      <c r="H103" s="695">
        <v>590194.75029073702</v>
      </c>
      <c r="I103" s="695">
        <v>4448.22</v>
      </c>
      <c r="J103" s="695">
        <v>585746.53029073705</v>
      </c>
      <c r="K103" s="695">
        <v>0</v>
      </c>
      <c r="L103" s="694"/>
      <c r="M103" s="695"/>
      <c r="N103" s="695">
        <v>0</v>
      </c>
      <c r="O103" s="695"/>
      <c r="P103" s="695"/>
      <c r="Q103" s="695"/>
      <c r="R103" s="695">
        <v>0</v>
      </c>
      <c r="S103" s="695">
        <v>585746.53029073705</v>
      </c>
      <c r="T103" s="694"/>
      <c r="U103" s="695">
        <v>585746.53029073705</v>
      </c>
    </row>
    <row r="104" spans="1:21" ht="15" x14ac:dyDescent="0.25">
      <c r="A104" t="str">
        <f t="shared" si="2"/>
        <v>317 - Orford CEVAP School</v>
      </c>
      <c r="B104" s="692">
        <v>317</v>
      </c>
      <c r="C104" s="692">
        <v>317</v>
      </c>
      <c r="D104" s="693">
        <v>0</v>
      </c>
      <c r="E104" s="694" t="s">
        <v>831</v>
      </c>
      <c r="F104" s="695">
        <v>351218.16276830644</v>
      </c>
      <c r="G104" s="695">
        <v>-54474.926301138752</v>
      </c>
      <c r="H104" s="695">
        <v>296743.23646716768</v>
      </c>
      <c r="I104" s="695">
        <v>1815.6000000000001</v>
      </c>
      <c r="J104" s="695">
        <v>294927.6364671677</v>
      </c>
      <c r="K104" s="695">
        <v>0</v>
      </c>
      <c r="L104" s="694"/>
      <c r="M104" s="695"/>
      <c r="N104" s="695">
        <v>0</v>
      </c>
      <c r="O104" s="695"/>
      <c r="P104" s="695"/>
      <c r="Q104" s="695"/>
      <c r="R104" s="695">
        <v>0</v>
      </c>
      <c r="S104" s="695">
        <v>294927.6364671677</v>
      </c>
      <c r="T104" s="694"/>
      <c r="U104" s="695">
        <v>294927.6364671677</v>
      </c>
    </row>
    <row r="105" spans="1:21" ht="15" x14ac:dyDescent="0.25">
      <c r="A105" t="str">
        <f t="shared" si="2"/>
        <v>318 - Otley Primary School</v>
      </c>
      <c r="B105" s="692">
        <v>318</v>
      </c>
      <c r="C105" s="692">
        <v>318</v>
      </c>
      <c r="D105" s="693">
        <v>0</v>
      </c>
      <c r="E105" s="694" t="s">
        <v>832</v>
      </c>
      <c r="F105" s="695">
        <v>287159.57212765957</v>
      </c>
      <c r="G105" s="695">
        <v>4505.1997516132842</v>
      </c>
      <c r="H105" s="695">
        <v>291664.77187927288</v>
      </c>
      <c r="I105" s="695">
        <v>1664.3000000000002</v>
      </c>
      <c r="J105" s="695">
        <v>290000.4718792729</v>
      </c>
      <c r="K105" s="695">
        <v>0</v>
      </c>
      <c r="L105" s="694"/>
      <c r="M105" s="695"/>
      <c r="N105" s="695">
        <v>0</v>
      </c>
      <c r="O105" s="695"/>
      <c r="P105" s="695"/>
      <c r="Q105" s="695"/>
      <c r="R105" s="695">
        <v>0</v>
      </c>
      <c r="S105" s="695">
        <v>290000.4718792729</v>
      </c>
      <c r="T105" s="694"/>
      <c r="U105" s="695">
        <v>290000.4718792729</v>
      </c>
    </row>
    <row r="106" spans="1:21" ht="15" x14ac:dyDescent="0.25">
      <c r="A106" t="str">
        <f t="shared" si="2"/>
        <v>320 - Rendlesham Community Primary School</v>
      </c>
      <c r="B106" s="692">
        <v>320</v>
      </c>
      <c r="C106" s="692">
        <v>320</v>
      </c>
      <c r="D106" s="693">
        <v>0</v>
      </c>
      <c r="E106" s="694" t="s">
        <v>833</v>
      </c>
      <c r="F106" s="695">
        <v>836473.59547201463</v>
      </c>
      <c r="G106" s="695">
        <v>0</v>
      </c>
      <c r="H106" s="695">
        <v>836473.59547201463</v>
      </c>
      <c r="I106" s="695">
        <v>7232.14</v>
      </c>
      <c r="J106" s="695">
        <v>829241.45547201461</v>
      </c>
      <c r="K106" s="695">
        <v>50752.800000000003</v>
      </c>
      <c r="L106" s="694"/>
      <c r="M106" s="695"/>
      <c r="N106" s="695">
        <v>50752.800000000003</v>
      </c>
      <c r="O106" s="695"/>
      <c r="P106" s="695"/>
      <c r="Q106" s="695"/>
      <c r="R106" s="695">
        <v>0</v>
      </c>
      <c r="S106" s="695">
        <v>879994.25547201466</v>
      </c>
      <c r="T106" s="694"/>
      <c r="U106" s="695">
        <v>879994.25547201466</v>
      </c>
    </row>
    <row r="107" spans="1:21" ht="15" x14ac:dyDescent="0.25">
      <c r="A107" t="str">
        <f t="shared" si="2"/>
        <v>322 - Shotley Community Primary School</v>
      </c>
      <c r="B107" s="692">
        <v>322</v>
      </c>
      <c r="C107" s="692">
        <v>322</v>
      </c>
      <c r="D107" s="693">
        <v>0</v>
      </c>
      <c r="E107" s="694" t="s">
        <v>834</v>
      </c>
      <c r="F107" s="695">
        <v>499397.37219713494</v>
      </c>
      <c r="G107" s="695">
        <v>0</v>
      </c>
      <c r="H107" s="695">
        <v>499397.37219713494</v>
      </c>
      <c r="I107" s="695">
        <v>3843.02</v>
      </c>
      <c r="J107" s="695">
        <v>495554.35219713493</v>
      </c>
      <c r="K107" s="695">
        <v>0</v>
      </c>
      <c r="L107" s="694"/>
      <c r="M107" s="695"/>
      <c r="N107" s="695">
        <v>0</v>
      </c>
      <c r="O107" s="695"/>
      <c r="P107" s="695"/>
      <c r="Q107" s="695"/>
      <c r="R107" s="695">
        <v>0</v>
      </c>
      <c r="S107" s="695">
        <v>495554.35219713493</v>
      </c>
      <c r="T107" s="694"/>
      <c r="U107" s="695">
        <v>495554.35219713493</v>
      </c>
    </row>
    <row r="108" spans="1:21" ht="15" x14ac:dyDescent="0.25">
      <c r="A108" t="str">
        <f t="shared" si="2"/>
        <v>324 - Somersham Primary School</v>
      </c>
      <c r="B108" s="692">
        <v>324</v>
      </c>
      <c r="C108" s="692">
        <v>324</v>
      </c>
      <c r="D108" s="693">
        <v>0</v>
      </c>
      <c r="E108" s="694" t="s">
        <v>835</v>
      </c>
      <c r="F108" s="695">
        <v>442637.32064990333</v>
      </c>
      <c r="G108" s="695">
        <v>-22669.497494296294</v>
      </c>
      <c r="H108" s="695">
        <v>419967.82315560704</v>
      </c>
      <c r="I108" s="695">
        <v>2844.44</v>
      </c>
      <c r="J108" s="695">
        <v>417123.38315560704</v>
      </c>
      <c r="K108" s="695">
        <v>0</v>
      </c>
      <c r="L108" s="694"/>
      <c r="M108" s="695"/>
      <c r="N108" s="695">
        <v>0</v>
      </c>
      <c r="O108" s="695"/>
      <c r="P108" s="695"/>
      <c r="Q108" s="695"/>
      <c r="R108" s="695">
        <v>0</v>
      </c>
      <c r="S108" s="695">
        <v>417123.38315560704</v>
      </c>
      <c r="T108" s="694"/>
      <c r="U108" s="695">
        <v>417123.38315560704</v>
      </c>
    </row>
    <row r="109" spans="1:21" ht="15" x14ac:dyDescent="0.25">
      <c r="A109" t="str">
        <f t="shared" si="2"/>
        <v>327 - Stratford St Mary Primary School</v>
      </c>
      <c r="B109" s="692">
        <v>327</v>
      </c>
      <c r="C109" s="692">
        <v>327</v>
      </c>
      <c r="D109" s="693">
        <v>0</v>
      </c>
      <c r="E109" s="694" t="s">
        <v>836</v>
      </c>
      <c r="F109" s="695">
        <v>346145.27419354836</v>
      </c>
      <c r="G109" s="695">
        <v>0</v>
      </c>
      <c r="H109" s="695">
        <v>346145.27419354836</v>
      </c>
      <c r="I109" s="695">
        <v>2360.2800000000002</v>
      </c>
      <c r="J109" s="695">
        <v>343784.99419354834</v>
      </c>
      <c r="K109" s="695">
        <v>0</v>
      </c>
      <c r="L109" s="694"/>
      <c r="M109" s="695"/>
      <c r="N109" s="695">
        <v>0</v>
      </c>
      <c r="O109" s="695"/>
      <c r="P109" s="695"/>
      <c r="Q109" s="695"/>
      <c r="R109" s="695">
        <v>0</v>
      </c>
      <c r="S109" s="695">
        <v>343784.99419354834</v>
      </c>
      <c r="T109" s="694"/>
      <c r="U109" s="695">
        <v>343784.99419354834</v>
      </c>
    </row>
    <row r="110" spans="1:21" ht="15" x14ac:dyDescent="0.25">
      <c r="A110" t="str">
        <f t="shared" si="2"/>
        <v>328 - Stutton CEVCP School</v>
      </c>
      <c r="B110" s="692">
        <v>328</v>
      </c>
      <c r="C110" s="692">
        <v>328</v>
      </c>
      <c r="D110" s="693">
        <v>0</v>
      </c>
      <c r="E110" s="694" t="s">
        <v>837</v>
      </c>
      <c r="F110" s="695">
        <v>267201.25820282416</v>
      </c>
      <c r="G110" s="695">
        <v>0</v>
      </c>
      <c r="H110" s="695">
        <v>267201.25820282416</v>
      </c>
      <c r="I110" s="695">
        <v>1422.22</v>
      </c>
      <c r="J110" s="695">
        <v>265779.03820282419</v>
      </c>
      <c r="K110" s="695">
        <v>0</v>
      </c>
      <c r="L110" s="694"/>
      <c r="M110" s="695"/>
      <c r="N110" s="695">
        <v>0</v>
      </c>
      <c r="O110" s="695"/>
      <c r="P110" s="695"/>
      <c r="Q110" s="695"/>
      <c r="R110" s="695">
        <v>0</v>
      </c>
      <c r="S110" s="695">
        <v>265779.03820282419</v>
      </c>
      <c r="T110" s="694"/>
      <c r="U110" s="695">
        <v>265779.03820282419</v>
      </c>
    </row>
    <row r="111" spans="1:21" ht="15" x14ac:dyDescent="0.25">
      <c r="A111" t="str">
        <f t="shared" si="2"/>
        <v>331 - Tattingstone CEVCP School</v>
      </c>
      <c r="B111" s="692">
        <v>331</v>
      </c>
      <c r="C111" s="692">
        <v>331</v>
      </c>
      <c r="D111" s="693">
        <v>0</v>
      </c>
      <c r="E111" s="694" t="s">
        <v>838</v>
      </c>
      <c r="F111" s="695">
        <v>347969.8715412186</v>
      </c>
      <c r="G111" s="695">
        <v>-5222.9337001687463</v>
      </c>
      <c r="H111" s="695">
        <v>342746.93784104986</v>
      </c>
      <c r="I111" s="695">
        <v>2148.46</v>
      </c>
      <c r="J111" s="695">
        <v>340598.47784104984</v>
      </c>
      <c r="K111" s="695">
        <v>0</v>
      </c>
      <c r="L111" s="694"/>
      <c r="M111" s="695"/>
      <c r="N111" s="695">
        <v>0</v>
      </c>
      <c r="O111" s="695"/>
      <c r="P111" s="695"/>
      <c r="Q111" s="695"/>
      <c r="R111" s="695">
        <v>0</v>
      </c>
      <c r="S111" s="695">
        <v>340598.47784104984</v>
      </c>
      <c r="T111" s="694"/>
      <c r="U111" s="695">
        <v>340598.47784104984</v>
      </c>
    </row>
    <row r="112" spans="1:21" ht="15" x14ac:dyDescent="0.25">
      <c r="A112" t="str">
        <f t="shared" si="2"/>
        <v>332 - Trimley St Martin Primary School</v>
      </c>
      <c r="B112" s="692">
        <v>332</v>
      </c>
      <c r="C112" s="692">
        <v>332</v>
      </c>
      <c r="D112" s="693">
        <v>0</v>
      </c>
      <c r="E112" s="694" t="s">
        <v>839</v>
      </c>
      <c r="F112" s="695">
        <v>698118.32327110076</v>
      </c>
      <c r="G112" s="695">
        <v>0</v>
      </c>
      <c r="H112" s="695">
        <v>698118.32327110076</v>
      </c>
      <c r="I112" s="695">
        <v>5779.66</v>
      </c>
      <c r="J112" s="695">
        <v>692338.66327110073</v>
      </c>
      <c r="K112" s="695">
        <v>0</v>
      </c>
      <c r="L112" s="694"/>
      <c r="M112" s="695"/>
      <c r="N112" s="695">
        <v>0</v>
      </c>
      <c r="O112" s="695"/>
      <c r="P112" s="695"/>
      <c r="Q112" s="695"/>
      <c r="R112" s="695">
        <v>0</v>
      </c>
      <c r="S112" s="695">
        <v>692338.66327110073</v>
      </c>
      <c r="T112" s="694"/>
      <c r="U112" s="695">
        <v>692338.66327110073</v>
      </c>
    </row>
    <row r="113" spans="1:21" ht="15" x14ac:dyDescent="0.25">
      <c r="A113" t="str">
        <f t="shared" si="2"/>
        <v>333 - Trimley St Mary Primary School</v>
      </c>
      <c r="B113" s="692">
        <v>333</v>
      </c>
      <c r="C113" s="692">
        <v>333</v>
      </c>
      <c r="D113" s="693">
        <v>0</v>
      </c>
      <c r="E113" s="694" t="s">
        <v>840</v>
      </c>
      <c r="F113" s="695">
        <v>1278642.7334485487</v>
      </c>
      <c r="G113" s="695">
        <v>0</v>
      </c>
      <c r="H113" s="695">
        <v>1278642.7334485487</v>
      </c>
      <c r="I113" s="695">
        <v>11044.900000000001</v>
      </c>
      <c r="J113" s="695">
        <v>1267597.8334485488</v>
      </c>
      <c r="K113" s="695">
        <v>0</v>
      </c>
      <c r="L113" s="694"/>
      <c r="M113" s="695"/>
      <c r="N113" s="695">
        <v>0</v>
      </c>
      <c r="O113" s="695"/>
      <c r="P113" s="695"/>
      <c r="Q113" s="695"/>
      <c r="R113" s="695">
        <v>0</v>
      </c>
      <c r="S113" s="695">
        <v>1267597.8334485488</v>
      </c>
      <c r="T113" s="694"/>
      <c r="U113" s="695">
        <v>1267597.8334485488</v>
      </c>
    </row>
    <row r="114" spans="1:21" ht="15" x14ac:dyDescent="0.25">
      <c r="A114" t="str">
        <f t="shared" si="2"/>
        <v>337 - Waldringfield Primary School</v>
      </c>
      <c r="B114" s="692">
        <v>337</v>
      </c>
      <c r="C114" s="692">
        <v>337</v>
      </c>
      <c r="D114" s="693">
        <v>0</v>
      </c>
      <c r="E114" s="694" t="s">
        <v>841</v>
      </c>
      <c r="F114" s="695">
        <v>419392.57298850577</v>
      </c>
      <c r="G114" s="695">
        <v>16374.620255836353</v>
      </c>
      <c r="H114" s="695">
        <v>435767.19324434211</v>
      </c>
      <c r="I114" s="695">
        <v>3026</v>
      </c>
      <c r="J114" s="695">
        <v>432741.19324434211</v>
      </c>
      <c r="K114" s="695">
        <v>0</v>
      </c>
      <c r="L114" s="694"/>
      <c r="M114" s="695"/>
      <c r="N114" s="695">
        <v>0</v>
      </c>
      <c r="O114" s="695"/>
      <c r="P114" s="695"/>
      <c r="Q114" s="695"/>
      <c r="R114" s="695">
        <v>0</v>
      </c>
      <c r="S114" s="695">
        <v>432741.19324434211</v>
      </c>
      <c r="T114" s="694"/>
      <c r="U114" s="695">
        <v>432741.19324434211</v>
      </c>
    </row>
    <row r="115" spans="1:21" ht="15" x14ac:dyDescent="0.25">
      <c r="A115" t="str">
        <f t="shared" si="2"/>
        <v>338 - Whatfield CEVCP School</v>
      </c>
      <c r="B115" s="692">
        <v>338</v>
      </c>
      <c r="C115" s="692">
        <v>338</v>
      </c>
      <c r="D115" s="693">
        <v>0</v>
      </c>
      <c r="E115" s="694" t="s">
        <v>842</v>
      </c>
      <c r="F115" s="695">
        <v>227913.07</v>
      </c>
      <c r="G115" s="695">
        <v>19585.048057389122</v>
      </c>
      <c r="H115" s="695">
        <v>247498.11805738913</v>
      </c>
      <c r="I115" s="695">
        <v>1089.3600000000001</v>
      </c>
      <c r="J115" s="695">
        <v>246408.75805738915</v>
      </c>
      <c r="K115" s="695">
        <v>0</v>
      </c>
      <c r="L115" s="694"/>
      <c r="M115" s="695"/>
      <c r="N115" s="695">
        <v>0</v>
      </c>
      <c r="O115" s="695"/>
      <c r="P115" s="695"/>
      <c r="Q115" s="695"/>
      <c r="R115" s="695">
        <v>0</v>
      </c>
      <c r="S115" s="695">
        <v>246408.75805738915</v>
      </c>
      <c r="T115" s="694"/>
      <c r="U115" s="695">
        <v>246408.75805738915</v>
      </c>
    </row>
    <row r="116" spans="1:21" ht="15" x14ac:dyDescent="0.25">
      <c r="A116" t="str">
        <f t="shared" si="2"/>
        <v>339 - Witnesham Primary School</v>
      </c>
      <c r="B116" s="692">
        <v>339</v>
      </c>
      <c r="C116" s="692">
        <v>339</v>
      </c>
      <c r="D116" s="693">
        <v>0</v>
      </c>
      <c r="E116" s="694" t="s">
        <v>843</v>
      </c>
      <c r="F116" s="695">
        <v>427607.37545454549</v>
      </c>
      <c r="G116" s="695">
        <v>0</v>
      </c>
      <c r="H116" s="695">
        <v>427607.37545454549</v>
      </c>
      <c r="I116" s="695">
        <v>3177.3</v>
      </c>
      <c r="J116" s="695">
        <v>424430.0754545455</v>
      </c>
      <c r="K116" s="695">
        <v>0</v>
      </c>
      <c r="L116" s="694"/>
      <c r="M116" s="695"/>
      <c r="N116" s="695">
        <v>0</v>
      </c>
      <c r="O116" s="695"/>
      <c r="P116" s="695"/>
      <c r="Q116" s="695"/>
      <c r="R116" s="695">
        <v>0</v>
      </c>
      <c r="S116" s="695">
        <v>424430.0754545455</v>
      </c>
      <c r="T116" s="694"/>
      <c r="U116" s="695">
        <v>424430.0754545455</v>
      </c>
    </row>
    <row r="117" spans="1:21" ht="15" x14ac:dyDescent="0.25">
      <c r="A117" t="str">
        <f t="shared" si="2"/>
        <v>341 - Sandlings Primary School</v>
      </c>
      <c r="B117" s="692">
        <v>341</v>
      </c>
      <c r="C117" s="692">
        <v>341</v>
      </c>
      <c r="D117" s="693">
        <v>0</v>
      </c>
      <c r="E117" s="694" t="s">
        <v>844</v>
      </c>
      <c r="F117" s="695">
        <v>537420.86222150293</v>
      </c>
      <c r="G117" s="695">
        <v>0</v>
      </c>
      <c r="H117" s="695">
        <v>537420.86222150293</v>
      </c>
      <c r="I117" s="695">
        <v>3479.9</v>
      </c>
      <c r="J117" s="695">
        <v>533940.96222150291</v>
      </c>
      <c r="K117" s="695">
        <v>0</v>
      </c>
      <c r="L117" s="694"/>
      <c r="M117" s="695"/>
      <c r="N117" s="695">
        <v>0</v>
      </c>
      <c r="O117" s="695"/>
      <c r="P117" s="695"/>
      <c r="Q117" s="695"/>
      <c r="R117" s="695">
        <v>0</v>
      </c>
      <c r="S117" s="695">
        <v>533940.96222150291</v>
      </c>
      <c r="T117" s="694"/>
      <c r="U117" s="695">
        <v>533940.96222150291</v>
      </c>
    </row>
    <row r="118" spans="1:21" ht="15" x14ac:dyDescent="0.25">
      <c r="A118" t="str">
        <f t="shared" si="2"/>
        <v>342 - Woodbridge Primary School</v>
      </c>
      <c r="B118" s="692">
        <v>342</v>
      </c>
      <c r="C118" s="692">
        <v>342</v>
      </c>
      <c r="D118" s="693">
        <v>0</v>
      </c>
      <c r="E118" s="694" t="s">
        <v>845</v>
      </c>
      <c r="F118" s="695">
        <v>740997.35998082708</v>
      </c>
      <c r="G118" s="695">
        <v>0</v>
      </c>
      <c r="H118" s="695">
        <v>740997.35998082708</v>
      </c>
      <c r="I118" s="695">
        <v>6052</v>
      </c>
      <c r="J118" s="695">
        <v>734945.35998082708</v>
      </c>
      <c r="K118" s="695">
        <v>39241.200000000004</v>
      </c>
      <c r="L118" s="694"/>
      <c r="M118" s="695"/>
      <c r="N118" s="695">
        <v>39241.200000000004</v>
      </c>
      <c r="O118" s="695"/>
      <c r="P118" s="695"/>
      <c r="Q118" s="695"/>
      <c r="R118" s="695">
        <v>0</v>
      </c>
      <c r="S118" s="695">
        <v>774186.55998082703</v>
      </c>
      <c r="T118" s="694"/>
      <c r="U118" s="695">
        <v>774186.55998082703</v>
      </c>
    </row>
    <row r="119" spans="1:21" ht="15" x14ac:dyDescent="0.25">
      <c r="A119" t="str">
        <f t="shared" si="2"/>
        <v>343 - Kyson Primary School</v>
      </c>
      <c r="B119" s="692">
        <v>343</v>
      </c>
      <c r="C119" s="692">
        <v>343</v>
      </c>
      <c r="D119" s="693">
        <v>0</v>
      </c>
      <c r="E119" s="694" t="s">
        <v>846</v>
      </c>
      <c r="F119" s="695">
        <v>1281908.9279207985</v>
      </c>
      <c r="G119" s="695">
        <v>0</v>
      </c>
      <c r="H119" s="695">
        <v>1281908.9279207985</v>
      </c>
      <c r="I119" s="695">
        <v>11559.32</v>
      </c>
      <c r="J119" s="695">
        <v>1270349.6079207985</v>
      </c>
      <c r="K119" s="695">
        <v>41022.000000000007</v>
      </c>
      <c r="L119" s="694"/>
      <c r="M119" s="695"/>
      <c r="N119" s="695">
        <v>41022.000000000007</v>
      </c>
      <c r="O119" s="695"/>
      <c r="P119" s="695"/>
      <c r="Q119" s="695"/>
      <c r="R119" s="695">
        <v>0</v>
      </c>
      <c r="S119" s="695">
        <v>1311371.6079207985</v>
      </c>
      <c r="T119" s="694"/>
      <c r="U119" s="695">
        <v>1311371.6079207985</v>
      </c>
    </row>
    <row r="120" spans="1:21" ht="15" x14ac:dyDescent="0.25">
      <c r="A120" t="str">
        <f t="shared" si="2"/>
        <v>356 - Claydon High School</v>
      </c>
      <c r="B120" s="692">
        <v>356</v>
      </c>
      <c r="C120" s="692">
        <v>356</v>
      </c>
      <c r="D120" s="693">
        <v>0</v>
      </c>
      <c r="E120" s="694" t="s">
        <v>848</v>
      </c>
      <c r="F120" s="695">
        <v>3291680.4096427094</v>
      </c>
      <c r="G120" s="695">
        <v>0</v>
      </c>
      <c r="H120" s="695">
        <v>3291680.4096427094</v>
      </c>
      <c r="I120" s="695">
        <v>20546.54</v>
      </c>
      <c r="J120" s="695">
        <v>3271133.8696427094</v>
      </c>
      <c r="K120" s="695">
        <v>0</v>
      </c>
      <c r="L120" s="694"/>
      <c r="M120" s="695"/>
      <c r="N120" s="695">
        <v>0</v>
      </c>
      <c r="O120" s="695"/>
      <c r="P120" s="695"/>
      <c r="Q120" s="695"/>
      <c r="R120" s="695">
        <v>0</v>
      </c>
      <c r="S120" s="695">
        <v>3271133.8696427094</v>
      </c>
      <c r="T120" s="694"/>
      <c r="U120" s="695">
        <v>3271133.8696427094</v>
      </c>
    </row>
    <row r="121" spans="1:21" ht="15" x14ac:dyDescent="0.25">
      <c r="A121" t="str">
        <f t="shared" si="2"/>
        <v>370 - Northgate High School</v>
      </c>
      <c r="B121" s="692">
        <v>370</v>
      </c>
      <c r="C121" s="692">
        <v>370</v>
      </c>
      <c r="D121" s="693">
        <v>0</v>
      </c>
      <c r="E121" s="694" t="s">
        <v>853</v>
      </c>
      <c r="F121" s="695">
        <v>5673660.8184519103</v>
      </c>
      <c r="G121" s="695">
        <v>0</v>
      </c>
      <c r="H121" s="695">
        <v>5673660.8184519103</v>
      </c>
      <c r="I121" s="695">
        <v>35464.720000000001</v>
      </c>
      <c r="J121" s="695">
        <v>5638196.0984519105</v>
      </c>
      <c r="K121" s="695">
        <v>0</v>
      </c>
      <c r="L121" s="694"/>
      <c r="M121" s="695"/>
      <c r="N121" s="695">
        <v>0</v>
      </c>
      <c r="O121" s="695"/>
      <c r="P121" s="695"/>
      <c r="Q121" s="695"/>
      <c r="R121" s="695">
        <v>0</v>
      </c>
      <c r="S121" s="695">
        <v>5638196.0984519105</v>
      </c>
      <c r="T121" s="695">
        <v>2229763.333333333</v>
      </c>
      <c r="U121" s="695">
        <v>7867959.4317852436</v>
      </c>
    </row>
    <row r="122" spans="1:21" ht="15" x14ac:dyDescent="0.25">
      <c r="A122" t="str">
        <f t="shared" si="2"/>
        <v xml:space="preserve">400 - Acton CEVCP School </v>
      </c>
      <c r="B122" s="692">
        <v>400</v>
      </c>
      <c r="C122" s="692">
        <v>400</v>
      </c>
      <c r="D122" s="693">
        <v>0</v>
      </c>
      <c r="E122" s="694" t="s">
        <v>858</v>
      </c>
      <c r="F122" s="695">
        <v>701619.28768483642</v>
      </c>
      <c r="G122" s="695">
        <v>-7198.5889749817279</v>
      </c>
      <c r="H122" s="695">
        <v>694420.69870985474</v>
      </c>
      <c r="I122" s="695">
        <v>5416.54</v>
      </c>
      <c r="J122" s="695">
        <v>689004.1587098547</v>
      </c>
      <c r="K122" s="695">
        <v>0</v>
      </c>
      <c r="L122" s="694"/>
      <c r="M122" s="695"/>
      <c r="N122" s="695">
        <v>0</v>
      </c>
      <c r="O122" s="695"/>
      <c r="P122" s="695"/>
      <c r="Q122" s="695"/>
      <c r="R122" s="695">
        <v>0</v>
      </c>
      <c r="S122" s="695">
        <v>689004.1587098547</v>
      </c>
      <c r="T122" s="694"/>
      <c r="U122" s="695">
        <v>689004.1587098547</v>
      </c>
    </row>
    <row r="123" spans="1:21" ht="15" x14ac:dyDescent="0.25">
      <c r="A123" t="str">
        <f t="shared" si="2"/>
        <v>405 - Barnham CEVCP School</v>
      </c>
      <c r="B123" s="692">
        <v>405</v>
      </c>
      <c r="C123" s="692">
        <v>405</v>
      </c>
      <c r="D123" s="693">
        <v>0</v>
      </c>
      <c r="E123" s="694" t="s">
        <v>861</v>
      </c>
      <c r="F123" s="695">
        <v>566707.37504592526</v>
      </c>
      <c r="G123" s="695">
        <v>0</v>
      </c>
      <c r="H123" s="695">
        <v>566707.37504592526</v>
      </c>
      <c r="I123" s="695">
        <v>4387.7</v>
      </c>
      <c r="J123" s="695">
        <v>562319.67504592531</v>
      </c>
      <c r="K123" s="695">
        <v>0</v>
      </c>
      <c r="L123" s="694"/>
      <c r="M123" s="695"/>
      <c r="N123" s="695">
        <v>0</v>
      </c>
      <c r="O123" s="695"/>
      <c r="P123" s="695"/>
      <c r="Q123" s="695"/>
      <c r="R123" s="695">
        <v>0</v>
      </c>
      <c r="S123" s="695">
        <v>562319.67504592531</v>
      </c>
      <c r="T123" s="694"/>
      <c r="U123" s="695">
        <v>562319.67504592531</v>
      </c>
    </row>
    <row r="124" spans="1:21" ht="15" x14ac:dyDescent="0.25">
      <c r="A124" t="str">
        <f t="shared" si="2"/>
        <v>406 - Barningham CEVCP School</v>
      </c>
      <c r="B124" s="692">
        <v>406</v>
      </c>
      <c r="C124" s="692">
        <v>406</v>
      </c>
      <c r="D124" s="693">
        <v>0</v>
      </c>
      <c r="E124" s="694" t="s">
        <v>862</v>
      </c>
      <c r="F124" s="695">
        <v>365950.65758109861</v>
      </c>
      <c r="G124" s="695">
        <v>0</v>
      </c>
      <c r="H124" s="695">
        <v>365950.65758109861</v>
      </c>
      <c r="I124" s="695">
        <v>2511.58</v>
      </c>
      <c r="J124" s="695">
        <v>363439.07758109859</v>
      </c>
      <c r="K124" s="695">
        <v>0</v>
      </c>
      <c r="L124" s="694"/>
      <c r="M124" s="695"/>
      <c r="N124" s="695">
        <v>0</v>
      </c>
      <c r="O124" s="695"/>
      <c r="P124" s="695"/>
      <c r="Q124" s="695"/>
      <c r="R124" s="695">
        <v>0</v>
      </c>
      <c r="S124" s="695">
        <v>363439.07758109859</v>
      </c>
      <c r="T124" s="694"/>
      <c r="U124" s="695">
        <v>363439.07758109859</v>
      </c>
    </row>
    <row r="125" spans="1:21" ht="15" x14ac:dyDescent="0.25">
      <c r="A125" t="str">
        <f t="shared" ref="A125:A169" si="3">CONCATENATE(B125," - ",E125)</f>
        <v xml:space="preserve">407 - Barrow CEVCP School </v>
      </c>
      <c r="B125" s="692">
        <v>407</v>
      </c>
      <c r="C125" s="692">
        <v>407</v>
      </c>
      <c r="D125" s="693">
        <v>0</v>
      </c>
      <c r="E125" s="694" t="s">
        <v>863</v>
      </c>
      <c r="F125" s="695">
        <v>535654.23831431463</v>
      </c>
      <c r="G125" s="695">
        <v>0</v>
      </c>
      <c r="H125" s="695">
        <v>535654.23831431463</v>
      </c>
      <c r="I125" s="695">
        <v>4296.92</v>
      </c>
      <c r="J125" s="695">
        <v>531357.31831431459</v>
      </c>
      <c r="K125" s="695">
        <v>0</v>
      </c>
      <c r="L125" s="694"/>
      <c r="M125" s="695"/>
      <c r="N125" s="695">
        <v>0</v>
      </c>
      <c r="O125" s="695"/>
      <c r="P125" s="695"/>
      <c r="Q125" s="695"/>
      <c r="R125" s="695">
        <v>0</v>
      </c>
      <c r="S125" s="695">
        <v>531357.31831431459</v>
      </c>
      <c r="T125" s="694"/>
      <c r="U125" s="695">
        <v>531357.31831431459</v>
      </c>
    </row>
    <row r="126" spans="1:21" ht="15" x14ac:dyDescent="0.25">
      <c r="A126" t="str">
        <f t="shared" si="3"/>
        <v>409 - Boxford CEVCP School</v>
      </c>
      <c r="B126" s="692">
        <v>409</v>
      </c>
      <c r="C126" s="692">
        <v>409</v>
      </c>
      <c r="D126" s="693">
        <v>0</v>
      </c>
      <c r="E126" s="694" t="s">
        <v>864</v>
      </c>
      <c r="F126" s="695">
        <v>781805.65261574462</v>
      </c>
      <c r="G126" s="695">
        <v>0</v>
      </c>
      <c r="H126" s="695">
        <v>781805.65261574462</v>
      </c>
      <c r="I126" s="695">
        <v>6687.46</v>
      </c>
      <c r="J126" s="695">
        <v>775118.19261574466</v>
      </c>
      <c r="K126" s="695">
        <v>0</v>
      </c>
      <c r="L126" s="694"/>
      <c r="M126" s="695"/>
      <c r="N126" s="695">
        <v>0</v>
      </c>
      <c r="O126" s="695"/>
      <c r="P126" s="695"/>
      <c r="Q126" s="695"/>
      <c r="R126" s="695">
        <v>0</v>
      </c>
      <c r="S126" s="695">
        <v>775118.19261574466</v>
      </c>
      <c r="T126" s="694"/>
      <c r="U126" s="695">
        <v>775118.19261574466</v>
      </c>
    </row>
    <row r="127" spans="1:21" ht="15" x14ac:dyDescent="0.25">
      <c r="A127" t="str">
        <f t="shared" si="3"/>
        <v>412 - Bures CEVCP School</v>
      </c>
      <c r="B127" s="692">
        <v>412</v>
      </c>
      <c r="C127" s="692">
        <v>412</v>
      </c>
      <c r="D127" s="693">
        <v>0</v>
      </c>
      <c r="E127" s="694" t="s">
        <v>866</v>
      </c>
      <c r="F127" s="695">
        <v>688418.47000267776</v>
      </c>
      <c r="G127" s="695">
        <v>0</v>
      </c>
      <c r="H127" s="695">
        <v>688418.47000267776</v>
      </c>
      <c r="I127" s="695">
        <v>5900.7000000000007</v>
      </c>
      <c r="J127" s="695">
        <v>682517.7700026778</v>
      </c>
      <c r="K127" s="695">
        <v>26584.800000000003</v>
      </c>
      <c r="L127" s="694"/>
      <c r="M127" s="695"/>
      <c r="N127" s="695">
        <v>26584.800000000003</v>
      </c>
      <c r="O127" s="695"/>
      <c r="P127" s="695"/>
      <c r="Q127" s="695"/>
      <c r="R127" s="695">
        <v>0</v>
      </c>
      <c r="S127" s="695">
        <v>709102.57000267785</v>
      </c>
      <c r="T127" s="694"/>
      <c r="U127" s="695">
        <v>709102.57000267785</v>
      </c>
    </row>
    <row r="128" spans="1:21" ht="15" x14ac:dyDescent="0.25">
      <c r="A128" t="str">
        <f t="shared" si="3"/>
        <v>413 - The Glade Community Primary School</v>
      </c>
      <c r="B128" s="692">
        <v>413</v>
      </c>
      <c r="C128" s="692">
        <v>413</v>
      </c>
      <c r="D128" s="693">
        <v>0</v>
      </c>
      <c r="E128" s="694" t="s">
        <v>867</v>
      </c>
      <c r="F128" s="695">
        <v>1032111.9421634357</v>
      </c>
      <c r="G128" s="695">
        <v>0</v>
      </c>
      <c r="H128" s="695">
        <v>1032111.9421634357</v>
      </c>
      <c r="I128" s="695">
        <v>8260.98</v>
      </c>
      <c r="J128" s="695">
        <v>1023850.9621634358</v>
      </c>
      <c r="K128" s="695">
        <v>0</v>
      </c>
      <c r="L128" s="694"/>
      <c r="M128" s="695"/>
      <c r="N128" s="695">
        <v>0</v>
      </c>
      <c r="O128" s="695"/>
      <c r="P128" s="695"/>
      <c r="Q128" s="695"/>
      <c r="R128" s="695">
        <v>0</v>
      </c>
      <c r="S128" s="695">
        <v>1023850.9621634358</v>
      </c>
      <c r="T128" s="694"/>
      <c r="U128" s="695">
        <v>1023850.9621634358</v>
      </c>
    </row>
    <row r="129" spans="1:21" ht="15" x14ac:dyDescent="0.25">
      <c r="A129" t="str">
        <f t="shared" si="3"/>
        <v>415 - Guildhall Feoffment Community Primary School</v>
      </c>
      <c r="B129" s="692">
        <v>415</v>
      </c>
      <c r="C129" s="692">
        <v>415</v>
      </c>
      <c r="D129" s="693">
        <v>0</v>
      </c>
      <c r="E129" s="694" t="s">
        <v>868</v>
      </c>
      <c r="F129" s="695">
        <v>1172974.1004309948</v>
      </c>
      <c r="G129" s="695">
        <v>0</v>
      </c>
      <c r="H129" s="695">
        <v>1172974.1004309948</v>
      </c>
      <c r="I129" s="695">
        <v>10475.104200000002</v>
      </c>
      <c r="J129" s="695">
        <v>1162498.9962309948</v>
      </c>
      <c r="K129" s="695">
        <v>0</v>
      </c>
      <c r="L129" s="694"/>
      <c r="M129" s="695"/>
      <c r="N129" s="695">
        <v>0</v>
      </c>
      <c r="O129" s="695"/>
      <c r="P129" s="695"/>
      <c r="Q129" s="695"/>
      <c r="R129" s="695">
        <v>0</v>
      </c>
      <c r="S129" s="695">
        <v>1162498.9962309948</v>
      </c>
      <c r="T129" s="694"/>
      <c r="U129" s="695">
        <v>1162498.9962309948</v>
      </c>
    </row>
    <row r="130" spans="1:21" ht="15" x14ac:dyDescent="0.25">
      <c r="A130" t="str">
        <f t="shared" si="3"/>
        <v>416 - Hardwick Primary School</v>
      </c>
      <c r="B130" s="692">
        <v>416</v>
      </c>
      <c r="C130" s="692">
        <v>416</v>
      </c>
      <c r="D130" s="693">
        <v>0</v>
      </c>
      <c r="E130" s="694" t="s">
        <v>869</v>
      </c>
      <c r="F130" s="695">
        <v>951589.96245643182</v>
      </c>
      <c r="G130" s="695">
        <v>0</v>
      </c>
      <c r="H130" s="695">
        <v>951589.96245643182</v>
      </c>
      <c r="I130" s="695">
        <v>8248.2708000000002</v>
      </c>
      <c r="J130" s="695">
        <v>943341.69165643177</v>
      </c>
      <c r="K130" s="695">
        <v>0</v>
      </c>
      <c r="L130" s="694"/>
      <c r="M130" s="695"/>
      <c r="N130" s="695">
        <v>0</v>
      </c>
      <c r="O130" s="695"/>
      <c r="P130" s="695"/>
      <c r="Q130" s="695">
        <v>62500</v>
      </c>
      <c r="R130" s="695">
        <v>62500</v>
      </c>
      <c r="S130" s="695">
        <v>1005841.6916564318</v>
      </c>
      <c r="T130" s="694"/>
      <c r="U130" s="695">
        <v>1005841.6916564318</v>
      </c>
    </row>
    <row r="131" spans="1:21" ht="15" x14ac:dyDescent="0.25">
      <c r="A131" t="str">
        <f t="shared" si="3"/>
        <v>417 - Howard Community Primary School</v>
      </c>
      <c r="B131" s="692">
        <v>417</v>
      </c>
      <c r="C131" s="692">
        <v>417</v>
      </c>
      <c r="D131" s="693">
        <v>0</v>
      </c>
      <c r="E131" s="694" t="s">
        <v>870</v>
      </c>
      <c r="F131" s="695">
        <v>980251.61092833756</v>
      </c>
      <c r="G131" s="695">
        <v>0</v>
      </c>
      <c r="H131" s="695">
        <v>980251.61092833756</v>
      </c>
      <c r="I131" s="695">
        <v>7411.2792000000009</v>
      </c>
      <c r="J131" s="695">
        <v>972840.33172833757</v>
      </c>
      <c r="K131" s="695">
        <v>77337.600000000006</v>
      </c>
      <c r="L131" s="694"/>
      <c r="M131" s="695"/>
      <c r="N131" s="695">
        <v>77337.600000000006</v>
      </c>
      <c r="O131" s="695"/>
      <c r="P131" s="695"/>
      <c r="Q131" s="695"/>
      <c r="R131" s="695">
        <v>0</v>
      </c>
      <c r="S131" s="695">
        <v>1050177.9317283377</v>
      </c>
      <c r="T131" s="694"/>
      <c r="U131" s="695">
        <v>1050177.9317283377</v>
      </c>
    </row>
    <row r="132" spans="1:21" ht="15" x14ac:dyDescent="0.25">
      <c r="A132" t="str">
        <f t="shared" si="3"/>
        <v>418 - Sebert Wood Community Primary School</v>
      </c>
      <c r="B132" s="692">
        <v>418</v>
      </c>
      <c r="C132" s="692">
        <v>418</v>
      </c>
      <c r="D132" s="693">
        <v>0</v>
      </c>
      <c r="E132" s="694" t="s">
        <v>871</v>
      </c>
      <c r="F132" s="695">
        <v>1287047.9745591565</v>
      </c>
      <c r="G132" s="695">
        <v>0</v>
      </c>
      <c r="H132" s="695">
        <v>1287047.9745591565</v>
      </c>
      <c r="I132" s="695">
        <v>11874.629200000001</v>
      </c>
      <c r="J132" s="695">
        <v>1275173.3453591564</v>
      </c>
      <c r="K132" s="695">
        <v>101505.60000000001</v>
      </c>
      <c r="L132" s="694"/>
      <c r="M132" s="695"/>
      <c r="N132" s="695">
        <v>101505.60000000001</v>
      </c>
      <c r="O132" s="695"/>
      <c r="P132" s="695"/>
      <c r="Q132" s="695"/>
      <c r="R132" s="695">
        <v>0</v>
      </c>
      <c r="S132" s="695">
        <v>1376678.9453591565</v>
      </c>
      <c r="T132" s="694"/>
      <c r="U132" s="695">
        <v>1376678.9453591565</v>
      </c>
    </row>
    <row r="133" spans="1:21" ht="15" x14ac:dyDescent="0.25">
      <c r="A133" t="str">
        <f t="shared" si="3"/>
        <v>420 - St Edmund's Catholic Primary School, Bury St Edmunds</v>
      </c>
      <c r="B133" s="692">
        <v>420</v>
      </c>
      <c r="C133" s="692">
        <v>420</v>
      </c>
      <c r="D133" s="693">
        <v>0</v>
      </c>
      <c r="E133" s="694" t="s">
        <v>872</v>
      </c>
      <c r="F133" s="695">
        <v>1302527.2158794173</v>
      </c>
      <c r="G133" s="695">
        <v>0</v>
      </c>
      <c r="H133" s="695">
        <v>1302527.2158794173</v>
      </c>
      <c r="I133" s="695">
        <v>11511.5092</v>
      </c>
      <c r="J133" s="695">
        <v>1291015.7066794173</v>
      </c>
      <c r="K133" s="695">
        <v>0</v>
      </c>
      <c r="L133" s="694"/>
      <c r="M133" s="695"/>
      <c r="N133" s="695">
        <v>0</v>
      </c>
      <c r="O133" s="695"/>
      <c r="P133" s="695"/>
      <c r="Q133" s="695"/>
      <c r="R133" s="695">
        <v>0</v>
      </c>
      <c r="S133" s="695">
        <v>1291015.7066794173</v>
      </c>
      <c r="T133" s="694"/>
      <c r="U133" s="695">
        <v>1291015.7066794173</v>
      </c>
    </row>
    <row r="134" spans="1:21" ht="15" x14ac:dyDescent="0.25">
      <c r="A134" t="str">
        <f t="shared" si="3"/>
        <v>421 - St Edmundsbury CEVAP School</v>
      </c>
      <c r="B134" s="692">
        <v>421</v>
      </c>
      <c r="C134" s="692">
        <v>421</v>
      </c>
      <c r="D134" s="693">
        <v>0</v>
      </c>
      <c r="E134" s="694" t="s">
        <v>873</v>
      </c>
      <c r="F134" s="695">
        <v>913970.96982927376</v>
      </c>
      <c r="G134" s="695">
        <v>0</v>
      </c>
      <c r="H134" s="695">
        <v>913970.96982927376</v>
      </c>
      <c r="I134" s="695">
        <v>7822.21</v>
      </c>
      <c r="J134" s="695">
        <v>906148.7598292738</v>
      </c>
      <c r="K134" s="695">
        <v>0</v>
      </c>
      <c r="L134" s="694"/>
      <c r="M134" s="695"/>
      <c r="N134" s="695">
        <v>0</v>
      </c>
      <c r="O134" s="695"/>
      <c r="P134" s="695"/>
      <c r="Q134" s="695"/>
      <c r="R134" s="695">
        <v>0</v>
      </c>
      <c r="S134" s="695">
        <v>906148.7598292738</v>
      </c>
      <c r="T134" s="694"/>
      <c r="U134" s="695">
        <v>906148.7598292738</v>
      </c>
    </row>
    <row r="135" spans="1:21" ht="15" x14ac:dyDescent="0.25">
      <c r="A135" t="str">
        <f t="shared" si="3"/>
        <v>422 - Sextons Manor Community Primary School</v>
      </c>
      <c r="B135" s="692">
        <v>422</v>
      </c>
      <c r="C135" s="692">
        <v>422</v>
      </c>
      <c r="D135" s="693">
        <v>0</v>
      </c>
      <c r="E135" s="694" t="s">
        <v>874</v>
      </c>
      <c r="F135" s="695">
        <v>613744.94755419693</v>
      </c>
      <c r="G135" s="695">
        <v>0</v>
      </c>
      <c r="H135" s="695">
        <v>613744.94755419693</v>
      </c>
      <c r="I135" s="695">
        <v>4715.4158000000007</v>
      </c>
      <c r="J135" s="695">
        <v>609029.53175419697</v>
      </c>
      <c r="K135" s="695">
        <v>50752.800000000003</v>
      </c>
      <c r="L135" s="694"/>
      <c r="M135" s="695"/>
      <c r="N135" s="695">
        <v>50752.800000000003</v>
      </c>
      <c r="O135" s="695"/>
      <c r="P135" s="695"/>
      <c r="Q135" s="695"/>
      <c r="R135" s="695">
        <v>0</v>
      </c>
      <c r="S135" s="695">
        <v>659782.33175419702</v>
      </c>
      <c r="T135" s="694"/>
      <c r="U135" s="695">
        <v>659782.33175419702</v>
      </c>
    </row>
    <row r="136" spans="1:21" ht="15" x14ac:dyDescent="0.25">
      <c r="A136" t="str">
        <f t="shared" si="3"/>
        <v>424 - Westgate Community Primary School</v>
      </c>
      <c r="B136" s="692">
        <v>424</v>
      </c>
      <c r="C136" s="692">
        <v>424</v>
      </c>
      <c r="D136" s="693">
        <v>0</v>
      </c>
      <c r="E136" s="694" t="s">
        <v>876</v>
      </c>
      <c r="F136" s="695">
        <v>1131510.0369435782</v>
      </c>
      <c r="G136" s="695">
        <v>0</v>
      </c>
      <c r="H136" s="695">
        <v>1131510.0369435782</v>
      </c>
      <c r="I136" s="695">
        <v>9713.4600000000009</v>
      </c>
      <c r="J136" s="695">
        <v>1121796.5769435782</v>
      </c>
      <c r="K136" s="695">
        <v>38414.400000000001</v>
      </c>
      <c r="L136" s="694"/>
      <c r="M136" s="695"/>
      <c r="N136" s="695">
        <v>38414.400000000001</v>
      </c>
      <c r="O136" s="695"/>
      <c r="P136" s="695"/>
      <c r="Q136" s="695">
        <v>62500</v>
      </c>
      <c r="R136" s="695">
        <v>62500</v>
      </c>
      <c r="S136" s="695">
        <v>1222710.9769435781</v>
      </c>
      <c r="T136" s="694"/>
      <c r="U136" s="695">
        <v>1222710.9769435781</v>
      </c>
    </row>
    <row r="137" spans="1:21" ht="15" x14ac:dyDescent="0.25">
      <c r="A137" t="str">
        <f t="shared" si="3"/>
        <v>425 - Abbots Green Community Primary School</v>
      </c>
      <c r="B137" s="692">
        <v>425</v>
      </c>
      <c r="C137" s="692">
        <v>425</v>
      </c>
      <c r="D137" s="693">
        <v>0</v>
      </c>
      <c r="E137" s="694" t="s">
        <v>877</v>
      </c>
      <c r="F137" s="695">
        <v>1243396.4646477159</v>
      </c>
      <c r="G137" s="695">
        <v>101346.59592510315</v>
      </c>
      <c r="H137" s="695">
        <v>1344743.0605728191</v>
      </c>
      <c r="I137" s="695">
        <v>11075.16</v>
      </c>
      <c r="J137" s="695">
        <v>1333667.9005728192</v>
      </c>
      <c r="K137" s="695">
        <v>92601.600000000006</v>
      </c>
      <c r="L137" s="694"/>
      <c r="M137" s="695"/>
      <c r="N137" s="695">
        <v>92601.600000000006</v>
      </c>
      <c r="O137" s="695"/>
      <c r="P137" s="695"/>
      <c r="Q137" s="695"/>
      <c r="R137" s="695">
        <v>0</v>
      </c>
      <c r="S137" s="695">
        <v>1426269.5005728193</v>
      </c>
      <c r="T137" s="694"/>
      <c r="U137" s="695">
        <v>1426269.5005728193</v>
      </c>
    </row>
    <row r="138" spans="1:21" ht="15" x14ac:dyDescent="0.25">
      <c r="A138" t="str">
        <f t="shared" si="3"/>
        <v>426 - Cavendish CEVCP School</v>
      </c>
      <c r="B138" s="692">
        <v>426</v>
      </c>
      <c r="C138" s="692">
        <v>426</v>
      </c>
      <c r="D138" s="693">
        <v>0</v>
      </c>
      <c r="E138" s="694" t="s">
        <v>878</v>
      </c>
      <c r="F138" s="695">
        <v>381094.20382798865</v>
      </c>
      <c r="G138" s="695">
        <v>0</v>
      </c>
      <c r="H138" s="695">
        <v>381094.20382798865</v>
      </c>
      <c r="I138" s="695">
        <v>2693.1400000000003</v>
      </c>
      <c r="J138" s="695">
        <v>378401.06382798863</v>
      </c>
      <c r="K138" s="695">
        <v>0</v>
      </c>
      <c r="L138" s="694"/>
      <c r="M138" s="695"/>
      <c r="N138" s="695">
        <v>0</v>
      </c>
      <c r="O138" s="695"/>
      <c r="P138" s="695"/>
      <c r="Q138" s="695"/>
      <c r="R138" s="695">
        <v>0</v>
      </c>
      <c r="S138" s="695">
        <v>378401.06382798863</v>
      </c>
      <c r="T138" s="694"/>
      <c r="U138" s="695">
        <v>378401.06382798863</v>
      </c>
    </row>
    <row r="139" spans="1:21" ht="15" x14ac:dyDescent="0.25">
      <c r="A139" t="str">
        <f t="shared" si="3"/>
        <v>429 - Clare Community Primary School</v>
      </c>
      <c r="B139" s="692">
        <v>429</v>
      </c>
      <c r="C139" s="692">
        <v>429</v>
      </c>
      <c r="D139" s="693">
        <v>0</v>
      </c>
      <c r="E139" s="694" t="s">
        <v>879</v>
      </c>
      <c r="F139" s="695">
        <v>679999.18852682132</v>
      </c>
      <c r="G139" s="695">
        <v>0</v>
      </c>
      <c r="H139" s="695">
        <v>679999.18852682132</v>
      </c>
      <c r="I139" s="695">
        <v>5628.3600000000006</v>
      </c>
      <c r="J139" s="695">
        <v>674370.82852682134</v>
      </c>
      <c r="K139" s="695">
        <v>0</v>
      </c>
      <c r="L139" s="694"/>
      <c r="M139" s="695"/>
      <c r="N139" s="695">
        <v>0</v>
      </c>
      <c r="O139" s="695"/>
      <c r="P139" s="695"/>
      <c r="Q139" s="695"/>
      <c r="R139" s="695">
        <v>0</v>
      </c>
      <c r="S139" s="695">
        <v>674370.82852682134</v>
      </c>
      <c r="T139" s="694"/>
      <c r="U139" s="695">
        <v>674370.82852682134</v>
      </c>
    </row>
    <row r="140" spans="1:21" ht="15" x14ac:dyDescent="0.25">
      <c r="A140" t="str">
        <f t="shared" si="3"/>
        <v>430 - Cockfield CEVCP School</v>
      </c>
      <c r="B140" s="692">
        <v>430</v>
      </c>
      <c r="C140" s="692">
        <v>430</v>
      </c>
      <c r="D140" s="693">
        <v>0</v>
      </c>
      <c r="E140" s="694" t="s">
        <v>880</v>
      </c>
      <c r="F140" s="695">
        <v>376466.74380774365</v>
      </c>
      <c r="G140" s="695">
        <v>-49931.575126108561</v>
      </c>
      <c r="H140" s="695">
        <v>326535.16868163511</v>
      </c>
      <c r="I140" s="695">
        <v>2057.6800000000003</v>
      </c>
      <c r="J140" s="695">
        <v>324477.48868163512</v>
      </c>
      <c r="K140" s="695">
        <v>0</v>
      </c>
      <c r="L140" s="694"/>
      <c r="M140" s="695"/>
      <c r="N140" s="695">
        <v>0</v>
      </c>
      <c r="O140" s="695"/>
      <c r="P140" s="695"/>
      <c r="Q140" s="695"/>
      <c r="R140" s="695">
        <v>0</v>
      </c>
      <c r="S140" s="695">
        <v>324477.48868163512</v>
      </c>
      <c r="T140" s="694"/>
      <c r="U140" s="695">
        <v>324477.48868163512</v>
      </c>
    </row>
    <row r="141" spans="1:21" ht="15" x14ac:dyDescent="0.25">
      <c r="A141" t="str">
        <f t="shared" si="3"/>
        <v>431 - Combs Ford Primary School</v>
      </c>
      <c r="B141" s="692">
        <v>431</v>
      </c>
      <c r="C141" s="692">
        <v>431</v>
      </c>
      <c r="D141" s="693">
        <v>0</v>
      </c>
      <c r="E141" s="694" t="s">
        <v>881</v>
      </c>
      <c r="F141" s="695">
        <v>1470565.9873259543</v>
      </c>
      <c r="G141" s="695">
        <v>0</v>
      </c>
      <c r="H141" s="695">
        <v>1470565.9873259543</v>
      </c>
      <c r="I141" s="695">
        <v>12043.480000000001</v>
      </c>
      <c r="J141" s="695">
        <v>1458522.5073259543</v>
      </c>
      <c r="K141" s="695">
        <v>0</v>
      </c>
      <c r="L141" s="694"/>
      <c r="M141" s="695"/>
      <c r="N141" s="695">
        <v>0</v>
      </c>
      <c r="O141" s="695"/>
      <c r="P141" s="695"/>
      <c r="Q141" s="695"/>
      <c r="R141" s="695">
        <v>0</v>
      </c>
      <c r="S141" s="695">
        <v>1458522.5073259543</v>
      </c>
      <c r="T141" s="694"/>
      <c r="U141" s="695">
        <v>1458522.5073259543</v>
      </c>
    </row>
    <row r="142" spans="1:21" ht="15" x14ac:dyDescent="0.25">
      <c r="A142" t="str">
        <f t="shared" si="3"/>
        <v>432 - Creeting St Mary CEVAP School</v>
      </c>
      <c r="B142" s="692">
        <v>432</v>
      </c>
      <c r="C142" s="692">
        <v>432</v>
      </c>
      <c r="D142" s="693">
        <v>0</v>
      </c>
      <c r="E142" s="694" t="s">
        <v>882</v>
      </c>
      <c r="F142" s="695">
        <v>359044.95066337421</v>
      </c>
      <c r="G142" s="695">
        <v>31029.326480394095</v>
      </c>
      <c r="H142" s="695">
        <v>390074.27714376833</v>
      </c>
      <c r="I142" s="695">
        <v>2511.58</v>
      </c>
      <c r="J142" s="695">
        <v>387562.69714376831</v>
      </c>
      <c r="K142" s="695">
        <v>0</v>
      </c>
      <c r="L142" s="694"/>
      <c r="M142" s="695"/>
      <c r="N142" s="695">
        <v>0</v>
      </c>
      <c r="O142" s="695"/>
      <c r="P142" s="695"/>
      <c r="Q142" s="695"/>
      <c r="R142" s="695">
        <v>0</v>
      </c>
      <c r="S142" s="695">
        <v>387562.69714376831</v>
      </c>
      <c r="T142" s="694"/>
      <c r="U142" s="695">
        <v>387562.69714376831</v>
      </c>
    </row>
    <row r="143" spans="1:21" ht="15" x14ac:dyDescent="0.25">
      <c r="A143" t="str">
        <f t="shared" si="3"/>
        <v>436 - Elmswell Community Primary School</v>
      </c>
      <c r="B143" s="692">
        <v>436</v>
      </c>
      <c r="C143" s="692">
        <v>436</v>
      </c>
      <c r="D143" s="693">
        <v>0</v>
      </c>
      <c r="E143" s="694" t="s">
        <v>883</v>
      </c>
      <c r="F143" s="695">
        <v>927550.63970493583</v>
      </c>
      <c r="G143" s="695">
        <v>0</v>
      </c>
      <c r="H143" s="695">
        <v>927550.63970493583</v>
      </c>
      <c r="I143" s="695">
        <v>8109.68</v>
      </c>
      <c r="J143" s="695">
        <v>919440.95970493578</v>
      </c>
      <c r="K143" s="695">
        <v>39241.200000000004</v>
      </c>
      <c r="L143" s="694"/>
      <c r="M143" s="695"/>
      <c r="N143" s="695">
        <v>39241.200000000004</v>
      </c>
      <c r="O143" s="695"/>
      <c r="P143" s="695"/>
      <c r="Q143" s="695"/>
      <c r="R143" s="695">
        <v>0</v>
      </c>
      <c r="S143" s="695">
        <v>958682.15970493574</v>
      </c>
      <c r="T143" s="694"/>
      <c r="U143" s="695">
        <v>958682.15970493574</v>
      </c>
    </row>
    <row r="144" spans="1:21" ht="15" x14ac:dyDescent="0.25">
      <c r="A144" t="str">
        <f t="shared" si="3"/>
        <v>442 - Wells Hall Community Primary School</v>
      </c>
      <c r="B144" s="692">
        <v>442</v>
      </c>
      <c r="C144" s="692">
        <v>442</v>
      </c>
      <c r="D144" s="693">
        <v>0</v>
      </c>
      <c r="E144" s="694" t="s">
        <v>884</v>
      </c>
      <c r="F144" s="695">
        <v>1662779.6409428231</v>
      </c>
      <c r="G144" s="695">
        <v>0</v>
      </c>
      <c r="H144" s="695">
        <v>1662779.6409428231</v>
      </c>
      <c r="I144" s="695">
        <v>14222.2</v>
      </c>
      <c r="J144" s="695">
        <v>1648557.4409428232</v>
      </c>
      <c r="K144" s="695">
        <v>77337.600000000006</v>
      </c>
      <c r="L144" s="694"/>
      <c r="M144" s="695"/>
      <c r="N144" s="695">
        <v>77337.600000000006</v>
      </c>
      <c r="O144" s="695"/>
      <c r="P144" s="695"/>
      <c r="Q144" s="695"/>
      <c r="R144" s="695">
        <v>0</v>
      </c>
      <c r="S144" s="695">
        <v>1725895.0409428233</v>
      </c>
      <c r="T144" s="694"/>
      <c r="U144" s="695">
        <v>1725895.0409428233</v>
      </c>
    </row>
    <row r="145" spans="1:21" ht="15" x14ac:dyDescent="0.25">
      <c r="A145" t="str">
        <f t="shared" si="3"/>
        <v>443 - Pot Kiln Primary School</v>
      </c>
      <c r="B145" s="692">
        <v>443</v>
      </c>
      <c r="C145" s="692">
        <v>443</v>
      </c>
      <c r="D145" s="693">
        <v>0</v>
      </c>
      <c r="E145" s="694" t="s">
        <v>885</v>
      </c>
      <c r="F145" s="695">
        <v>976957.5890074668</v>
      </c>
      <c r="G145" s="695">
        <v>0</v>
      </c>
      <c r="H145" s="695">
        <v>976957.5890074668</v>
      </c>
      <c r="I145" s="695">
        <v>7504.4800000000005</v>
      </c>
      <c r="J145" s="695">
        <v>969453.10900746682</v>
      </c>
      <c r="K145" s="695">
        <v>57876</v>
      </c>
      <c r="L145" s="694"/>
      <c r="M145" s="695"/>
      <c r="N145" s="695">
        <v>57876</v>
      </c>
      <c r="O145" s="695"/>
      <c r="P145" s="695"/>
      <c r="Q145" s="695"/>
      <c r="R145" s="695">
        <v>0</v>
      </c>
      <c r="S145" s="695">
        <v>1027329.1090074668</v>
      </c>
      <c r="T145" s="694"/>
      <c r="U145" s="695">
        <v>1027329.1090074668</v>
      </c>
    </row>
    <row r="146" spans="1:21" ht="15" x14ac:dyDescent="0.25">
      <c r="A146" t="str">
        <f t="shared" si="3"/>
        <v>444 - Great Finborough CEVCP School</v>
      </c>
      <c r="B146" s="692">
        <v>444</v>
      </c>
      <c r="C146" s="692">
        <v>444</v>
      </c>
      <c r="D146" s="693">
        <v>0</v>
      </c>
      <c r="E146" s="694" t="s">
        <v>886</v>
      </c>
      <c r="F146" s="695">
        <v>533793.6509328878</v>
      </c>
      <c r="G146" s="695">
        <v>0</v>
      </c>
      <c r="H146" s="695">
        <v>533793.6509328878</v>
      </c>
      <c r="I146" s="695">
        <v>4296.92</v>
      </c>
      <c r="J146" s="695">
        <v>529496.73093288776</v>
      </c>
      <c r="K146" s="695">
        <v>0</v>
      </c>
      <c r="L146" s="694"/>
      <c r="M146" s="695"/>
      <c r="N146" s="695">
        <v>0</v>
      </c>
      <c r="O146" s="695"/>
      <c r="P146" s="695"/>
      <c r="Q146" s="695"/>
      <c r="R146" s="695">
        <v>0</v>
      </c>
      <c r="S146" s="695">
        <v>529496.73093288776</v>
      </c>
      <c r="T146" s="694"/>
      <c r="U146" s="695">
        <v>529496.73093288776</v>
      </c>
    </row>
    <row r="147" spans="1:21" ht="15" x14ac:dyDescent="0.25">
      <c r="A147" t="str">
        <f t="shared" si="3"/>
        <v>445 - Great Waldingfield CEVCP School</v>
      </c>
      <c r="B147" s="692">
        <v>445</v>
      </c>
      <c r="C147" s="692">
        <v>445</v>
      </c>
      <c r="D147" s="693">
        <v>0</v>
      </c>
      <c r="E147" s="694" t="s">
        <v>887</v>
      </c>
      <c r="F147" s="695">
        <v>609238.60760152899</v>
      </c>
      <c r="G147" s="695">
        <v>-57453.699396961078</v>
      </c>
      <c r="H147" s="695">
        <v>551784.90820456785</v>
      </c>
      <c r="I147" s="695">
        <v>4296.92</v>
      </c>
      <c r="J147" s="695">
        <v>547487.98820456781</v>
      </c>
      <c r="K147" s="695">
        <v>0</v>
      </c>
      <c r="L147" s="694"/>
      <c r="M147" s="695"/>
      <c r="N147" s="695">
        <v>0</v>
      </c>
      <c r="O147" s="695"/>
      <c r="P147" s="695"/>
      <c r="Q147" s="695"/>
      <c r="R147" s="695">
        <v>0</v>
      </c>
      <c r="S147" s="695">
        <v>547487.98820456781</v>
      </c>
      <c r="T147" s="694"/>
      <c r="U147" s="695">
        <v>547487.98820456781</v>
      </c>
    </row>
    <row r="148" spans="1:21" ht="15" x14ac:dyDescent="0.25">
      <c r="A148" t="str">
        <f t="shared" si="3"/>
        <v>446 - Great Whelnetham CEVCP School</v>
      </c>
      <c r="B148" s="692">
        <v>446</v>
      </c>
      <c r="C148" s="692">
        <v>446</v>
      </c>
      <c r="D148" s="693">
        <v>0</v>
      </c>
      <c r="E148" s="694" t="s">
        <v>888</v>
      </c>
      <c r="F148" s="695">
        <v>560156.81597259094</v>
      </c>
      <c r="G148" s="695">
        <v>0</v>
      </c>
      <c r="H148" s="695">
        <v>560156.81597259094</v>
      </c>
      <c r="I148" s="695">
        <v>4480.9008000000003</v>
      </c>
      <c r="J148" s="695">
        <v>555675.91517259099</v>
      </c>
      <c r="K148" s="695">
        <v>0</v>
      </c>
      <c r="L148" s="694"/>
      <c r="M148" s="695"/>
      <c r="N148" s="695">
        <v>0</v>
      </c>
      <c r="O148" s="695"/>
      <c r="P148" s="695"/>
      <c r="Q148" s="695"/>
      <c r="R148" s="695">
        <v>0</v>
      </c>
      <c r="S148" s="695">
        <v>555675.91517259099</v>
      </c>
      <c r="T148" s="694"/>
      <c r="U148" s="695">
        <v>555675.91517259099</v>
      </c>
    </row>
    <row r="149" spans="1:21" ht="15" x14ac:dyDescent="0.25">
      <c r="A149" t="str">
        <f t="shared" si="3"/>
        <v>448 - Hartest CEVCP School</v>
      </c>
      <c r="B149" s="692">
        <v>448</v>
      </c>
      <c r="C149" s="692">
        <v>448</v>
      </c>
      <c r="D149" s="693">
        <v>0</v>
      </c>
      <c r="E149" s="694" t="s">
        <v>889</v>
      </c>
      <c r="F149" s="695">
        <v>401419.98571917025</v>
      </c>
      <c r="G149" s="695">
        <v>-22136.018900908508</v>
      </c>
      <c r="H149" s="695">
        <v>379283.96681826172</v>
      </c>
      <c r="I149" s="695">
        <v>2330.02</v>
      </c>
      <c r="J149" s="695">
        <v>376953.9468182617</v>
      </c>
      <c r="K149" s="695">
        <v>0</v>
      </c>
      <c r="L149" s="694"/>
      <c r="M149" s="695"/>
      <c r="N149" s="695">
        <v>0</v>
      </c>
      <c r="O149" s="695"/>
      <c r="P149" s="695"/>
      <c r="Q149" s="695"/>
      <c r="R149" s="695">
        <v>0</v>
      </c>
      <c r="S149" s="695">
        <v>376953.9468182617</v>
      </c>
      <c r="T149" s="694"/>
      <c r="U149" s="695">
        <v>376953.9468182617</v>
      </c>
    </row>
    <row r="150" spans="1:21" ht="15" x14ac:dyDescent="0.25">
      <c r="A150" t="str">
        <f t="shared" si="3"/>
        <v>449 - Crawfords CEVCP School</v>
      </c>
      <c r="B150" s="692">
        <v>449</v>
      </c>
      <c r="C150" s="692">
        <v>449</v>
      </c>
      <c r="D150" s="693">
        <v>0</v>
      </c>
      <c r="E150" s="694" t="s">
        <v>890</v>
      </c>
      <c r="F150" s="695">
        <v>331845.42398038809</v>
      </c>
      <c r="G150" s="695">
        <v>0</v>
      </c>
      <c r="H150" s="695">
        <v>331845.42398038809</v>
      </c>
      <c r="I150" s="695">
        <v>2178.7200000000003</v>
      </c>
      <c r="J150" s="695">
        <v>329666.70398038812</v>
      </c>
      <c r="K150" s="695">
        <v>0</v>
      </c>
      <c r="L150" s="694"/>
      <c r="M150" s="695"/>
      <c r="N150" s="695">
        <v>0</v>
      </c>
      <c r="O150" s="695"/>
      <c r="P150" s="695"/>
      <c r="Q150" s="695"/>
      <c r="R150" s="695">
        <v>0</v>
      </c>
      <c r="S150" s="695">
        <v>329666.70398038812</v>
      </c>
      <c r="T150" s="694"/>
      <c r="U150" s="695">
        <v>329666.70398038812</v>
      </c>
    </row>
    <row r="151" spans="1:21" ht="15" x14ac:dyDescent="0.25">
      <c r="A151" t="str">
        <f t="shared" si="3"/>
        <v>451 - New Cangle Community Primary School</v>
      </c>
      <c r="B151" s="692">
        <v>451</v>
      </c>
      <c r="C151" s="692">
        <v>451</v>
      </c>
      <c r="D151" s="693">
        <v>0</v>
      </c>
      <c r="E151" s="694" t="s">
        <v>891</v>
      </c>
      <c r="F151" s="695">
        <v>876080.7035653838</v>
      </c>
      <c r="G151" s="695">
        <v>0</v>
      </c>
      <c r="H151" s="695">
        <v>876080.7035653838</v>
      </c>
      <c r="I151" s="695">
        <v>7322.92</v>
      </c>
      <c r="J151" s="695">
        <v>868757.78356538375</v>
      </c>
      <c r="K151" s="695">
        <v>0</v>
      </c>
      <c r="L151" s="694"/>
      <c r="M151" s="695"/>
      <c r="N151" s="695">
        <v>0</v>
      </c>
      <c r="O151" s="695"/>
      <c r="P151" s="695"/>
      <c r="Q151" s="695"/>
      <c r="R151" s="695">
        <v>0</v>
      </c>
      <c r="S151" s="695">
        <v>868757.78356538375</v>
      </c>
      <c r="T151" s="694"/>
      <c r="U151" s="695">
        <v>868757.78356538375</v>
      </c>
    </row>
    <row r="152" spans="1:21" ht="15" x14ac:dyDescent="0.25">
      <c r="A152" t="str">
        <f t="shared" si="3"/>
        <v>452 - Clements Community Primary School</v>
      </c>
      <c r="B152" s="692">
        <v>452</v>
      </c>
      <c r="C152" s="692">
        <v>452</v>
      </c>
      <c r="D152" s="693">
        <v>0</v>
      </c>
      <c r="E152" s="694" t="s">
        <v>892</v>
      </c>
      <c r="F152" s="695">
        <v>998894.99323710299</v>
      </c>
      <c r="G152" s="695">
        <v>25584.872269920023</v>
      </c>
      <c r="H152" s="695">
        <v>1024479.8655070231</v>
      </c>
      <c r="I152" s="695">
        <v>8079.42</v>
      </c>
      <c r="J152" s="695">
        <v>1016400.445507023</v>
      </c>
      <c r="K152" s="695">
        <v>38668.800000000003</v>
      </c>
      <c r="L152" s="694"/>
      <c r="M152" s="695"/>
      <c r="N152" s="695">
        <v>38668.800000000003</v>
      </c>
      <c r="O152" s="695"/>
      <c r="P152" s="695"/>
      <c r="Q152" s="695"/>
      <c r="R152" s="695">
        <v>0</v>
      </c>
      <c r="S152" s="695">
        <v>1055069.2455070231</v>
      </c>
      <c r="T152" s="694"/>
      <c r="U152" s="695">
        <v>1055069.2455070231</v>
      </c>
    </row>
    <row r="153" spans="1:21" ht="15" x14ac:dyDescent="0.25">
      <c r="A153" t="str">
        <f t="shared" si="3"/>
        <v>457 - Honington CEVCP School</v>
      </c>
      <c r="B153" s="692">
        <v>457</v>
      </c>
      <c r="C153" s="692">
        <v>457</v>
      </c>
      <c r="D153" s="693">
        <v>0</v>
      </c>
      <c r="E153" s="694" t="s">
        <v>894</v>
      </c>
      <c r="F153" s="695">
        <v>604646.19165027956</v>
      </c>
      <c r="G153" s="695">
        <v>-337.19448002011507</v>
      </c>
      <c r="H153" s="695">
        <v>604308.99717025948</v>
      </c>
      <c r="I153" s="695">
        <v>4811.34</v>
      </c>
      <c r="J153" s="695">
        <v>599497.65717025951</v>
      </c>
      <c r="K153" s="695">
        <v>0</v>
      </c>
      <c r="L153" s="694"/>
      <c r="M153" s="695"/>
      <c r="N153" s="695">
        <v>0</v>
      </c>
      <c r="O153" s="695"/>
      <c r="P153" s="695"/>
      <c r="Q153" s="695"/>
      <c r="R153" s="695">
        <v>0</v>
      </c>
      <c r="S153" s="695">
        <v>599497.65717025951</v>
      </c>
      <c r="T153" s="694"/>
      <c r="U153" s="695">
        <v>599497.65717025951</v>
      </c>
    </row>
    <row r="154" spans="1:21" ht="15" x14ac:dyDescent="0.25">
      <c r="A154" t="str">
        <f t="shared" si="3"/>
        <v>458 - Hopton CEVCP School</v>
      </c>
      <c r="B154" s="692">
        <v>458</v>
      </c>
      <c r="C154" s="692">
        <v>458</v>
      </c>
      <c r="D154" s="693">
        <v>0</v>
      </c>
      <c r="E154" s="694" t="s">
        <v>895</v>
      </c>
      <c r="F154" s="695">
        <v>407417.91000000003</v>
      </c>
      <c r="G154" s="695">
        <v>3182.4278427051877</v>
      </c>
      <c r="H154" s="695">
        <v>410600.33784270519</v>
      </c>
      <c r="I154" s="695">
        <v>2965.48</v>
      </c>
      <c r="J154" s="695">
        <v>407634.85784270521</v>
      </c>
      <c r="K154" s="695">
        <v>0</v>
      </c>
      <c r="L154" s="694"/>
      <c r="M154" s="695"/>
      <c r="N154" s="695">
        <v>0</v>
      </c>
      <c r="O154" s="695"/>
      <c r="P154" s="695"/>
      <c r="Q154" s="695"/>
      <c r="R154" s="695">
        <v>0</v>
      </c>
      <c r="S154" s="695">
        <v>407634.85784270521</v>
      </c>
      <c r="T154" s="694"/>
      <c r="U154" s="695">
        <v>407634.85784270521</v>
      </c>
    </row>
    <row r="155" spans="1:21" ht="15" x14ac:dyDescent="0.25">
      <c r="A155" t="str">
        <f t="shared" si="3"/>
        <v>460 - Hundon Community Primary School</v>
      </c>
      <c r="B155" s="692">
        <v>460</v>
      </c>
      <c r="C155" s="692">
        <v>460</v>
      </c>
      <c r="D155" s="693">
        <v>0</v>
      </c>
      <c r="E155" s="694" t="s">
        <v>896</v>
      </c>
      <c r="F155" s="695">
        <v>431317.69390231586</v>
      </c>
      <c r="G155" s="695">
        <v>-20875.904775902141</v>
      </c>
      <c r="H155" s="695">
        <v>410441.7891264137</v>
      </c>
      <c r="I155" s="695">
        <v>2814.1800000000003</v>
      </c>
      <c r="J155" s="695">
        <v>407627.60912641371</v>
      </c>
      <c r="K155" s="695">
        <v>0</v>
      </c>
      <c r="L155" s="694"/>
      <c r="M155" s="695"/>
      <c r="N155" s="695">
        <v>0</v>
      </c>
      <c r="O155" s="695"/>
      <c r="P155" s="695"/>
      <c r="Q155" s="695"/>
      <c r="R155" s="695">
        <v>0</v>
      </c>
      <c r="S155" s="695">
        <v>407627.60912641371</v>
      </c>
      <c r="T155" s="694"/>
      <c r="U155" s="695">
        <v>407627.60912641371</v>
      </c>
    </row>
    <row r="156" spans="1:21" ht="15" x14ac:dyDescent="0.25">
      <c r="A156" t="str">
        <f t="shared" si="3"/>
        <v>461 - Ickworth Park Primary School</v>
      </c>
      <c r="B156" s="692">
        <v>461</v>
      </c>
      <c r="C156" s="692">
        <v>461</v>
      </c>
      <c r="D156" s="693">
        <v>0</v>
      </c>
      <c r="E156" s="694" t="s">
        <v>897</v>
      </c>
      <c r="F156" s="695">
        <v>755858.92374211748</v>
      </c>
      <c r="G156" s="695">
        <v>0</v>
      </c>
      <c r="H156" s="695">
        <v>755858.92374211748</v>
      </c>
      <c r="I156" s="695">
        <v>6536.1600000000008</v>
      </c>
      <c r="J156" s="695">
        <v>749322.76374211744</v>
      </c>
      <c r="K156" s="695">
        <v>0</v>
      </c>
      <c r="L156" s="694"/>
      <c r="M156" s="695"/>
      <c r="N156" s="695">
        <v>0</v>
      </c>
      <c r="O156" s="695"/>
      <c r="P156" s="695"/>
      <c r="Q156" s="695"/>
      <c r="R156" s="695">
        <v>0</v>
      </c>
      <c r="S156" s="695">
        <v>749322.76374211744</v>
      </c>
      <c r="T156" s="694"/>
      <c r="U156" s="695">
        <v>749322.76374211744</v>
      </c>
    </row>
    <row r="157" spans="1:21" ht="15" x14ac:dyDescent="0.25">
      <c r="A157" t="str">
        <f t="shared" si="3"/>
        <v>464 - Ixworth CEVCP School</v>
      </c>
      <c r="B157" s="692">
        <v>464</v>
      </c>
      <c r="C157" s="692">
        <v>464</v>
      </c>
      <c r="D157" s="693">
        <v>0</v>
      </c>
      <c r="E157" s="694" t="s">
        <v>898</v>
      </c>
      <c r="F157" s="695">
        <v>691142.9532549131</v>
      </c>
      <c r="G157" s="695">
        <v>0</v>
      </c>
      <c r="H157" s="695">
        <v>691142.9532549131</v>
      </c>
      <c r="I157" s="695">
        <v>5900.7000000000007</v>
      </c>
      <c r="J157" s="695">
        <v>685242.25325491314</v>
      </c>
      <c r="K157" s="695">
        <v>39241.200000000004</v>
      </c>
      <c r="L157" s="694"/>
      <c r="M157" s="695"/>
      <c r="N157" s="695">
        <v>39241.200000000004</v>
      </c>
      <c r="O157" s="695"/>
      <c r="P157" s="695"/>
      <c r="Q157" s="695"/>
      <c r="R157" s="695">
        <v>0</v>
      </c>
      <c r="S157" s="695">
        <v>724483.4532549131</v>
      </c>
      <c r="T157" s="694"/>
      <c r="U157" s="695">
        <v>724483.4532549131</v>
      </c>
    </row>
    <row r="158" spans="1:21" ht="15" x14ac:dyDescent="0.25">
      <c r="A158" t="str">
        <f t="shared" si="3"/>
        <v>466 - Lakenheath Community Primary School</v>
      </c>
      <c r="B158" s="692">
        <v>466</v>
      </c>
      <c r="C158" s="692">
        <v>466</v>
      </c>
      <c r="D158" s="693">
        <v>0</v>
      </c>
      <c r="E158" s="694" t="s">
        <v>899</v>
      </c>
      <c r="F158" s="695">
        <v>1028706.6270869182</v>
      </c>
      <c r="G158" s="695">
        <v>0</v>
      </c>
      <c r="H158" s="695">
        <v>1028706.6270869182</v>
      </c>
      <c r="I158" s="695">
        <v>9017.48</v>
      </c>
      <c r="J158" s="695">
        <v>1019689.1470869182</v>
      </c>
      <c r="K158" s="695">
        <v>0</v>
      </c>
      <c r="L158" s="694"/>
      <c r="M158" s="695"/>
      <c r="N158" s="695">
        <v>0</v>
      </c>
      <c r="O158" s="695"/>
      <c r="P158" s="695"/>
      <c r="Q158" s="695"/>
      <c r="R158" s="695">
        <v>0</v>
      </c>
      <c r="S158" s="695">
        <v>1019689.1470869182</v>
      </c>
      <c r="T158" s="694"/>
      <c r="U158" s="695">
        <v>1019689.1470869182</v>
      </c>
    </row>
    <row r="159" spans="1:21" ht="15" x14ac:dyDescent="0.25">
      <c r="A159" t="str">
        <f t="shared" si="3"/>
        <v>467 - Lavenham Community Primary School</v>
      </c>
      <c r="B159" s="692">
        <v>467</v>
      </c>
      <c r="C159" s="692">
        <v>467</v>
      </c>
      <c r="D159" s="693">
        <v>0</v>
      </c>
      <c r="E159" s="694" t="s">
        <v>900</v>
      </c>
      <c r="F159" s="695">
        <v>460436.50588831893</v>
      </c>
      <c r="G159" s="695">
        <v>0</v>
      </c>
      <c r="H159" s="695">
        <v>460436.50588831893</v>
      </c>
      <c r="I159" s="695">
        <v>3328.6000000000004</v>
      </c>
      <c r="J159" s="695">
        <v>457107.90588831896</v>
      </c>
      <c r="K159" s="695">
        <v>0</v>
      </c>
      <c r="L159" s="694"/>
      <c r="M159" s="695"/>
      <c r="N159" s="695">
        <v>0</v>
      </c>
      <c r="O159" s="695"/>
      <c r="P159" s="695"/>
      <c r="Q159" s="695"/>
      <c r="R159" s="695">
        <v>0</v>
      </c>
      <c r="S159" s="695">
        <v>457107.90588831896</v>
      </c>
      <c r="T159" s="694"/>
      <c r="U159" s="695">
        <v>457107.90588831896</v>
      </c>
    </row>
    <row r="160" spans="1:21" ht="15" x14ac:dyDescent="0.25">
      <c r="A160" t="str">
        <f t="shared" si="3"/>
        <v>468 - All Saints CEVCP School, Lawshall</v>
      </c>
      <c r="B160" s="692">
        <v>468</v>
      </c>
      <c r="C160" s="692">
        <v>468</v>
      </c>
      <c r="D160" s="693">
        <v>0</v>
      </c>
      <c r="E160" s="694" t="s">
        <v>901</v>
      </c>
      <c r="F160" s="695">
        <v>565005.64927168121</v>
      </c>
      <c r="G160" s="695">
        <v>0</v>
      </c>
      <c r="H160" s="695">
        <v>565005.64927168121</v>
      </c>
      <c r="I160" s="695">
        <v>4624.6358000000009</v>
      </c>
      <c r="J160" s="695">
        <v>560381.01347168116</v>
      </c>
      <c r="K160" s="695">
        <v>0</v>
      </c>
      <c r="L160" s="694"/>
      <c r="M160" s="695"/>
      <c r="N160" s="695">
        <v>0</v>
      </c>
      <c r="O160" s="695"/>
      <c r="P160" s="695"/>
      <c r="Q160" s="695"/>
      <c r="R160" s="695">
        <v>0</v>
      </c>
      <c r="S160" s="695">
        <v>560381.01347168116</v>
      </c>
      <c r="T160" s="694"/>
      <c r="U160" s="695">
        <v>560381.01347168116</v>
      </c>
    </row>
    <row r="161" spans="1:21" ht="15" x14ac:dyDescent="0.25">
      <c r="A161" t="str">
        <f t="shared" si="3"/>
        <v xml:space="preserve">473 - Beck Row Primary School </v>
      </c>
      <c r="B161" s="692">
        <v>473</v>
      </c>
      <c r="C161" s="692">
        <v>473</v>
      </c>
      <c r="D161" s="693">
        <v>0</v>
      </c>
      <c r="E161" s="694" t="s">
        <v>904</v>
      </c>
      <c r="F161" s="695">
        <v>736112.43616663886</v>
      </c>
      <c r="G161" s="695">
        <v>0</v>
      </c>
      <c r="H161" s="695">
        <v>736112.43616663886</v>
      </c>
      <c r="I161" s="695">
        <v>5930.96</v>
      </c>
      <c r="J161" s="695">
        <v>730181.47616663889</v>
      </c>
      <c r="K161" s="695">
        <v>0</v>
      </c>
      <c r="L161" s="694"/>
      <c r="M161" s="695"/>
      <c r="N161" s="695">
        <v>0</v>
      </c>
      <c r="O161" s="695"/>
      <c r="P161" s="695"/>
      <c r="Q161" s="695"/>
      <c r="R161" s="695">
        <v>0</v>
      </c>
      <c r="S161" s="695">
        <v>730181.47616663889</v>
      </c>
      <c r="T161" s="694"/>
      <c r="U161" s="695">
        <v>730181.47616663889</v>
      </c>
    </row>
    <row r="162" spans="1:21" ht="15" x14ac:dyDescent="0.25">
      <c r="A162" t="str">
        <f t="shared" si="3"/>
        <v>476 - West Row Community Primary School</v>
      </c>
      <c r="B162" s="692">
        <v>476</v>
      </c>
      <c r="C162" s="692">
        <v>476</v>
      </c>
      <c r="D162" s="693">
        <v>0</v>
      </c>
      <c r="E162" s="694" t="s">
        <v>905</v>
      </c>
      <c r="F162" s="695">
        <v>718445.98820778541</v>
      </c>
      <c r="G162" s="695">
        <v>0</v>
      </c>
      <c r="H162" s="695">
        <v>718445.98820778541</v>
      </c>
      <c r="I162" s="695">
        <v>5961.22</v>
      </c>
      <c r="J162" s="695">
        <v>712484.76820778544</v>
      </c>
      <c r="K162" s="695">
        <v>0</v>
      </c>
      <c r="L162" s="694"/>
      <c r="M162" s="695"/>
      <c r="N162" s="695">
        <v>0</v>
      </c>
      <c r="O162" s="695"/>
      <c r="P162" s="695"/>
      <c r="Q162" s="695"/>
      <c r="R162" s="695">
        <v>0</v>
      </c>
      <c r="S162" s="695">
        <v>712484.76820778544</v>
      </c>
      <c r="T162" s="694"/>
      <c r="U162" s="695">
        <v>712484.76820778544</v>
      </c>
    </row>
    <row r="163" spans="1:21" ht="15" x14ac:dyDescent="0.25">
      <c r="A163" t="str">
        <f t="shared" si="3"/>
        <v>478 - Moulton CEVCP School</v>
      </c>
      <c r="B163" s="692">
        <v>478</v>
      </c>
      <c r="C163" s="692">
        <v>478</v>
      </c>
      <c r="D163" s="693">
        <v>0</v>
      </c>
      <c r="E163" s="694" t="s">
        <v>906</v>
      </c>
      <c r="F163" s="695">
        <v>683648.89472503657</v>
      </c>
      <c r="G163" s="695">
        <v>0</v>
      </c>
      <c r="H163" s="695">
        <v>683648.89472503657</v>
      </c>
      <c r="I163" s="695">
        <v>5688.88</v>
      </c>
      <c r="J163" s="695">
        <v>677960.01472503657</v>
      </c>
      <c r="K163" s="695">
        <v>0</v>
      </c>
      <c r="L163" s="694"/>
      <c r="M163" s="695"/>
      <c r="N163" s="695">
        <v>0</v>
      </c>
      <c r="O163" s="695"/>
      <c r="P163" s="695"/>
      <c r="Q163" s="695"/>
      <c r="R163" s="695">
        <v>0</v>
      </c>
      <c r="S163" s="695">
        <v>677960.01472503657</v>
      </c>
      <c r="T163" s="694"/>
      <c r="U163" s="695">
        <v>677960.01472503657</v>
      </c>
    </row>
    <row r="164" spans="1:21" ht="15" x14ac:dyDescent="0.25">
      <c r="A164" t="str">
        <f t="shared" si="3"/>
        <v>479 - Nayland Primary School</v>
      </c>
      <c r="B164" s="692">
        <v>479</v>
      </c>
      <c r="C164" s="692">
        <v>479</v>
      </c>
      <c r="D164" s="693">
        <v>0</v>
      </c>
      <c r="E164" s="694" t="s">
        <v>907</v>
      </c>
      <c r="F164" s="695">
        <v>720507.90679151053</v>
      </c>
      <c r="G164" s="695">
        <v>0</v>
      </c>
      <c r="H164" s="695">
        <v>720507.90679151053</v>
      </c>
      <c r="I164" s="695">
        <v>6203.3</v>
      </c>
      <c r="J164" s="695">
        <v>714304.60679151048</v>
      </c>
      <c r="K164" s="695">
        <v>0</v>
      </c>
      <c r="L164" s="694"/>
      <c r="M164" s="695"/>
      <c r="N164" s="695">
        <v>0</v>
      </c>
      <c r="O164" s="695"/>
      <c r="P164" s="695"/>
      <c r="Q164" s="695"/>
      <c r="R164" s="695">
        <v>0</v>
      </c>
      <c r="S164" s="695">
        <v>714304.60679151048</v>
      </c>
      <c r="T164" s="694"/>
      <c r="U164" s="695">
        <v>714304.60679151048</v>
      </c>
    </row>
    <row r="165" spans="1:21" ht="15" x14ac:dyDescent="0.25">
      <c r="A165" t="str">
        <f t="shared" si="3"/>
        <v>480 - Bosmere Community Primary School</v>
      </c>
      <c r="B165" s="692">
        <v>480</v>
      </c>
      <c r="C165" s="692">
        <v>480</v>
      </c>
      <c r="D165" s="693">
        <v>0</v>
      </c>
      <c r="E165" s="694" t="s">
        <v>908</v>
      </c>
      <c r="F165" s="695">
        <v>1084169.7361732756</v>
      </c>
      <c r="G165" s="695">
        <v>0</v>
      </c>
      <c r="H165" s="695">
        <v>1084169.7361732756</v>
      </c>
      <c r="I165" s="695">
        <v>9743.7200000000012</v>
      </c>
      <c r="J165" s="695">
        <v>1074426.0161732757</v>
      </c>
      <c r="K165" s="695">
        <v>59084.400000000009</v>
      </c>
      <c r="L165" s="694"/>
      <c r="M165" s="695"/>
      <c r="N165" s="695">
        <v>59084.400000000009</v>
      </c>
      <c r="O165" s="695"/>
      <c r="P165" s="695"/>
      <c r="Q165" s="695"/>
      <c r="R165" s="695">
        <v>0</v>
      </c>
      <c r="S165" s="695">
        <v>1133510.4161732756</v>
      </c>
      <c r="T165" s="694"/>
      <c r="U165" s="695">
        <v>1133510.4161732756</v>
      </c>
    </row>
    <row r="166" spans="1:21" ht="15" x14ac:dyDescent="0.25">
      <c r="A166" t="str">
        <f t="shared" si="3"/>
        <v xml:space="preserve">481 - All Saints CEVAP School, Newmarket </v>
      </c>
      <c r="B166" s="692">
        <v>481</v>
      </c>
      <c r="C166" s="692">
        <v>481</v>
      </c>
      <c r="D166" s="693">
        <v>0</v>
      </c>
      <c r="E166" s="694" t="s">
        <v>909</v>
      </c>
      <c r="F166" s="695">
        <v>755496.14034586854</v>
      </c>
      <c r="G166" s="695">
        <v>18690.403006010281</v>
      </c>
      <c r="H166" s="695">
        <v>774186.54335187888</v>
      </c>
      <c r="I166" s="695">
        <v>6142.7800000000007</v>
      </c>
      <c r="J166" s="695">
        <v>768043.76335187885</v>
      </c>
      <c r="K166" s="695">
        <v>0</v>
      </c>
      <c r="L166" s="694"/>
      <c r="M166" s="695"/>
      <c r="N166" s="695">
        <v>0</v>
      </c>
      <c r="O166" s="695"/>
      <c r="P166" s="695"/>
      <c r="Q166" s="695"/>
      <c r="R166" s="695">
        <v>0</v>
      </c>
      <c r="S166" s="695">
        <v>768043.76335187885</v>
      </c>
      <c r="T166" s="694"/>
      <c r="U166" s="695">
        <v>768043.76335187885</v>
      </c>
    </row>
    <row r="167" spans="1:21" ht="15" x14ac:dyDescent="0.25">
      <c r="A167" t="str">
        <f t="shared" si="3"/>
        <v>482 - Exning Primary School</v>
      </c>
      <c r="B167" s="692">
        <v>482</v>
      </c>
      <c r="C167" s="692">
        <v>482</v>
      </c>
      <c r="D167" s="693">
        <v>0</v>
      </c>
      <c r="E167" s="694" t="s">
        <v>910</v>
      </c>
      <c r="F167" s="695">
        <v>699233.94775706541</v>
      </c>
      <c r="G167" s="695">
        <v>0</v>
      </c>
      <c r="H167" s="695">
        <v>699233.94775706541</v>
      </c>
      <c r="I167" s="695">
        <v>6021.7400000000007</v>
      </c>
      <c r="J167" s="695">
        <v>693212.20775706542</v>
      </c>
      <c r="K167" s="695">
        <v>0</v>
      </c>
      <c r="L167" s="694"/>
      <c r="M167" s="695"/>
      <c r="N167" s="695">
        <v>0</v>
      </c>
      <c r="O167" s="695"/>
      <c r="P167" s="695"/>
      <c r="Q167" s="695"/>
      <c r="R167" s="695">
        <v>0</v>
      </c>
      <c r="S167" s="695">
        <v>693212.20775706542</v>
      </c>
      <c r="T167" s="694"/>
      <c r="U167" s="695">
        <v>693212.20775706542</v>
      </c>
    </row>
    <row r="168" spans="1:21" ht="15" x14ac:dyDescent="0.25">
      <c r="A168" t="str">
        <f t="shared" si="3"/>
        <v>486 - Paddocks Primary School</v>
      </c>
      <c r="B168" s="692">
        <v>486</v>
      </c>
      <c r="C168" s="692">
        <v>486</v>
      </c>
      <c r="D168" s="693">
        <v>0</v>
      </c>
      <c r="E168" s="694" t="s">
        <v>913</v>
      </c>
      <c r="F168" s="695">
        <v>697187.647292095</v>
      </c>
      <c r="G168" s="695">
        <v>0</v>
      </c>
      <c r="H168" s="695">
        <v>697187.647292095</v>
      </c>
      <c r="I168" s="695">
        <v>5719.14</v>
      </c>
      <c r="J168" s="695">
        <v>691468.50729209499</v>
      </c>
      <c r="K168" s="695">
        <v>0</v>
      </c>
      <c r="L168" s="694"/>
      <c r="M168" s="695"/>
      <c r="N168" s="695">
        <v>0</v>
      </c>
      <c r="O168" s="695"/>
      <c r="P168" s="695"/>
      <c r="Q168" s="695"/>
      <c r="R168" s="695">
        <v>0</v>
      </c>
      <c r="S168" s="695">
        <v>691468.50729209499</v>
      </c>
      <c r="T168" s="694"/>
      <c r="U168" s="695">
        <v>691468.50729209499</v>
      </c>
    </row>
    <row r="169" spans="1:21" ht="15" x14ac:dyDescent="0.25">
      <c r="A169" t="str">
        <f t="shared" si="3"/>
        <v>488 - Norton CEVCP School</v>
      </c>
      <c r="B169" s="692">
        <v>488</v>
      </c>
      <c r="C169" s="692">
        <v>488</v>
      </c>
      <c r="D169" s="693">
        <v>0</v>
      </c>
      <c r="E169" s="694" t="s">
        <v>914</v>
      </c>
      <c r="F169" s="695">
        <v>709505.73942965374</v>
      </c>
      <c r="G169" s="695">
        <v>0</v>
      </c>
      <c r="H169" s="695">
        <v>709505.73942965374</v>
      </c>
      <c r="I169" s="695">
        <v>5930.96</v>
      </c>
      <c r="J169" s="695">
        <v>703574.77942965378</v>
      </c>
      <c r="K169" s="695">
        <v>0</v>
      </c>
      <c r="L169" s="694"/>
      <c r="M169" s="695"/>
      <c r="N169" s="695">
        <v>0</v>
      </c>
      <c r="O169" s="695"/>
      <c r="P169" s="695"/>
      <c r="Q169" s="695"/>
      <c r="R169" s="695">
        <v>0</v>
      </c>
      <c r="S169" s="695">
        <v>703574.77942965378</v>
      </c>
      <c r="T169" s="694"/>
      <c r="U169" s="695">
        <v>703574.77942965378</v>
      </c>
    </row>
    <row r="170" spans="1:21" ht="15" x14ac:dyDescent="0.25">
      <c r="A170" t="str">
        <f t="shared" ref="A170:A196" si="4">CONCATENATE(B170," - ",E170)</f>
        <v>494 - Ringshall School</v>
      </c>
      <c r="B170" s="692">
        <v>494</v>
      </c>
      <c r="C170" s="692">
        <v>494</v>
      </c>
      <c r="D170" s="693">
        <v>0</v>
      </c>
      <c r="E170" s="694" t="s">
        <v>916</v>
      </c>
      <c r="F170" s="695">
        <v>476376.38944031775</v>
      </c>
      <c r="G170" s="695">
        <v>0</v>
      </c>
      <c r="H170" s="695">
        <v>476376.38944031775</v>
      </c>
      <c r="I170" s="695">
        <v>3298.34</v>
      </c>
      <c r="J170" s="695">
        <v>473078.04944031773</v>
      </c>
      <c r="K170" s="695">
        <v>0</v>
      </c>
      <c r="L170" s="694"/>
      <c r="M170" s="695"/>
      <c r="N170" s="695">
        <v>0</v>
      </c>
      <c r="O170" s="695"/>
      <c r="P170" s="695"/>
      <c r="Q170" s="695"/>
      <c r="R170" s="695">
        <v>0</v>
      </c>
      <c r="S170" s="695">
        <v>473078.04944031773</v>
      </c>
      <c r="T170" s="694"/>
      <c r="U170" s="695">
        <v>473078.04944031773</v>
      </c>
    </row>
    <row r="171" spans="1:21" ht="15" x14ac:dyDescent="0.25">
      <c r="A171" t="str">
        <f t="shared" si="4"/>
        <v>495 - Risby CEVCP School</v>
      </c>
      <c r="B171" s="692">
        <v>495</v>
      </c>
      <c r="C171" s="692">
        <v>495</v>
      </c>
      <c r="D171" s="693">
        <v>0</v>
      </c>
      <c r="E171" s="694" t="s">
        <v>917</v>
      </c>
      <c r="F171" s="695">
        <v>593398.91404997371</v>
      </c>
      <c r="G171" s="695">
        <v>0</v>
      </c>
      <c r="H171" s="695">
        <v>593398.91404997371</v>
      </c>
      <c r="I171" s="695">
        <v>4783.5008000000007</v>
      </c>
      <c r="J171" s="695">
        <v>588615.41324997367</v>
      </c>
      <c r="K171" s="695">
        <v>0</v>
      </c>
      <c r="L171" s="694"/>
      <c r="M171" s="695"/>
      <c r="N171" s="695">
        <v>0</v>
      </c>
      <c r="O171" s="695"/>
      <c r="P171" s="695"/>
      <c r="Q171" s="695"/>
      <c r="R171" s="695">
        <v>0</v>
      </c>
      <c r="S171" s="695">
        <v>588615.41324997367</v>
      </c>
      <c r="T171" s="694"/>
      <c r="U171" s="695">
        <v>588615.41324997367</v>
      </c>
    </row>
    <row r="172" spans="1:21" ht="15" x14ac:dyDescent="0.25">
      <c r="A172" t="str">
        <f t="shared" si="4"/>
        <v>496 - Rougham CEVCP School</v>
      </c>
      <c r="B172" s="692">
        <v>496</v>
      </c>
      <c r="C172" s="692">
        <v>496</v>
      </c>
      <c r="D172" s="693">
        <v>0</v>
      </c>
      <c r="E172" s="694" t="s">
        <v>918</v>
      </c>
      <c r="F172" s="695">
        <v>686130.69609183853</v>
      </c>
      <c r="G172" s="695">
        <v>0</v>
      </c>
      <c r="H172" s="695">
        <v>686130.69609183853</v>
      </c>
      <c r="I172" s="695">
        <v>5840.18</v>
      </c>
      <c r="J172" s="695">
        <v>680290.51609183848</v>
      </c>
      <c r="K172" s="695">
        <v>0</v>
      </c>
      <c r="L172" s="694"/>
      <c r="M172" s="695"/>
      <c r="N172" s="695">
        <v>0</v>
      </c>
      <c r="O172" s="695"/>
      <c r="P172" s="695"/>
      <c r="Q172" s="695"/>
      <c r="R172" s="695">
        <v>0</v>
      </c>
      <c r="S172" s="695">
        <v>680290.51609183848</v>
      </c>
      <c r="T172" s="694"/>
      <c r="U172" s="695">
        <v>680290.51609183848</v>
      </c>
    </row>
    <row r="173" spans="1:21" ht="15" x14ac:dyDescent="0.25">
      <c r="A173" t="str">
        <f t="shared" si="4"/>
        <v>499 - Stanton Community Primary School</v>
      </c>
      <c r="B173" s="692">
        <v>499</v>
      </c>
      <c r="C173" s="692">
        <v>499</v>
      </c>
      <c r="D173" s="693">
        <v>0</v>
      </c>
      <c r="E173" s="694" t="s">
        <v>919</v>
      </c>
      <c r="F173" s="695">
        <v>642563.56467552052</v>
      </c>
      <c r="G173" s="695">
        <v>0</v>
      </c>
      <c r="H173" s="695">
        <v>642563.56467552052</v>
      </c>
      <c r="I173" s="695">
        <v>5295.5</v>
      </c>
      <c r="J173" s="695">
        <v>637268.06467552052</v>
      </c>
      <c r="K173" s="695">
        <v>39241.200000000004</v>
      </c>
      <c r="L173" s="694"/>
      <c r="M173" s="695"/>
      <c r="N173" s="695">
        <v>39241.200000000004</v>
      </c>
      <c r="O173" s="695"/>
      <c r="P173" s="695"/>
      <c r="Q173" s="695"/>
      <c r="R173" s="695">
        <v>0</v>
      </c>
      <c r="S173" s="695">
        <v>676509.26467552048</v>
      </c>
      <c r="T173" s="694"/>
      <c r="U173" s="695">
        <v>676509.26467552048</v>
      </c>
    </row>
    <row r="174" spans="1:21" ht="15" x14ac:dyDescent="0.25">
      <c r="A174" t="str">
        <f t="shared" si="4"/>
        <v>501 - Stoke-by-Nayland CEVCP School</v>
      </c>
      <c r="B174" s="692">
        <v>501</v>
      </c>
      <c r="C174" s="692">
        <v>501</v>
      </c>
      <c r="D174" s="693">
        <v>0</v>
      </c>
      <c r="E174" s="694" t="s">
        <v>920</v>
      </c>
      <c r="F174" s="695">
        <v>361992.66578281147</v>
      </c>
      <c r="G174" s="695">
        <v>0</v>
      </c>
      <c r="H174" s="695">
        <v>361992.66578281147</v>
      </c>
      <c r="I174" s="695">
        <v>2420.8000000000002</v>
      </c>
      <c r="J174" s="695">
        <v>359571.86578281148</v>
      </c>
      <c r="K174" s="695">
        <v>0</v>
      </c>
      <c r="L174" s="694"/>
      <c r="M174" s="695"/>
      <c r="N174" s="695">
        <v>0</v>
      </c>
      <c r="O174" s="695"/>
      <c r="P174" s="695"/>
      <c r="Q174" s="695"/>
      <c r="R174" s="695">
        <v>0</v>
      </c>
      <c r="S174" s="695">
        <v>359571.86578281148</v>
      </c>
      <c r="T174" s="694"/>
      <c r="U174" s="695">
        <v>359571.86578281148</v>
      </c>
    </row>
    <row r="175" spans="1:21" ht="15" x14ac:dyDescent="0.25">
      <c r="A175" t="str">
        <f t="shared" si="4"/>
        <v>502 - Chilton Community Primary School</v>
      </c>
      <c r="B175" s="692">
        <v>502</v>
      </c>
      <c r="C175" s="692">
        <v>502</v>
      </c>
      <c r="D175" s="693">
        <v>0</v>
      </c>
      <c r="E175" s="694" t="s">
        <v>921</v>
      </c>
      <c r="F175" s="695">
        <v>811603.8469492679</v>
      </c>
      <c r="G175" s="695">
        <v>7145.0898803055552</v>
      </c>
      <c r="H175" s="695">
        <v>818748.93682957347</v>
      </c>
      <c r="I175" s="695">
        <v>6173.04</v>
      </c>
      <c r="J175" s="695">
        <v>812575.89682957344</v>
      </c>
      <c r="K175" s="695">
        <v>33708</v>
      </c>
      <c r="L175" s="694"/>
      <c r="M175" s="695"/>
      <c r="N175" s="695">
        <v>33708</v>
      </c>
      <c r="O175" s="695"/>
      <c r="P175" s="695"/>
      <c r="Q175" s="695"/>
      <c r="R175" s="695">
        <v>0</v>
      </c>
      <c r="S175" s="695">
        <v>846283.89682957344</v>
      </c>
      <c r="T175" s="694"/>
      <c r="U175" s="695">
        <v>846283.89682957344</v>
      </c>
    </row>
    <row r="176" spans="1:21" ht="15" x14ac:dyDescent="0.25">
      <c r="A176" t="str">
        <f t="shared" si="4"/>
        <v>503 - Abbots Hall Community Primary School</v>
      </c>
      <c r="B176" s="692">
        <v>503</v>
      </c>
      <c r="C176" s="692">
        <v>503</v>
      </c>
      <c r="D176" s="693">
        <v>0</v>
      </c>
      <c r="E176" s="694" t="s">
        <v>922</v>
      </c>
      <c r="F176" s="695">
        <v>1300686.4864163052</v>
      </c>
      <c r="G176" s="695">
        <v>0</v>
      </c>
      <c r="H176" s="695">
        <v>1300686.4864163052</v>
      </c>
      <c r="I176" s="695">
        <v>11347.5</v>
      </c>
      <c r="J176" s="695">
        <v>1289338.9864163052</v>
      </c>
      <c r="K176" s="695">
        <v>0</v>
      </c>
      <c r="L176" s="694"/>
      <c r="M176" s="695"/>
      <c r="N176" s="695">
        <v>0</v>
      </c>
      <c r="O176" s="695"/>
      <c r="P176" s="695"/>
      <c r="Q176" s="695"/>
      <c r="R176" s="695">
        <v>0</v>
      </c>
      <c r="S176" s="695">
        <v>1289338.9864163052</v>
      </c>
      <c r="T176" s="694"/>
      <c r="U176" s="695">
        <v>1289338.9864163052</v>
      </c>
    </row>
    <row r="177" spans="1:21" ht="15" x14ac:dyDescent="0.25">
      <c r="A177" t="str">
        <f t="shared" si="4"/>
        <v>504 - Wood Ley Community Primary School</v>
      </c>
      <c r="B177" s="692">
        <v>504</v>
      </c>
      <c r="C177" s="692">
        <v>504</v>
      </c>
      <c r="D177" s="693">
        <v>0</v>
      </c>
      <c r="E177" s="694" t="s">
        <v>923</v>
      </c>
      <c r="F177" s="695">
        <v>987013.3939735936</v>
      </c>
      <c r="G177" s="695">
        <v>-2904.7401439515884</v>
      </c>
      <c r="H177" s="695">
        <v>984108.65382964199</v>
      </c>
      <c r="I177" s="695">
        <v>8654.36</v>
      </c>
      <c r="J177" s="695">
        <v>975454.293829642</v>
      </c>
      <c r="K177" s="695">
        <v>0</v>
      </c>
      <c r="L177" s="694"/>
      <c r="M177" s="695"/>
      <c r="N177" s="695">
        <v>0</v>
      </c>
      <c r="O177" s="695"/>
      <c r="P177" s="695"/>
      <c r="Q177" s="695"/>
      <c r="R177" s="695">
        <v>0</v>
      </c>
      <c r="S177" s="695">
        <v>975454.293829642</v>
      </c>
      <c r="T177" s="694"/>
      <c r="U177" s="695">
        <v>975454.293829642</v>
      </c>
    </row>
    <row r="178" spans="1:21" ht="15" x14ac:dyDescent="0.25">
      <c r="A178" t="str">
        <f t="shared" si="4"/>
        <v>506 - The Freeman Community Primary School</v>
      </c>
      <c r="B178" s="692">
        <v>506</v>
      </c>
      <c r="C178" s="692">
        <v>506</v>
      </c>
      <c r="D178" s="693">
        <v>0</v>
      </c>
      <c r="E178" s="694" t="s">
        <v>925</v>
      </c>
      <c r="F178" s="695">
        <v>706386.55593264219</v>
      </c>
      <c r="G178" s="695">
        <v>0</v>
      </c>
      <c r="H178" s="695">
        <v>706386.55593264219</v>
      </c>
      <c r="I178" s="695">
        <v>5961.22</v>
      </c>
      <c r="J178" s="695">
        <v>700425.33593264222</v>
      </c>
      <c r="K178" s="695">
        <v>0</v>
      </c>
      <c r="L178" s="694"/>
      <c r="M178" s="695"/>
      <c r="N178" s="695">
        <v>0</v>
      </c>
      <c r="O178" s="695"/>
      <c r="P178" s="695"/>
      <c r="Q178" s="695"/>
      <c r="R178" s="695">
        <v>0</v>
      </c>
      <c r="S178" s="695">
        <v>700425.33593264222</v>
      </c>
      <c r="T178" s="694"/>
      <c r="U178" s="695">
        <v>700425.33593264222</v>
      </c>
    </row>
    <row r="179" spans="1:21" ht="15" x14ac:dyDescent="0.25">
      <c r="A179" t="str">
        <f t="shared" si="4"/>
        <v>507 - St Gregory CEVCP School</v>
      </c>
      <c r="B179" s="692">
        <v>507</v>
      </c>
      <c r="C179" s="692">
        <v>507</v>
      </c>
      <c r="D179" s="693">
        <v>0</v>
      </c>
      <c r="E179" s="694" t="s">
        <v>926</v>
      </c>
      <c r="F179" s="695">
        <v>851543.36580963968</v>
      </c>
      <c r="G179" s="695">
        <v>52907.460460032627</v>
      </c>
      <c r="H179" s="695">
        <v>904450.82626967225</v>
      </c>
      <c r="I179" s="695">
        <v>6778.2400000000007</v>
      </c>
      <c r="J179" s="695">
        <v>897672.58626967226</v>
      </c>
      <c r="K179" s="695">
        <v>39241.200000000004</v>
      </c>
      <c r="L179" s="694"/>
      <c r="M179" s="695"/>
      <c r="N179" s="695">
        <v>39241.200000000004</v>
      </c>
      <c r="O179" s="695"/>
      <c r="P179" s="695"/>
      <c r="Q179" s="695">
        <v>200000</v>
      </c>
      <c r="R179" s="695">
        <v>200000</v>
      </c>
      <c r="S179" s="695">
        <v>1136913.7862696722</v>
      </c>
      <c r="T179" s="694"/>
      <c r="U179" s="695">
        <v>1136913.7862696722</v>
      </c>
    </row>
    <row r="180" spans="1:21" ht="15" x14ac:dyDescent="0.25">
      <c r="A180" t="str">
        <f t="shared" si="4"/>
        <v>508 - Trinity CEVAP School</v>
      </c>
      <c r="B180" s="692">
        <v>508</v>
      </c>
      <c r="C180" s="692">
        <v>508</v>
      </c>
      <c r="D180" s="693">
        <v>0</v>
      </c>
      <c r="E180" s="694" t="s">
        <v>927</v>
      </c>
      <c r="F180" s="695">
        <v>369162.92307692301</v>
      </c>
      <c r="G180" s="695">
        <v>0</v>
      </c>
      <c r="H180" s="695">
        <v>369162.92307692301</v>
      </c>
      <c r="I180" s="695">
        <v>1974.4650000000001</v>
      </c>
      <c r="J180" s="695">
        <v>367188.45807692298</v>
      </c>
      <c r="K180" s="695">
        <v>0</v>
      </c>
      <c r="L180" s="694"/>
      <c r="M180" s="695"/>
      <c r="N180" s="695">
        <v>0</v>
      </c>
      <c r="O180" s="695"/>
      <c r="P180" s="695"/>
      <c r="Q180" s="695"/>
      <c r="R180" s="695">
        <v>0</v>
      </c>
      <c r="S180" s="695">
        <v>367188.45807692298</v>
      </c>
      <c r="T180" s="694"/>
      <c r="U180" s="695">
        <v>367188.45807692298</v>
      </c>
    </row>
    <row r="181" spans="1:21" ht="15" x14ac:dyDescent="0.25">
      <c r="A181" t="str">
        <f t="shared" si="4"/>
        <v>517 - Walsham-le-Willows CEVCP School</v>
      </c>
      <c r="B181" s="692">
        <v>517</v>
      </c>
      <c r="C181" s="692">
        <v>517</v>
      </c>
      <c r="D181" s="693">
        <v>0</v>
      </c>
      <c r="E181" s="694" t="s">
        <v>932</v>
      </c>
      <c r="F181" s="695">
        <v>526063.46746821736</v>
      </c>
      <c r="G181" s="695">
        <v>0</v>
      </c>
      <c r="H181" s="695">
        <v>526063.46746821736</v>
      </c>
      <c r="I181" s="695">
        <v>3994.32</v>
      </c>
      <c r="J181" s="695">
        <v>522069.14746821736</v>
      </c>
      <c r="K181" s="695">
        <v>0</v>
      </c>
      <c r="L181" s="694"/>
      <c r="M181" s="695"/>
      <c r="N181" s="695">
        <v>0</v>
      </c>
      <c r="O181" s="695"/>
      <c r="P181" s="695"/>
      <c r="Q181" s="695"/>
      <c r="R181" s="695">
        <v>0</v>
      </c>
      <c r="S181" s="695">
        <v>522069.14746821736</v>
      </c>
      <c r="T181" s="694"/>
      <c r="U181" s="695">
        <v>522069.14746821736</v>
      </c>
    </row>
    <row r="182" spans="1:21" ht="15" x14ac:dyDescent="0.25">
      <c r="A182" t="str">
        <f t="shared" si="4"/>
        <v>552 - King Edward VI CEVC Upper School</v>
      </c>
      <c r="B182" s="692">
        <v>552</v>
      </c>
      <c r="C182" s="692">
        <v>552</v>
      </c>
      <c r="D182" s="693">
        <v>0</v>
      </c>
      <c r="E182" s="694" t="s">
        <v>941</v>
      </c>
      <c r="F182" s="695">
        <v>5625132.8776186891</v>
      </c>
      <c r="G182" s="695">
        <v>0</v>
      </c>
      <c r="H182" s="695">
        <v>5625132.8776186891</v>
      </c>
      <c r="I182" s="695">
        <v>35663.830800000003</v>
      </c>
      <c r="J182" s="695">
        <v>5589469.0468186894</v>
      </c>
      <c r="K182" s="695">
        <v>0</v>
      </c>
      <c r="L182" s="694"/>
      <c r="M182" s="695"/>
      <c r="N182" s="695">
        <v>0</v>
      </c>
      <c r="O182" s="695"/>
      <c r="P182" s="695"/>
      <c r="Q182" s="695">
        <v>70000</v>
      </c>
      <c r="R182" s="695">
        <v>70000</v>
      </c>
      <c r="S182" s="695">
        <v>5659469.0468186894</v>
      </c>
      <c r="T182" s="695">
        <v>1469135.3333333335</v>
      </c>
      <c r="U182" s="695">
        <v>7128604.3801520225</v>
      </c>
    </row>
    <row r="183" spans="1:21" ht="15" x14ac:dyDescent="0.25">
      <c r="A183" t="str">
        <f t="shared" si="4"/>
        <v>553 - St Benedict's Catholic School</v>
      </c>
      <c r="B183" s="692">
        <v>553</v>
      </c>
      <c r="C183" s="692">
        <v>553</v>
      </c>
      <c r="D183" s="693">
        <v>0</v>
      </c>
      <c r="E183" s="694" t="s">
        <v>942</v>
      </c>
      <c r="F183" s="695">
        <v>3090539.7465756275</v>
      </c>
      <c r="G183" s="695">
        <v>0</v>
      </c>
      <c r="H183" s="695">
        <v>3090539.7465756275</v>
      </c>
      <c r="I183" s="695">
        <v>19938.9192</v>
      </c>
      <c r="J183" s="695">
        <v>3070600.8273756276</v>
      </c>
      <c r="K183" s="695">
        <v>0</v>
      </c>
      <c r="L183" s="694"/>
      <c r="M183" s="695"/>
      <c r="N183" s="695">
        <v>0</v>
      </c>
      <c r="O183" s="695"/>
      <c r="P183" s="695"/>
      <c r="Q183" s="695"/>
      <c r="R183" s="695">
        <v>0</v>
      </c>
      <c r="S183" s="695">
        <v>3070600.8273756276</v>
      </c>
      <c r="T183" s="695">
        <v>715578.33333333326</v>
      </c>
      <c r="U183" s="695">
        <v>3786179.1607089611</v>
      </c>
    </row>
    <row r="184" spans="1:21" ht="15" x14ac:dyDescent="0.25">
      <c r="A184" t="str">
        <f t="shared" si="4"/>
        <v>558 - Stowmarket High School</v>
      </c>
      <c r="B184" s="692">
        <v>558</v>
      </c>
      <c r="C184" s="692">
        <v>558</v>
      </c>
      <c r="D184" s="693">
        <v>0</v>
      </c>
      <c r="E184" s="694" t="s">
        <v>946</v>
      </c>
      <c r="F184" s="695">
        <v>3946728.1540734433</v>
      </c>
      <c r="G184" s="695">
        <v>0</v>
      </c>
      <c r="H184" s="695">
        <v>3946728.1540734433</v>
      </c>
      <c r="I184" s="695">
        <v>23633.06</v>
      </c>
      <c r="J184" s="695">
        <v>3923095.0940734432</v>
      </c>
      <c r="K184" s="695">
        <v>0</v>
      </c>
      <c r="L184" s="694"/>
      <c r="M184" s="695"/>
      <c r="N184" s="695">
        <v>0</v>
      </c>
      <c r="O184" s="695"/>
      <c r="P184" s="695"/>
      <c r="Q184" s="695"/>
      <c r="R184" s="695">
        <v>0</v>
      </c>
      <c r="S184" s="695">
        <v>3923095.0940734432</v>
      </c>
      <c r="T184" s="695">
        <v>762046.33333333326</v>
      </c>
      <c r="U184" s="695">
        <v>4685141.4274067767</v>
      </c>
    </row>
    <row r="185" spans="1:21" ht="15" x14ac:dyDescent="0.25">
      <c r="A185" t="str">
        <f t="shared" si="4"/>
        <v>560 - Thurston Community College</v>
      </c>
      <c r="B185" s="692">
        <v>560</v>
      </c>
      <c r="C185" s="692">
        <v>560</v>
      </c>
      <c r="D185" s="693">
        <v>0</v>
      </c>
      <c r="E185" s="694" t="s">
        <v>947</v>
      </c>
      <c r="F185" s="695">
        <v>7341966.7049149107</v>
      </c>
      <c r="G185" s="695">
        <v>0</v>
      </c>
      <c r="H185" s="695">
        <v>7341966.7049149107</v>
      </c>
      <c r="I185" s="695">
        <v>47689.760000000009</v>
      </c>
      <c r="J185" s="695">
        <v>7294276.9449149109</v>
      </c>
      <c r="K185" s="695">
        <v>0</v>
      </c>
      <c r="L185" s="694"/>
      <c r="M185" s="695"/>
      <c r="N185" s="695">
        <v>0</v>
      </c>
      <c r="O185" s="695"/>
      <c r="P185" s="695"/>
      <c r="Q185" s="695"/>
      <c r="R185" s="695">
        <v>0</v>
      </c>
      <c r="S185" s="695">
        <v>7294276.9449149109</v>
      </c>
      <c r="T185" s="695">
        <v>1177520</v>
      </c>
      <c r="U185" s="695">
        <v>8471796.9449149109</v>
      </c>
    </row>
    <row r="186" spans="1:21" ht="15" x14ac:dyDescent="0.25">
      <c r="A186" t="str">
        <f t="shared" si="4"/>
        <v>196 - Warren School</v>
      </c>
      <c r="B186" s="697">
        <v>196</v>
      </c>
      <c r="C186" s="697">
        <v>196</v>
      </c>
      <c r="D186" s="693">
        <v>0</v>
      </c>
      <c r="E186" s="694" t="s">
        <v>955</v>
      </c>
      <c r="F186" s="694"/>
      <c r="G186" s="695">
        <v>0</v>
      </c>
      <c r="H186" s="695">
        <v>0</v>
      </c>
      <c r="I186" s="695">
        <v>0</v>
      </c>
      <c r="J186" s="695">
        <v>0</v>
      </c>
      <c r="K186" s="695"/>
      <c r="L186" s="694"/>
      <c r="M186" s="695"/>
      <c r="N186" s="695">
        <v>0</v>
      </c>
      <c r="O186" s="695">
        <v>1000000</v>
      </c>
      <c r="P186" s="695"/>
      <c r="Q186" s="695"/>
      <c r="R186" s="695">
        <v>1000000</v>
      </c>
      <c r="S186" s="695">
        <v>1000000</v>
      </c>
      <c r="T186" s="694"/>
      <c r="U186" s="695">
        <v>1000000</v>
      </c>
    </row>
    <row r="187" spans="1:21" ht="15" x14ac:dyDescent="0.25">
      <c r="A187" t="str">
        <f t="shared" si="4"/>
        <v>396 - The Bridge School</v>
      </c>
      <c r="B187" s="697">
        <v>396</v>
      </c>
      <c r="C187" s="697">
        <v>396</v>
      </c>
      <c r="D187" s="693">
        <v>0</v>
      </c>
      <c r="E187" s="694" t="s">
        <v>958</v>
      </c>
      <c r="F187" s="694"/>
      <c r="G187" s="695">
        <v>0</v>
      </c>
      <c r="H187" s="695">
        <v>0</v>
      </c>
      <c r="I187" s="695">
        <v>0</v>
      </c>
      <c r="J187" s="695">
        <v>0</v>
      </c>
      <c r="K187" s="695"/>
      <c r="L187" s="694"/>
      <c r="M187" s="695"/>
      <c r="N187" s="695">
        <v>0</v>
      </c>
      <c r="O187" s="695">
        <v>1100000</v>
      </c>
      <c r="P187" s="695"/>
      <c r="Q187" s="695"/>
      <c r="R187" s="695">
        <v>1100000</v>
      </c>
      <c r="S187" s="695">
        <v>1100000</v>
      </c>
      <c r="T187" s="694"/>
      <c r="U187" s="695">
        <v>1100000</v>
      </c>
    </row>
    <row r="188" spans="1:21" ht="15" x14ac:dyDescent="0.25">
      <c r="A188" t="str">
        <f t="shared" si="4"/>
        <v>576 - Riverwalk School</v>
      </c>
      <c r="B188" s="697">
        <v>576</v>
      </c>
      <c r="C188" s="697">
        <v>576</v>
      </c>
      <c r="D188" s="693">
        <v>0</v>
      </c>
      <c r="E188" s="694" t="s">
        <v>960</v>
      </c>
      <c r="F188" s="694"/>
      <c r="G188" s="695">
        <v>0</v>
      </c>
      <c r="H188" s="695">
        <v>0</v>
      </c>
      <c r="I188" s="695">
        <v>0</v>
      </c>
      <c r="J188" s="695">
        <v>0</v>
      </c>
      <c r="K188" s="695"/>
      <c r="L188" s="694"/>
      <c r="M188" s="695"/>
      <c r="N188" s="695">
        <v>0</v>
      </c>
      <c r="O188" s="695">
        <v>1110000</v>
      </c>
      <c r="P188" s="695"/>
      <c r="Q188" s="695"/>
      <c r="R188" s="695">
        <v>1110000</v>
      </c>
      <c r="S188" s="695">
        <v>1110000</v>
      </c>
      <c r="T188" s="694"/>
      <c r="U188" s="695">
        <v>1110000</v>
      </c>
    </row>
    <row r="189" spans="1:21" ht="15" x14ac:dyDescent="0.25">
      <c r="A189" t="str">
        <f t="shared" si="4"/>
        <v>579 - Hillside Special School</v>
      </c>
      <c r="B189" s="697">
        <v>579</v>
      </c>
      <c r="C189" s="697">
        <v>579</v>
      </c>
      <c r="D189" s="693">
        <v>0</v>
      </c>
      <c r="E189" s="694" t="s">
        <v>961</v>
      </c>
      <c r="F189" s="694"/>
      <c r="G189" s="695">
        <v>0</v>
      </c>
      <c r="H189" s="695">
        <v>0</v>
      </c>
      <c r="I189" s="695">
        <v>0</v>
      </c>
      <c r="J189" s="695">
        <v>0</v>
      </c>
      <c r="K189" s="695"/>
      <c r="L189" s="694"/>
      <c r="M189" s="695"/>
      <c r="N189" s="695">
        <v>0</v>
      </c>
      <c r="O189" s="695">
        <v>680000</v>
      </c>
      <c r="P189" s="695"/>
      <c r="Q189" s="695"/>
      <c r="R189" s="695">
        <v>680000</v>
      </c>
      <c r="S189" s="695">
        <v>680000</v>
      </c>
      <c r="T189" s="694"/>
      <c r="U189" s="695">
        <v>680000</v>
      </c>
    </row>
    <row r="190" spans="1:21" ht="15" x14ac:dyDescent="0.25">
      <c r="A190" t="str">
        <f t="shared" si="4"/>
        <v>176 - Old Warren House Pupil Referral Unit</v>
      </c>
      <c r="B190" s="697">
        <v>176</v>
      </c>
      <c r="C190" s="697">
        <v>176</v>
      </c>
      <c r="D190" s="693">
        <v>0</v>
      </c>
      <c r="E190" s="694" t="s">
        <v>962</v>
      </c>
      <c r="F190" s="694"/>
      <c r="G190" s="695">
        <v>0</v>
      </c>
      <c r="H190" s="695">
        <v>0</v>
      </c>
      <c r="I190" s="695">
        <v>0</v>
      </c>
      <c r="J190" s="695">
        <v>0</v>
      </c>
      <c r="K190" s="695"/>
      <c r="L190" s="694"/>
      <c r="M190" s="695"/>
      <c r="N190" s="695">
        <v>0</v>
      </c>
      <c r="O190" s="695"/>
      <c r="P190" s="695">
        <v>240000</v>
      </c>
      <c r="Q190" s="695"/>
      <c r="R190" s="695">
        <v>240000</v>
      </c>
      <c r="S190" s="695">
        <v>240000</v>
      </c>
      <c r="T190" s="694"/>
      <c r="U190" s="695">
        <v>240000</v>
      </c>
    </row>
    <row r="191" spans="1:21" ht="15" x14ac:dyDescent="0.25">
      <c r="A191" t="str">
        <f t="shared" si="4"/>
        <v>187 - The Attic</v>
      </c>
      <c r="B191" s="697">
        <v>187</v>
      </c>
      <c r="C191" s="697">
        <v>187</v>
      </c>
      <c r="D191" s="693">
        <v>0</v>
      </c>
      <c r="E191" s="694" t="s">
        <v>1384</v>
      </c>
      <c r="F191" s="694"/>
      <c r="G191" s="695">
        <v>0</v>
      </c>
      <c r="H191" s="695">
        <v>0</v>
      </c>
      <c r="I191" s="695">
        <v>0</v>
      </c>
      <c r="J191" s="695">
        <v>0</v>
      </c>
      <c r="K191" s="695"/>
      <c r="L191" s="694"/>
      <c r="M191" s="695"/>
      <c r="N191" s="695">
        <v>0</v>
      </c>
      <c r="O191" s="695"/>
      <c r="P191" s="695">
        <v>500000</v>
      </c>
      <c r="Q191" s="695"/>
      <c r="R191" s="695">
        <v>500000</v>
      </c>
      <c r="S191" s="695">
        <v>500000</v>
      </c>
      <c r="T191" s="694"/>
      <c r="U191" s="695">
        <v>500000</v>
      </c>
    </row>
    <row r="192" spans="1:21" ht="15" x14ac:dyDescent="0.25">
      <c r="A192" t="str">
        <f t="shared" si="4"/>
        <v>189 - First Base (Lowestoft) Pupil Referral Unit</v>
      </c>
      <c r="B192" s="697">
        <v>189</v>
      </c>
      <c r="C192" s="697">
        <v>189</v>
      </c>
      <c r="D192" s="693">
        <v>0</v>
      </c>
      <c r="E192" s="694" t="s">
        <v>964</v>
      </c>
      <c r="F192" s="694"/>
      <c r="G192" s="695">
        <v>0</v>
      </c>
      <c r="H192" s="695">
        <v>0</v>
      </c>
      <c r="I192" s="695">
        <v>0</v>
      </c>
      <c r="J192" s="695">
        <v>0</v>
      </c>
      <c r="K192" s="695"/>
      <c r="L192" s="694"/>
      <c r="M192" s="695"/>
      <c r="N192" s="695">
        <v>0</v>
      </c>
      <c r="O192" s="695"/>
      <c r="P192" s="695">
        <v>120000</v>
      </c>
      <c r="Q192" s="695"/>
      <c r="R192" s="695">
        <v>120000</v>
      </c>
      <c r="S192" s="695">
        <v>120000</v>
      </c>
      <c r="T192" s="694"/>
      <c r="U192" s="695">
        <v>120000</v>
      </c>
    </row>
    <row r="193" spans="1:21" ht="15" x14ac:dyDescent="0.25">
      <c r="A193" t="str">
        <f t="shared" si="4"/>
        <v>190 - Harbour Pupil Referral Unit</v>
      </c>
      <c r="B193" s="697">
        <v>190</v>
      </c>
      <c r="C193" s="697">
        <v>190</v>
      </c>
      <c r="D193" s="693">
        <v>0</v>
      </c>
      <c r="E193" s="694" t="s">
        <v>965</v>
      </c>
      <c r="F193" s="694"/>
      <c r="G193" s="695">
        <v>0</v>
      </c>
      <c r="H193" s="695">
        <v>0</v>
      </c>
      <c r="I193" s="695">
        <v>0</v>
      </c>
      <c r="J193" s="695">
        <v>0</v>
      </c>
      <c r="K193" s="695"/>
      <c r="L193" s="694"/>
      <c r="M193" s="695"/>
      <c r="N193" s="695">
        <v>0</v>
      </c>
      <c r="O193" s="695"/>
      <c r="P193" s="695">
        <v>240000</v>
      </c>
      <c r="Q193" s="695"/>
      <c r="R193" s="695">
        <v>240000</v>
      </c>
      <c r="S193" s="695">
        <v>240000</v>
      </c>
      <c r="T193" s="694"/>
      <c r="U193" s="695">
        <v>240000</v>
      </c>
    </row>
    <row r="194" spans="1:21" ht="15" x14ac:dyDescent="0.25">
      <c r="A194" t="str">
        <f t="shared" si="4"/>
        <v>351 - Alderwood Pupil Referral Unit</v>
      </c>
      <c r="B194" s="697">
        <v>351</v>
      </c>
      <c r="C194" s="697">
        <v>351</v>
      </c>
      <c r="D194" s="693">
        <v>0</v>
      </c>
      <c r="E194" s="694" t="s">
        <v>966</v>
      </c>
      <c r="F194" s="694"/>
      <c r="G194" s="695">
        <v>0</v>
      </c>
      <c r="H194" s="695">
        <v>0</v>
      </c>
      <c r="I194" s="695">
        <v>0</v>
      </c>
      <c r="J194" s="695">
        <v>0</v>
      </c>
      <c r="K194" s="695"/>
      <c r="L194" s="694"/>
      <c r="M194" s="695"/>
      <c r="N194" s="695">
        <v>0</v>
      </c>
      <c r="O194" s="695"/>
      <c r="P194" s="695">
        <v>240000</v>
      </c>
      <c r="Q194" s="695"/>
      <c r="R194" s="695">
        <v>240000</v>
      </c>
      <c r="S194" s="695">
        <v>240000</v>
      </c>
      <c r="T194" s="694"/>
      <c r="U194" s="695">
        <v>240000</v>
      </c>
    </row>
    <row r="195" spans="1:21" ht="15" x14ac:dyDescent="0.25">
      <c r="A195" t="str">
        <f t="shared" si="4"/>
        <v>352 - First Base (Ipswich) Pupil Referral Unit</v>
      </c>
      <c r="B195" s="697">
        <v>352</v>
      </c>
      <c r="C195" s="697">
        <v>352</v>
      </c>
      <c r="D195" s="693">
        <v>0</v>
      </c>
      <c r="E195" s="694" t="s">
        <v>967</v>
      </c>
      <c r="F195" s="694"/>
      <c r="G195" s="695">
        <v>0</v>
      </c>
      <c r="H195" s="695">
        <v>0</v>
      </c>
      <c r="I195" s="695">
        <v>0</v>
      </c>
      <c r="J195" s="695">
        <v>0</v>
      </c>
      <c r="K195" s="695"/>
      <c r="L195" s="694"/>
      <c r="M195" s="695"/>
      <c r="N195" s="695">
        <v>0</v>
      </c>
      <c r="O195" s="695"/>
      <c r="P195" s="695">
        <v>120000</v>
      </c>
      <c r="Q195" s="695"/>
      <c r="R195" s="695">
        <v>120000</v>
      </c>
      <c r="S195" s="695">
        <v>120000</v>
      </c>
      <c r="T195" s="694"/>
      <c r="U195" s="695">
        <v>120000</v>
      </c>
    </row>
    <row r="196" spans="1:21" ht="15" x14ac:dyDescent="0.25">
      <c r="A196" t="str">
        <f t="shared" si="4"/>
        <v>353 - St Christopher's Pupil Referral Unit</v>
      </c>
      <c r="B196" s="697">
        <v>353</v>
      </c>
      <c r="C196" s="697">
        <v>353</v>
      </c>
      <c r="D196" s="693">
        <v>0</v>
      </c>
      <c r="E196" s="694" t="s">
        <v>968</v>
      </c>
      <c r="F196" s="694"/>
      <c r="G196" s="695">
        <v>0</v>
      </c>
      <c r="H196" s="695">
        <v>0</v>
      </c>
      <c r="I196" s="695">
        <v>0</v>
      </c>
      <c r="J196" s="695">
        <v>0</v>
      </c>
      <c r="K196" s="695"/>
      <c r="L196" s="694"/>
      <c r="M196" s="695"/>
      <c r="N196" s="695">
        <v>0</v>
      </c>
      <c r="O196" s="695"/>
      <c r="P196" s="695">
        <v>200000</v>
      </c>
      <c r="Q196" s="695"/>
      <c r="R196" s="695">
        <v>200000</v>
      </c>
      <c r="S196" s="695">
        <v>200000</v>
      </c>
      <c r="T196" s="694"/>
      <c r="U196" s="695">
        <v>200000</v>
      </c>
    </row>
    <row r="197" spans="1:21" ht="15" x14ac:dyDescent="0.25">
      <c r="A197" t="str">
        <f t="shared" ref="A197:A202" si="5">CONCATENATE(B197," - ",E197)</f>
        <v>577 - Hampden House Pupil Referral Unit</v>
      </c>
      <c r="B197" s="697">
        <v>577</v>
      </c>
      <c r="C197" s="697">
        <v>577</v>
      </c>
      <c r="D197" s="693">
        <v>0</v>
      </c>
      <c r="E197" s="694" t="s">
        <v>971</v>
      </c>
      <c r="F197" s="694"/>
      <c r="G197" s="695">
        <v>0</v>
      </c>
      <c r="H197" s="695">
        <v>0</v>
      </c>
      <c r="I197" s="695">
        <v>0</v>
      </c>
      <c r="J197" s="695">
        <v>0</v>
      </c>
      <c r="K197" s="695"/>
      <c r="L197" s="694"/>
      <c r="M197" s="695"/>
      <c r="N197" s="695">
        <v>0</v>
      </c>
      <c r="O197" s="695"/>
      <c r="P197" s="695">
        <v>240000</v>
      </c>
      <c r="Q197" s="695"/>
      <c r="R197" s="695">
        <v>240000</v>
      </c>
      <c r="S197" s="695">
        <v>240000</v>
      </c>
      <c r="T197" s="694"/>
      <c r="U197" s="695">
        <v>240000</v>
      </c>
    </row>
    <row r="198" spans="1:21" ht="15" x14ac:dyDescent="0.25">
      <c r="A198" t="str">
        <f t="shared" si="5"/>
        <v>580 - The Albany Centre Pupil Referral Unit</v>
      </c>
      <c r="B198" s="697">
        <v>580</v>
      </c>
      <c r="C198" s="697">
        <v>580</v>
      </c>
      <c r="D198" s="693">
        <v>0</v>
      </c>
      <c r="E198" s="694" t="s">
        <v>972</v>
      </c>
      <c r="F198" s="694"/>
      <c r="G198" s="695">
        <v>0</v>
      </c>
      <c r="H198" s="695">
        <v>0</v>
      </c>
      <c r="I198" s="695">
        <v>0</v>
      </c>
      <c r="J198" s="695">
        <v>0</v>
      </c>
      <c r="K198" s="695"/>
      <c r="L198" s="694"/>
      <c r="M198" s="695"/>
      <c r="N198" s="695">
        <v>0</v>
      </c>
      <c r="O198" s="695"/>
      <c r="P198" s="695">
        <v>320000</v>
      </c>
      <c r="Q198" s="695"/>
      <c r="R198" s="695">
        <v>320000</v>
      </c>
      <c r="S198" s="695">
        <v>320000</v>
      </c>
      <c r="T198" s="694"/>
      <c r="U198" s="695">
        <v>320000</v>
      </c>
    </row>
    <row r="199" spans="1:21" ht="15" x14ac:dyDescent="0.25">
      <c r="A199" t="str">
        <f t="shared" si="5"/>
        <v>584 - The Kingsfield Centre Pupil Referral Unit</v>
      </c>
      <c r="B199" s="697">
        <v>584</v>
      </c>
      <c r="C199" s="697">
        <v>584</v>
      </c>
      <c r="D199" s="693">
        <v>0</v>
      </c>
      <c r="E199" s="694" t="s">
        <v>973</v>
      </c>
      <c r="F199" s="694"/>
      <c r="G199" s="695">
        <v>0</v>
      </c>
      <c r="H199" s="695">
        <v>0</v>
      </c>
      <c r="I199" s="695">
        <v>0</v>
      </c>
      <c r="J199" s="695">
        <v>0</v>
      </c>
      <c r="K199" s="695"/>
      <c r="L199" s="694"/>
      <c r="M199" s="695"/>
      <c r="N199" s="695">
        <v>0</v>
      </c>
      <c r="O199" s="695"/>
      <c r="P199" s="695">
        <v>600000</v>
      </c>
      <c r="Q199" s="695"/>
      <c r="R199" s="695">
        <v>600000</v>
      </c>
      <c r="S199" s="695">
        <v>600000</v>
      </c>
      <c r="T199" s="694"/>
      <c r="U199" s="695">
        <v>600000</v>
      </c>
    </row>
    <row r="200" spans="1:21" ht="15" x14ac:dyDescent="0.25">
      <c r="A200" t="str">
        <f t="shared" si="5"/>
        <v>597 - First Base (BSE) Pupil Referral Unit</v>
      </c>
      <c r="B200" s="697">
        <v>597</v>
      </c>
      <c r="C200" s="697">
        <v>597</v>
      </c>
      <c r="D200" s="693">
        <v>0</v>
      </c>
      <c r="E200" s="694" t="s">
        <v>974</v>
      </c>
      <c r="F200" s="694"/>
      <c r="G200" s="695">
        <v>0</v>
      </c>
      <c r="H200" s="695">
        <v>0</v>
      </c>
      <c r="I200" s="695">
        <v>0</v>
      </c>
      <c r="J200" s="695">
        <v>0</v>
      </c>
      <c r="K200" s="695"/>
      <c r="L200" s="694"/>
      <c r="M200" s="695"/>
      <c r="N200" s="695">
        <v>0</v>
      </c>
      <c r="O200" s="695"/>
      <c r="P200" s="695">
        <v>120000</v>
      </c>
      <c r="Q200" s="695"/>
      <c r="R200" s="695">
        <v>120000</v>
      </c>
      <c r="S200" s="695">
        <v>120000</v>
      </c>
      <c r="T200" s="694"/>
      <c r="U200" s="695">
        <v>120000</v>
      </c>
    </row>
    <row r="201" spans="1:21" ht="15" x14ac:dyDescent="0.25">
      <c r="A201" t="str">
        <f t="shared" si="5"/>
        <v>266 - Highfield Nursery School</v>
      </c>
      <c r="B201" s="697">
        <v>266</v>
      </c>
      <c r="C201" s="697">
        <v>266</v>
      </c>
      <c r="D201" s="693">
        <v>0</v>
      </c>
      <c r="E201" s="694" t="s">
        <v>976</v>
      </c>
      <c r="F201" s="695"/>
      <c r="G201" s="695">
        <v>0</v>
      </c>
      <c r="H201" s="695">
        <v>0</v>
      </c>
      <c r="I201" s="695">
        <v>0</v>
      </c>
      <c r="J201" s="695">
        <v>0</v>
      </c>
      <c r="K201" s="695">
        <v>203011.20000000001</v>
      </c>
      <c r="L201" s="694"/>
      <c r="M201" s="695">
        <v>121980</v>
      </c>
      <c r="N201" s="695">
        <v>324991.2</v>
      </c>
      <c r="O201" s="695"/>
      <c r="P201" s="695"/>
      <c r="Q201" s="695"/>
      <c r="R201" s="695">
        <v>0</v>
      </c>
      <c r="S201" s="695">
        <v>324991.2</v>
      </c>
      <c r="T201" s="694"/>
      <c r="U201" s="695">
        <v>324991.2</v>
      </c>
    </row>
    <row r="202" spans="1:21" ht="15" x14ac:dyDescent="0.25">
      <c r="A202" t="str">
        <f t="shared" si="5"/>
        <v xml:space="preserve"> - Adjustment to balance De-Delegation</v>
      </c>
      <c r="C202" s="697"/>
      <c r="D202" s="693"/>
      <c r="E202" s="694" t="s">
        <v>1385</v>
      </c>
      <c r="F202" s="695"/>
      <c r="G202" s="695"/>
      <c r="H202" s="695">
        <v>0</v>
      </c>
      <c r="I202" s="695">
        <v>1.3035989832133055E-3</v>
      </c>
      <c r="J202" s="695"/>
      <c r="K202" s="695"/>
      <c r="L202" s="694"/>
      <c r="M202" s="695"/>
      <c r="N202" s="695"/>
      <c r="O202" s="695"/>
      <c r="P202" s="695"/>
      <c r="Q202" s="695"/>
      <c r="R202" s="695"/>
      <c r="S202" s="695"/>
      <c r="T202" s="694"/>
      <c r="U202" s="695"/>
    </row>
    <row r="203" spans="1:21" ht="15" x14ac:dyDescent="0.25">
      <c r="C203" s="697"/>
      <c r="D203" s="693"/>
      <c r="E203" s="694"/>
      <c r="F203" s="694"/>
      <c r="G203" s="694"/>
      <c r="H203" s="694"/>
      <c r="I203" s="694"/>
      <c r="J203" s="694"/>
      <c r="K203" s="694"/>
      <c r="L203" s="694"/>
      <c r="M203" s="694"/>
      <c r="N203" s="694"/>
      <c r="O203" s="695"/>
      <c r="P203" s="695"/>
      <c r="Q203" s="695"/>
      <c r="R203" s="694"/>
      <c r="S203" s="694"/>
      <c r="T203" s="694"/>
      <c r="U203" s="694"/>
    </row>
    <row r="204" spans="1:21" ht="15" x14ac:dyDescent="0.25">
      <c r="C204" s="697"/>
      <c r="D204" s="693">
        <v>118</v>
      </c>
      <c r="E204" s="694" t="s">
        <v>1386</v>
      </c>
      <c r="F204" s="695">
        <v>383830499.08809024</v>
      </c>
      <c r="G204" s="695">
        <v>1088.89467415127</v>
      </c>
      <c r="H204" s="696">
        <v>383831587.98276436</v>
      </c>
      <c r="I204" s="695">
        <v>1516373.789570265</v>
      </c>
      <c r="J204" s="695">
        <v>382315214.19449729</v>
      </c>
      <c r="K204" s="695">
        <v>6728498.4000000004</v>
      </c>
      <c r="L204" s="695">
        <v>0</v>
      </c>
      <c r="M204" s="695">
        <v>121980</v>
      </c>
      <c r="N204" s="695">
        <v>6850478.4000000004</v>
      </c>
      <c r="O204" s="695">
        <v>9225000</v>
      </c>
      <c r="P204" s="695">
        <v>4310000</v>
      </c>
      <c r="Q204" s="695">
        <v>1549200</v>
      </c>
      <c r="R204" s="695">
        <v>15084200</v>
      </c>
      <c r="S204" s="695"/>
      <c r="T204" s="695">
        <v>6920613.666666666</v>
      </c>
      <c r="U204" s="695">
        <v>411170506.26116401</v>
      </c>
    </row>
  </sheetData>
  <autoFilter ref="A3:U202" xr:uid="{00000000-0009-0000-0000-000016000000}"/>
  <mergeCells count="1">
    <mergeCell ref="C2:U2"/>
  </mergeCells>
  <conditionalFormatting sqref="D202">
    <cfRule type="colorScale" priority="1">
      <colorScale>
        <cfvo type="min"/>
        <cfvo type="max"/>
        <color rgb="FFFCFCFF"/>
        <color rgb="FFF8696B"/>
      </colorScale>
    </cfRule>
  </conditionalFormatting>
  <conditionalFormatting sqref="D5:D201">
    <cfRule type="colorScale" priority="68">
      <colorScale>
        <cfvo type="min"/>
        <cfvo type="max"/>
        <color rgb="FFFCFCFF"/>
        <color rgb="FFF8696B"/>
      </colorScale>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tabColor rgb="FF0066CC"/>
  </sheetPr>
  <dimension ref="A1:BK661"/>
  <sheetViews>
    <sheetView view="pageBreakPreview" topLeftCell="B1" zoomScale="60" zoomScaleNormal="80" workbookViewId="0">
      <pane xSplit="4" ySplit="5" topLeftCell="AN135" activePane="bottomRight" state="frozenSplit"/>
      <selection activeCell="A17" sqref="A17"/>
      <selection pane="topRight" activeCell="A17" sqref="A17"/>
      <selection pane="bottomLeft" activeCell="A17" sqref="A17"/>
      <selection pane="bottomRight" activeCell="A17" sqref="A17"/>
    </sheetView>
  </sheetViews>
  <sheetFormatPr defaultRowHeight="15" x14ac:dyDescent="0.25"/>
  <cols>
    <col min="1" max="1" width="6.7109375" style="564" bestFit="1" customWidth="1"/>
    <col min="2" max="2" width="8" style="564" customWidth="1"/>
    <col min="3" max="4" width="14.28515625" style="589" customWidth="1"/>
    <col min="5" max="5" width="30.7109375" style="565" customWidth="1"/>
    <col min="6" max="6" width="14.28515625" style="590" customWidth="1"/>
    <col min="7" max="8" width="19.140625" style="590" bestFit="1" customWidth="1"/>
    <col min="9" max="11" width="14.28515625" style="590" customWidth="1"/>
    <col min="12" max="32" width="14.28515625" style="591" customWidth="1"/>
    <col min="33" max="35" width="14.28515625" style="592" customWidth="1"/>
    <col min="36" max="36" width="20.7109375" style="592" customWidth="1"/>
    <col min="37" max="37" width="15.85546875" style="592" customWidth="1"/>
    <col min="38" max="41" width="14.28515625" style="592" customWidth="1"/>
    <col min="42" max="45" width="14.28515625" style="591" customWidth="1"/>
    <col min="46" max="46" width="14.28515625" style="593" customWidth="1"/>
    <col min="47" max="51" width="14.28515625" style="571" customWidth="1"/>
    <col min="52" max="53" width="14.28515625" style="573" customWidth="1"/>
    <col min="54" max="56" width="14.28515625" style="571" customWidth="1"/>
    <col min="57" max="57" width="14.28515625" style="573" customWidth="1"/>
    <col min="58" max="58" width="14.28515625" style="571" customWidth="1"/>
    <col min="59" max="63" width="20.28515625" style="571" customWidth="1"/>
  </cols>
  <sheetData>
    <row r="1" spans="1:63" x14ac:dyDescent="0.25">
      <c r="A1" s="564" t="s">
        <v>1429</v>
      </c>
      <c r="C1" s="565"/>
      <c r="D1" s="565"/>
      <c r="F1" s="566"/>
      <c r="G1" s="566"/>
      <c r="H1" s="566"/>
      <c r="I1" s="566"/>
      <c r="J1" s="566"/>
      <c r="K1" s="566"/>
      <c r="L1" s="567"/>
      <c r="M1" s="567"/>
      <c r="N1" s="567"/>
      <c r="O1" s="567"/>
      <c r="P1" s="567"/>
      <c r="Q1" s="567"/>
      <c r="R1" s="567"/>
      <c r="S1" s="567"/>
      <c r="T1" s="567"/>
      <c r="U1" s="567"/>
      <c r="V1" s="567"/>
      <c r="W1" s="567"/>
      <c r="X1" s="567"/>
      <c r="Y1" s="567"/>
      <c r="Z1" s="567"/>
      <c r="AA1" s="567"/>
      <c r="AB1" s="567"/>
      <c r="AC1" s="567"/>
      <c r="AD1" s="567"/>
      <c r="AE1" s="567"/>
      <c r="AF1" s="568"/>
      <c r="AG1" s="567"/>
      <c r="AH1" s="569"/>
      <c r="AI1" s="569"/>
      <c r="AJ1" s="569"/>
      <c r="AK1" s="569"/>
      <c r="AL1" s="569"/>
      <c r="AM1" s="569"/>
      <c r="AN1" s="569"/>
      <c r="AO1" s="569"/>
      <c r="AP1" s="567"/>
      <c r="AQ1" s="567"/>
      <c r="AR1" s="567"/>
      <c r="AS1" s="567"/>
      <c r="AT1" s="570"/>
      <c r="AW1" s="572"/>
      <c r="AX1" s="572"/>
      <c r="AY1" s="572"/>
      <c r="BB1" s="572"/>
      <c r="BC1" s="572"/>
      <c r="BD1" s="572"/>
      <c r="BF1" s="572"/>
      <c r="BG1" s="572"/>
      <c r="BH1" s="572"/>
      <c r="BI1" s="572"/>
      <c r="BJ1" s="572"/>
      <c r="BK1" s="572"/>
    </row>
    <row r="2" spans="1:63" x14ac:dyDescent="0.25">
      <c r="C2" s="565"/>
      <c r="D2" s="565"/>
      <c r="F2" s="566"/>
      <c r="G2" s="566"/>
      <c r="H2" s="566"/>
      <c r="I2" s="566"/>
      <c r="J2" s="566"/>
      <c r="K2" s="566"/>
      <c r="L2" s="567"/>
      <c r="M2" s="567"/>
      <c r="N2" s="567"/>
      <c r="O2" s="567"/>
      <c r="P2" s="574"/>
      <c r="Q2" s="567"/>
      <c r="R2" s="567"/>
      <c r="S2" s="567"/>
      <c r="T2" s="567"/>
      <c r="U2" s="567"/>
      <c r="V2" s="567"/>
      <c r="W2" s="567"/>
      <c r="X2" s="567"/>
      <c r="Y2" s="567"/>
      <c r="Z2" s="567"/>
      <c r="AA2" s="567"/>
      <c r="AB2" s="567"/>
      <c r="AC2" s="567"/>
      <c r="AD2" s="575"/>
      <c r="AE2" s="567"/>
      <c r="AF2" s="567"/>
      <c r="AG2" s="596"/>
      <c r="AH2" s="569"/>
      <c r="AI2" s="569"/>
      <c r="AJ2" s="569"/>
      <c r="AK2" s="569"/>
      <c r="AL2" s="569"/>
      <c r="AM2" s="569"/>
      <c r="AN2" s="569"/>
      <c r="AO2" s="569"/>
      <c r="AP2" s="567"/>
      <c r="AQ2" s="567"/>
      <c r="AR2" s="567"/>
      <c r="AS2" s="567"/>
      <c r="AT2" s="576"/>
      <c r="AW2" s="572"/>
      <c r="AX2" s="572"/>
      <c r="AY2" s="572"/>
      <c r="BB2" s="572"/>
      <c r="BC2" s="572"/>
      <c r="BD2" s="572"/>
      <c r="BF2" s="572"/>
      <c r="BG2" s="572"/>
      <c r="BH2" s="572"/>
      <c r="BI2" s="572"/>
      <c r="BJ2" s="572"/>
      <c r="BK2" s="572"/>
    </row>
    <row r="3" spans="1:63" x14ac:dyDescent="0.25">
      <c r="C3" s="565">
        <v>2</v>
      </c>
      <c r="D3" s="565">
        <v>3</v>
      </c>
      <c r="E3" s="565">
        <v>4</v>
      </c>
      <c r="F3" s="565">
        <v>5</v>
      </c>
      <c r="G3" s="565">
        <v>6</v>
      </c>
      <c r="H3" s="565">
        <v>7</v>
      </c>
      <c r="I3" s="565">
        <v>8</v>
      </c>
      <c r="J3" s="565">
        <v>9</v>
      </c>
      <c r="K3" s="565">
        <v>10</v>
      </c>
      <c r="L3" s="565">
        <v>11</v>
      </c>
      <c r="M3" s="565">
        <v>12</v>
      </c>
      <c r="N3" s="565">
        <v>13</v>
      </c>
      <c r="O3" s="565">
        <v>14</v>
      </c>
      <c r="P3" s="565">
        <v>15</v>
      </c>
      <c r="Q3" s="565">
        <v>16</v>
      </c>
      <c r="R3" s="565">
        <v>17</v>
      </c>
      <c r="S3" s="565">
        <v>18</v>
      </c>
      <c r="T3" s="565">
        <v>19</v>
      </c>
      <c r="U3" s="565">
        <v>20</v>
      </c>
      <c r="V3" s="565">
        <v>21</v>
      </c>
      <c r="W3" s="565">
        <v>22</v>
      </c>
      <c r="X3" s="565">
        <v>23</v>
      </c>
      <c r="Y3" s="565">
        <v>24</v>
      </c>
      <c r="Z3" s="565">
        <v>25</v>
      </c>
      <c r="AA3" s="565">
        <v>26</v>
      </c>
      <c r="AB3" s="565">
        <v>27</v>
      </c>
      <c r="AC3" s="565">
        <v>28</v>
      </c>
      <c r="AD3" s="565">
        <v>29</v>
      </c>
      <c r="AE3" s="565">
        <v>30</v>
      </c>
      <c r="AF3" s="565">
        <v>31</v>
      </c>
      <c r="AG3" s="565">
        <v>32</v>
      </c>
      <c r="AH3" s="565">
        <v>33</v>
      </c>
      <c r="AI3" s="565">
        <v>34</v>
      </c>
      <c r="AJ3" s="565">
        <v>35</v>
      </c>
      <c r="AK3" s="565">
        <v>36</v>
      </c>
      <c r="AL3" s="565">
        <v>37</v>
      </c>
      <c r="AM3" s="565">
        <v>38</v>
      </c>
      <c r="AN3" s="565">
        <v>39</v>
      </c>
      <c r="AO3" s="565">
        <v>40</v>
      </c>
      <c r="AP3" s="565">
        <v>41</v>
      </c>
      <c r="AQ3" s="565">
        <v>42</v>
      </c>
      <c r="AR3" s="565">
        <v>43</v>
      </c>
      <c r="AS3" s="565">
        <v>44</v>
      </c>
      <c r="AT3" s="565">
        <v>45</v>
      </c>
      <c r="AU3" s="565">
        <v>46</v>
      </c>
      <c r="AV3" s="565">
        <v>47</v>
      </c>
      <c r="AW3" s="565">
        <v>48</v>
      </c>
      <c r="AX3" s="565">
        <v>49</v>
      </c>
      <c r="AY3" s="565">
        <v>50</v>
      </c>
      <c r="AZ3" s="565">
        <v>51</v>
      </c>
      <c r="BA3" s="565">
        <v>52</v>
      </c>
      <c r="BB3" s="565">
        <v>53</v>
      </c>
      <c r="BC3" s="565">
        <v>54</v>
      </c>
      <c r="BD3" s="565">
        <v>55</v>
      </c>
      <c r="BE3" s="565">
        <v>56</v>
      </c>
      <c r="BF3" s="565">
        <v>57</v>
      </c>
      <c r="BG3" s="565">
        <v>58</v>
      </c>
      <c r="BH3" s="565">
        <v>59</v>
      </c>
      <c r="BI3" s="565">
        <v>60</v>
      </c>
      <c r="BJ3" s="565">
        <v>61</v>
      </c>
      <c r="BK3" s="565">
        <v>62</v>
      </c>
    </row>
    <row r="4" spans="1:63" ht="120" x14ac:dyDescent="0.2">
      <c r="A4" s="577" t="s">
        <v>1077</v>
      </c>
      <c r="B4" s="549" t="s">
        <v>658</v>
      </c>
      <c r="C4" s="549" t="s">
        <v>1017</v>
      </c>
      <c r="D4" s="549" t="s">
        <v>1018</v>
      </c>
      <c r="E4" s="549" t="s">
        <v>1019</v>
      </c>
      <c r="F4" s="578" t="s">
        <v>1078</v>
      </c>
      <c r="G4" s="578" t="s">
        <v>1079</v>
      </c>
      <c r="H4" s="578" t="s">
        <v>1080</v>
      </c>
      <c r="I4" s="578" t="s">
        <v>1081</v>
      </c>
      <c r="J4" s="578" t="s">
        <v>1082</v>
      </c>
      <c r="K4" s="578" t="s">
        <v>1083</v>
      </c>
      <c r="L4" s="578" t="s">
        <v>1084</v>
      </c>
      <c r="M4" s="578" t="s">
        <v>1085</v>
      </c>
      <c r="N4" s="578" t="s">
        <v>1086</v>
      </c>
      <c r="O4" s="578" t="s">
        <v>1087</v>
      </c>
      <c r="P4" s="578" t="s">
        <v>1088</v>
      </c>
      <c r="Q4" s="578" t="s">
        <v>1089</v>
      </c>
      <c r="R4" s="578" t="s">
        <v>1090</v>
      </c>
      <c r="S4" s="578" t="s">
        <v>1091</v>
      </c>
      <c r="T4" s="578" t="s">
        <v>1092</v>
      </c>
      <c r="U4" s="578" t="s">
        <v>1093</v>
      </c>
      <c r="V4" s="578" t="s">
        <v>1094</v>
      </c>
      <c r="W4" s="578" t="s">
        <v>1095</v>
      </c>
      <c r="X4" s="578" t="s">
        <v>1096</v>
      </c>
      <c r="Y4" s="578" t="s">
        <v>642</v>
      </c>
      <c r="Z4" s="578" t="s">
        <v>1097</v>
      </c>
      <c r="AA4" s="578" t="s">
        <v>1098</v>
      </c>
      <c r="AB4" s="578" t="s">
        <v>1099</v>
      </c>
      <c r="AC4" s="578" t="s">
        <v>1100</v>
      </c>
      <c r="AD4" s="578" t="s">
        <v>516</v>
      </c>
      <c r="AE4" s="578" t="s">
        <v>1101</v>
      </c>
      <c r="AF4" s="578" t="s">
        <v>517</v>
      </c>
      <c r="AG4" s="578" t="s">
        <v>1102</v>
      </c>
      <c r="AH4" s="578" t="s">
        <v>222</v>
      </c>
      <c r="AI4" s="578" t="s">
        <v>645</v>
      </c>
      <c r="AJ4" s="578" t="s">
        <v>1138</v>
      </c>
      <c r="AK4" s="578" t="s">
        <v>1139</v>
      </c>
      <c r="AL4" s="578" t="s">
        <v>1140</v>
      </c>
      <c r="AM4" s="578" t="s">
        <v>1141</v>
      </c>
      <c r="AN4" s="578" t="s">
        <v>1142</v>
      </c>
      <c r="AO4" s="578" t="s">
        <v>1143</v>
      </c>
      <c r="AP4" s="578" t="s">
        <v>1103</v>
      </c>
      <c r="AQ4" s="578" t="s">
        <v>1104</v>
      </c>
      <c r="AR4" s="579" t="s">
        <v>1105</v>
      </c>
      <c r="AS4" s="578" t="s">
        <v>543</v>
      </c>
      <c r="AT4" s="578" t="s">
        <v>1106</v>
      </c>
      <c r="AU4" s="580" t="s">
        <v>1107</v>
      </c>
      <c r="AV4" s="580" t="s">
        <v>1108</v>
      </c>
      <c r="AW4" s="580" t="s">
        <v>1144</v>
      </c>
      <c r="AX4" s="580" t="s">
        <v>1145</v>
      </c>
      <c r="AY4" s="580" t="s">
        <v>1146</v>
      </c>
      <c r="AZ4" s="581" t="s">
        <v>1109</v>
      </c>
      <c r="BA4" s="581" t="s">
        <v>1110</v>
      </c>
      <c r="BB4" s="580" t="s">
        <v>1147</v>
      </c>
      <c r="BC4" s="580" t="s">
        <v>1148</v>
      </c>
      <c r="BD4" s="580" t="s">
        <v>1149</v>
      </c>
      <c r="BE4" s="581" t="s">
        <v>1111</v>
      </c>
      <c r="BF4" s="580" t="s">
        <v>1112</v>
      </c>
      <c r="BG4" s="580" t="s">
        <v>1113</v>
      </c>
      <c r="BH4" s="580" t="s">
        <v>1114</v>
      </c>
      <c r="BI4" s="580" t="s">
        <v>1115</v>
      </c>
      <c r="BJ4" s="580" t="s">
        <v>1422</v>
      </c>
      <c r="BK4" s="580" t="s">
        <v>1423</v>
      </c>
    </row>
    <row r="5" spans="1:63" x14ac:dyDescent="0.25">
      <c r="C5" s="1398" t="s">
        <v>542</v>
      </c>
      <c r="D5" s="1399"/>
      <c r="E5" s="1400"/>
      <c r="F5" s="582">
        <v>150608774</v>
      </c>
      <c r="G5" s="582">
        <v>86393190</v>
      </c>
      <c r="H5" s="582">
        <v>58894726</v>
      </c>
      <c r="I5" s="582">
        <v>2879435.9835886476</v>
      </c>
      <c r="J5" s="582">
        <v>3346569.5993117671</v>
      </c>
      <c r="K5" s="582">
        <v>706573.86295832344</v>
      </c>
      <c r="L5" s="582">
        <v>1434323.9476902087</v>
      </c>
      <c r="M5" s="582">
        <v>3702716.0934226676</v>
      </c>
      <c r="N5" s="582">
        <v>2574331.8558595665</v>
      </c>
      <c r="O5" s="582">
        <v>2268198.4799623275</v>
      </c>
      <c r="P5" s="582">
        <v>555496.05905145768</v>
      </c>
      <c r="Q5" s="582">
        <v>419492.37930340099</v>
      </c>
      <c r="R5" s="582">
        <v>831494.88204186969</v>
      </c>
      <c r="S5" s="582">
        <v>2120563.1396427061</v>
      </c>
      <c r="T5" s="582">
        <v>1335748.9734678518</v>
      </c>
      <c r="U5" s="582">
        <v>1259305.8273021309</v>
      </c>
      <c r="V5" s="582">
        <v>256770.78094396056</v>
      </c>
      <c r="W5" s="582">
        <v>1960082.4150041216</v>
      </c>
      <c r="X5" s="582">
        <v>297185.86551088374</v>
      </c>
      <c r="Y5" s="582">
        <v>436752.9161895648</v>
      </c>
      <c r="Z5" s="582">
        <v>10555960.051951475</v>
      </c>
      <c r="AA5" s="582">
        <v>10316592.995528935</v>
      </c>
      <c r="AB5" s="582">
        <v>0</v>
      </c>
      <c r="AC5" s="582">
        <v>0</v>
      </c>
      <c r="AD5" s="582">
        <v>33858000</v>
      </c>
      <c r="AE5" s="582">
        <v>1895304.1833555859</v>
      </c>
      <c r="AF5" s="582">
        <v>0</v>
      </c>
      <c r="AG5" s="582">
        <v>64000</v>
      </c>
      <c r="AH5" s="582">
        <v>4657682.53</v>
      </c>
      <c r="AI5" s="582">
        <v>0</v>
      </c>
      <c r="AJ5" s="582">
        <v>0</v>
      </c>
      <c r="AK5" s="582">
        <v>0</v>
      </c>
      <c r="AL5" s="582">
        <v>152685.51</v>
      </c>
      <c r="AM5" s="582">
        <v>0</v>
      </c>
      <c r="AN5" s="582">
        <v>0</v>
      </c>
      <c r="AO5" s="582">
        <v>0</v>
      </c>
      <c r="AP5" s="582">
        <v>295896690</v>
      </c>
      <c r="AQ5" s="582">
        <v>47257596.108731873</v>
      </c>
      <c r="AR5" s="582">
        <v>40627672.223355591</v>
      </c>
      <c r="AS5" s="582">
        <v>24910918.784224927</v>
      </c>
      <c r="AT5" s="582">
        <v>383781958.33208776</v>
      </c>
      <c r="AU5" s="582">
        <v>210675814.0398435</v>
      </c>
      <c r="AV5" s="582">
        <v>173106144.29224408</v>
      </c>
      <c r="AW5" s="582">
        <v>343370971.61873186</v>
      </c>
      <c r="AX5" s="582">
        <v>1000517.6445193822</v>
      </c>
      <c r="AY5" s="582">
        <v>992601.23376805871</v>
      </c>
      <c r="AZ5" s="583"/>
      <c r="BA5" s="583"/>
      <c r="BB5" s="582">
        <v>7.4492641393953818</v>
      </c>
      <c r="BC5" s="582">
        <v>383781965.78135169</v>
      </c>
      <c r="BD5" s="583"/>
      <c r="BE5" s="583"/>
      <c r="BF5" s="582">
        <v>-1333406.8999999999</v>
      </c>
      <c r="BG5" s="582">
        <v>382448558.88135171</v>
      </c>
      <c r="BH5" s="582">
        <v>0</v>
      </c>
      <c r="BI5" s="582">
        <v>382448558.88135171</v>
      </c>
      <c r="BJ5" s="582"/>
      <c r="BK5" s="582"/>
    </row>
    <row r="6" spans="1:63" x14ac:dyDescent="0.25">
      <c r="A6" s="564">
        <v>6</v>
      </c>
      <c r="B6" s="564">
        <v>205</v>
      </c>
      <c r="C6" s="584">
        <v>124531</v>
      </c>
      <c r="D6" s="584">
        <v>9352002</v>
      </c>
      <c r="E6" s="585" t="s">
        <v>771</v>
      </c>
      <c r="F6" s="586">
        <v>313490</v>
      </c>
      <c r="G6" s="586">
        <v>0</v>
      </c>
      <c r="H6" s="586">
        <v>0</v>
      </c>
      <c r="I6" s="586">
        <v>8000.0000000000055</v>
      </c>
      <c r="J6" s="586">
        <v>0</v>
      </c>
      <c r="K6" s="586">
        <v>600.60000000000059</v>
      </c>
      <c r="L6" s="586">
        <v>0</v>
      </c>
      <c r="M6" s="586">
        <v>2238.6000000000017</v>
      </c>
      <c r="N6" s="586">
        <v>0</v>
      </c>
      <c r="O6" s="586">
        <v>0</v>
      </c>
      <c r="P6" s="586">
        <v>0</v>
      </c>
      <c r="Q6" s="586">
        <v>0</v>
      </c>
      <c r="R6" s="586">
        <v>0</v>
      </c>
      <c r="S6" s="586">
        <v>0</v>
      </c>
      <c r="T6" s="586">
        <v>0</v>
      </c>
      <c r="U6" s="586">
        <v>0</v>
      </c>
      <c r="V6" s="586">
        <v>0</v>
      </c>
      <c r="W6" s="586">
        <v>0</v>
      </c>
      <c r="X6" s="586">
        <v>0</v>
      </c>
      <c r="Y6" s="586">
        <v>893.90756302521004</v>
      </c>
      <c r="Z6" s="586">
        <v>19873.875259193625</v>
      </c>
      <c r="AA6" s="586">
        <v>0</v>
      </c>
      <c r="AB6" s="586">
        <v>0</v>
      </c>
      <c r="AC6" s="586">
        <v>0</v>
      </c>
      <c r="AD6" s="586">
        <v>114000</v>
      </c>
      <c r="AE6" s="586">
        <v>23230.974632843794</v>
      </c>
      <c r="AF6" s="586">
        <v>0</v>
      </c>
      <c r="AG6" s="586">
        <v>0</v>
      </c>
      <c r="AH6" s="586">
        <v>9101</v>
      </c>
      <c r="AI6" s="586">
        <v>0</v>
      </c>
      <c r="AJ6" s="586">
        <v>0</v>
      </c>
      <c r="AK6" s="586">
        <v>0</v>
      </c>
      <c r="AL6" s="586">
        <v>0</v>
      </c>
      <c r="AM6" s="586">
        <v>0</v>
      </c>
      <c r="AN6" s="586">
        <v>0</v>
      </c>
      <c r="AO6" s="586">
        <v>0</v>
      </c>
      <c r="AP6" s="586">
        <v>313490</v>
      </c>
      <c r="AQ6" s="586">
        <v>31606.982822218844</v>
      </c>
      <c r="AR6" s="586">
        <v>146331.97463284381</v>
      </c>
      <c r="AS6" s="586">
        <v>35291.27525919363</v>
      </c>
      <c r="AT6" s="587">
        <v>491428.95745506266</v>
      </c>
      <c r="AU6" s="586">
        <v>491428.9574550626</v>
      </c>
      <c r="AV6" s="586">
        <v>0</v>
      </c>
      <c r="AW6" s="586">
        <v>345096.98282221885</v>
      </c>
      <c r="AX6" s="586">
        <v>3000.8433288888596</v>
      </c>
      <c r="AY6" s="586">
        <v>2958.0704690296716</v>
      </c>
      <c r="AZ6" s="588">
        <v>1.4459716327589264E-2</v>
      </c>
      <c r="BA6" s="588">
        <v>-8.9497163275892647E-3</v>
      </c>
      <c r="BB6" s="586">
        <v>-3044.4975311059657</v>
      </c>
      <c r="BC6" s="587">
        <v>488384.45992395672</v>
      </c>
      <c r="BD6" s="587">
        <v>4246.8213906431019</v>
      </c>
      <c r="BE6" s="588">
        <v>4.6178907265683744E-3</v>
      </c>
      <c r="BF6" s="586">
        <v>-3479.8999999999996</v>
      </c>
      <c r="BG6" s="586">
        <v>484904.55992395669</v>
      </c>
      <c r="BH6" s="586">
        <v>-1911.3000000000002</v>
      </c>
      <c r="BI6" s="586">
        <v>482993.25992395671</v>
      </c>
      <c r="BJ6" s="586">
        <f>VLOOKUP(B6,CFwds!$M:$AF,15,FALSE)</f>
        <v>128770</v>
      </c>
      <c r="BK6" s="586">
        <f>VLOOKUP(B6,CFwds!$M:$AF,20,FALSE)</f>
        <v>4650.619999999999</v>
      </c>
    </row>
    <row r="7" spans="1:63" x14ac:dyDescent="0.25">
      <c r="A7" s="564">
        <v>7</v>
      </c>
      <c r="B7" s="564">
        <v>429</v>
      </c>
      <c r="C7" s="584">
        <v>124533</v>
      </c>
      <c r="D7" s="584">
        <v>9352005</v>
      </c>
      <c r="E7" s="585" t="s">
        <v>879</v>
      </c>
      <c r="F7" s="586">
        <v>509762</v>
      </c>
      <c r="G7" s="586">
        <v>0</v>
      </c>
      <c r="H7" s="586">
        <v>0</v>
      </c>
      <c r="I7" s="586">
        <v>5599.9999999999991</v>
      </c>
      <c r="J7" s="586">
        <v>0</v>
      </c>
      <c r="K7" s="586">
        <v>301.91451612903194</v>
      </c>
      <c r="L7" s="586">
        <v>2964.2516129032228</v>
      </c>
      <c r="M7" s="586">
        <v>0</v>
      </c>
      <c r="N7" s="586">
        <v>0</v>
      </c>
      <c r="O7" s="586">
        <v>0</v>
      </c>
      <c r="P7" s="586">
        <v>0</v>
      </c>
      <c r="Q7" s="586">
        <v>0</v>
      </c>
      <c r="R7" s="586">
        <v>0</v>
      </c>
      <c r="S7" s="586">
        <v>0</v>
      </c>
      <c r="T7" s="586">
        <v>0</v>
      </c>
      <c r="U7" s="586">
        <v>0</v>
      </c>
      <c r="V7" s="586">
        <v>0</v>
      </c>
      <c r="W7" s="586">
        <v>0</v>
      </c>
      <c r="X7" s="586">
        <v>0</v>
      </c>
      <c r="Y7" s="586">
        <v>2805</v>
      </c>
      <c r="Z7" s="586">
        <v>22367.557236467223</v>
      </c>
      <c r="AA7" s="586">
        <v>0</v>
      </c>
      <c r="AB7" s="586">
        <v>0</v>
      </c>
      <c r="AC7" s="586">
        <v>0</v>
      </c>
      <c r="AD7" s="586">
        <v>114000</v>
      </c>
      <c r="AE7" s="586">
        <v>0</v>
      </c>
      <c r="AF7" s="586">
        <v>0</v>
      </c>
      <c r="AG7" s="586">
        <v>0</v>
      </c>
      <c r="AH7" s="586">
        <v>21438.27</v>
      </c>
      <c r="AI7" s="586">
        <v>0</v>
      </c>
      <c r="AJ7" s="586">
        <v>0</v>
      </c>
      <c r="AK7" s="586">
        <v>0</v>
      </c>
      <c r="AL7" s="586">
        <v>0</v>
      </c>
      <c r="AM7" s="586">
        <v>0</v>
      </c>
      <c r="AN7" s="586">
        <v>0</v>
      </c>
      <c r="AO7" s="586">
        <v>0</v>
      </c>
      <c r="AP7" s="586">
        <v>509762</v>
      </c>
      <c r="AQ7" s="586">
        <v>34038.723365499478</v>
      </c>
      <c r="AR7" s="586">
        <v>135438.26999999999</v>
      </c>
      <c r="AS7" s="586">
        <v>36798.440300983348</v>
      </c>
      <c r="AT7" s="587">
        <v>679238.99336549954</v>
      </c>
      <c r="AU7" s="586">
        <v>679238.99336549942</v>
      </c>
      <c r="AV7" s="586">
        <v>0</v>
      </c>
      <c r="AW7" s="586">
        <v>543800.72336549952</v>
      </c>
      <c r="AX7" s="586">
        <v>2908.0252586390347</v>
      </c>
      <c r="AY7" s="586">
        <v>2908.0734118298305</v>
      </c>
      <c r="AZ7" s="588">
        <v>-1.6558450897394071E-5</v>
      </c>
      <c r="BA7" s="588">
        <v>0</v>
      </c>
      <c r="BB7" s="586">
        <v>0</v>
      </c>
      <c r="BC7" s="587">
        <v>679238.99336549954</v>
      </c>
      <c r="BD7" s="587">
        <v>3632.2940821684469</v>
      </c>
      <c r="BE7" s="588">
        <v>-6.4595506744034026E-3</v>
      </c>
      <c r="BF7" s="586">
        <v>-5658.62</v>
      </c>
      <c r="BG7" s="586">
        <v>673580.37336549954</v>
      </c>
      <c r="BH7" s="586">
        <v>-3107.94</v>
      </c>
      <c r="BI7" s="586">
        <v>670472.4333654996</v>
      </c>
      <c r="BJ7" s="586">
        <f>VLOOKUP(B7,CFwds!$M:$AF,15,FALSE)</f>
        <v>11864.829999999609</v>
      </c>
      <c r="BK7" s="586">
        <f>VLOOKUP(B7,CFwds!$M:$AF,20,FALSE)</f>
        <v>25734.839999999997</v>
      </c>
    </row>
    <row r="8" spans="1:63" x14ac:dyDescent="0.25">
      <c r="A8" s="564">
        <v>8</v>
      </c>
      <c r="B8" s="564">
        <v>436</v>
      </c>
      <c r="C8" s="584">
        <v>124534</v>
      </c>
      <c r="D8" s="584">
        <v>9352007</v>
      </c>
      <c r="E8" s="585" t="s">
        <v>1150</v>
      </c>
      <c r="F8" s="586">
        <v>711486</v>
      </c>
      <c r="G8" s="586">
        <v>0</v>
      </c>
      <c r="H8" s="586">
        <v>0</v>
      </c>
      <c r="I8" s="586">
        <v>8000.0000000000055</v>
      </c>
      <c r="J8" s="586">
        <v>0</v>
      </c>
      <c r="K8" s="586">
        <v>151.89593023255804</v>
      </c>
      <c r="L8" s="586">
        <v>0</v>
      </c>
      <c r="M8" s="586">
        <v>0</v>
      </c>
      <c r="N8" s="586">
        <v>0</v>
      </c>
      <c r="O8" s="586">
        <v>0</v>
      </c>
      <c r="P8" s="586">
        <v>0</v>
      </c>
      <c r="Q8" s="586">
        <v>0</v>
      </c>
      <c r="R8" s="586">
        <v>0</v>
      </c>
      <c r="S8" s="586">
        <v>0</v>
      </c>
      <c r="T8" s="586">
        <v>0</v>
      </c>
      <c r="U8" s="586">
        <v>0</v>
      </c>
      <c r="V8" s="586">
        <v>0</v>
      </c>
      <c r="W8" s="586">
        <v>0</v>
      </c>
      <c r="X8" s="586">
        <v>0</v>
      </c>
      <c r="Y8" s="586">
        <v>917.9657794676807</v>
      </c>
      <c r="Z8" s="586">
        <v>49883.586838267576</v>
      </c>
      <c r="AA8" s="586">
        <v>0</v>
      </c>
      <c r="AB8" s="586">
        <v>0</v>
      </c>
      <c r="AC8" s="586">
        <v>0</v>
      </c>
      <c r="AD8" s="586">
        <v>114000</v>
      </c>
      <c r="AE8" s="586">
        <v>0</v>
      </c>
      <c r="AF8" s="586">
        <v>0</v>
      </c>
      <c r="AG8" s="586">
        <v>0</v>
      </c>
      <c r="AH8" s="586">
        <v>17483.5</v>
      </c>
      <c r="AI8" s="586">
        <v>0</v>
      </c>
      <c r="AJ8" s="586">
        <v>0</v>
      </c>
      <c r="AK8" s="586">
        <v>0</v>
      </c>
      <c r="AL8" s="586">
        <v>0</v>
      </c>
      <c r="AM8" s="586">
        <v>0</v>
      </c>
      <c r="AN8" s="586">
        <v>0</v>
      </c>
      <c r="AO8" s="586">
        <v>0</v>
      </c>
      <c r="AP8" s="586">
        <v>711486</v>
      </c>
      <c r="AQ8" s="586">
        <v>58953.448547967819</v>
      </c>
      <c r="AR8" s="586">
        <v>131483.5</v>
      </c>
      <c r="AS8" s="586">
        <v>63957.334803383856</v>
      </c>
      <c r="AT8" s="587">
        <v>901922.94854796783</v>
      </c>
      <c r="AU8" s="586">
        <v>901922.94854796794</v>
      </c>
      <c r="AV8" s="586">
        <v>0</v>
      </c>
      <c r="AW8" s="586">
        <v>770439.44854796783</v>
      </c>
      <c r="AX8" s="586">
        <v>2951.8752817929803</v>
      </c>
      <c r="AY8" s="586">
        <v>2952.3723477401777</v>
      </c>
      <c r="AZ8" s="588">
        <v>-1.683615373168759E-4</v>
      </c>
      <c r="BA8" s="588">
        <v>0</v>
      </c>
      <c r="BB8" s="586">
        <v>0</v>
      </c>
      <c r="BC8" s="587">
        <v>901922.94854796783</v>
      </c>
      <c r="BD8" s="587">
        <v>3455.6434810266965</v>
      </c>
      <c r="BE8" s="588">
        <v>-1.5505210425067473E-3</v>
      </c>
      <c r="BF8" s="586">
        <v>-7897.86</v>
      </c>
      <c r="BG8" s="586">
        <v>894025.08854796784</v>
      </c>
      <c r="BH8" s="586">
        <v>-4337.8200000000006</v>
      </c>
      <c r="BI8" s="586">
        <v>889687.26854796789</v>
      </c>
      <c r="BJ8" s="586">
        <f>VLOOKUP(B8,CFwds!$M:$AF,15,FALSE)</f>
        <v>83314.639999999665</v>
      </c>
      <c r="BK8" s="586">
        <f>VLOOKUP(B8,CFwds!$M:$AF,20,FALSE)</f>
        <v>6913.3000000000029</v>
      </c>
    </row>
    <row r="9" spans="1:63" x14ac:dyDescent="0.25">
      <c r="A9" s="564">
        <v>9</v>
      </c>
      <c r="B9" s="564">
        <v>443</v>
      </c>
      <c r="C9" s="584">
        <v>124536</v>
      </c>
      <c r="D9" s="584">
        <v>9352009</v>
      </c>
      <c r="E9" s="585" t="s">
        <v>885</v>
      </c>
      <c r="F9" s="586">
        <v>746924</v>
      </c>
      <c r="G9" s="586">
        <v>0</v>
      </c>
      <c r="H9" s="586">
        <v>0</v>
      </c>
      <c r="I9" s="586">
        <v>23199.999999999967</v>
      </c>
      <c r="J9" s="586">
        <v>0</v>
      </c>
      <c r="K9" s="586">
        <v>21020.999999999996</v>
      </c>
      <c r="L9" s="586">
        <v>982.8</v>
      </c>
      <c r="M9" s="586">
        <v>54845.699999999953</v>
      </c>
      <c r="N9" s="586">
        <v>0</v>
      </c>
      <c r="O9" s="586">
        <v>0</v>
      </c>
      <c r="P9" s="586">
        <v>0</v>
      </c>
      <c r="Q9" s="586">
        <v>0</v>
      </c>
      <c r="R9" s="586">
        <v>0</v>
      </c>
      <c r="S9" s="586">
        <v>0</v>
      </c>
      <c r="T9" s="586">
        <v>0</v>
      </c>
      <c r="U9" s="586">
        <v>0</v>
      </c>
      <c r="V9" s="586">
        <v>0</v>
      </c>
      <c r="W9" s="586">
        <v>10911.504424778768</v>
      </c>
      <c r="X9" s="586">
        <v>0</v>
      </c>
      <c r="Y9" s="586">
        <v>0</v>
      </c>
      <c r="Z9" s="586">
        <v>67539.950025045968</v>
      </c>
      <c r="AA9" s="586">
        <v>0</v>
      </c>
      <c r="AB9" s="586">
        <v>0</v>
      </c>
      <c r="AC9" s="586">
        <v>0</v>
      </c>
      <c r="AD9" s="586">
        <v>114000</v>
      </c>
      <c r="AE9" s="586">
        <v>0</v>
      </c>
      <c r="AF9" s="586">
        <v>0</v>
      </c>
      <c r="AG9" s="586">
        <v>0</v>
      </c>
      <c r="AH9" s="586">
        <v>10419.9</v>
      </c>
      <c r="AI9" s="586">
        <v>0</v>
      </c>
      <c r="AJ9" s="586">
        <v>0</v>
      </c>
      <c r="AK9" s="586">
        <v>0</v>
      </c>
      <c r="AL9" s="586">
        <v>0</v>
      </c>
      <c r="AM9" s="586">
        <v>0</v>
      </c>
      <c r="AN9" s="586">
        <v>0</v>
      </c>
      <c r="AO9" s="586">
        <v>0</v>
      </c>
      <c r="AP9" s="586">
        <v>746924</v>
      </c>
      <c r="AQ9" s="586">
        <v>178500.95444982464</v>
      </c>
      <c r="AR9" s="586">
        <v>124419.9</v>
      </c>
      <c r="AS9" s="586">
        <v>127562.50002504593</v>
      </c>
      <c r="AT9" s="587">
        <v>1049844.8544498247</v>
      </c>
      <c r="AU9" s="586">
        <v>1049844.8544498247</v>
      </c>
      <c r="AV9" s="586">
        <v>0</v>
      </c>
      <c r="AW9" s="586">
        <v>925424.95444982464</v>
      </c>
      <c r="AX9" s="586">
        <v>3377.4633374081191</v>
      </c>
      <c r="AY9" s="586">
        <v>3418.0404246186031</v>
      </c>
      <c r="AZ9" s="588">
        <v>-1.1871447428832489E-2</v>
      </c>
      <c r="BA9" s="588">
        <v>0</v>
      </c>
      <c r="BB9" s="586">
        <v>0</v>
      </c>
      <c r="BC9" s="587">
        <v>1049844.8544498247</v>
      </c>
      <c r="BD9" s="587">
        <v>3831.5505636854914</v>
      </c>
      <c r="BE9" s="588">
        <v>-2.7363571875583359E-2</v>
      </c>
      <c r="BF9" s="586">
        <v>-8291.24</v>
      </c>
      <c r="BG9" s="586">
        <v>1041553.6144498247</v>
      </c>
      <c r="BH9" s="586">
        <v>-4553.88</v>
      </c>
      <c r="BI9" s="586">
        <v>1036999.7344498247</v>
      </c>
      <c r="BJ9" s="586">
        <f>VLOOKUP(B9,CFwds!$M:$AF,15,FALSE)</f>
        <v>105904.85000000079</v>
      </c>
      <c r="BK9" s="586">
        <f>VLOOKUP(B9,CFwds!$M:$AF,20,FALSE)</f>
        <v>4720.58</v>
      </c>
    </row>
    <row r="10" spans="1:63" x14ac:dyDescent="0.25">
      <c r="A10" s="564">
        <v>10</v>
      </c>
      <c r="B10" s="564">
        <v>451</v>
      </c>
      <c r="C10" s="584">
        <v>124537</v>
      </c>
      <c r="D10" s="584">
        <v>9352011</v>
      </c>
      <c r="E10" s="585" t="s">
        <v>891</v>
      </c>
      <c r="F10" s="586">
        <v>616076</v>
      </c>
      <c r="G10" s="586">
        <v>0</v>
      </c>
      <c r="H10" s="586">
        <v>0</v>
      </c>
      <c r="I10" s="586">
        <v>8799.9999999999964</v>
      </c>
      <c r="J10" s="586">
        <v>0</v>
      </c>
      <c r="K10" s="586">
        <v>1951.9499999999998</v>
      </c>
      <c r="L10" s="586">
        <v>491.40000000000038</v>
      </c>
      <c r="M10" s="586">
        <v>0</v>
      </c>
      <c r="N10" s="586">
        <v>0</v>
      </c>
      <c r="O10" s="586">
        <v>0</v>
      </c>
      <c r="P10" s="586">
        <v>0</v>
      </c>
      <c r="Q10" s="586">
        <v>0</v>
      </c>
      <c r="R10" s="586">
        <v>0</v>
      </c>
      <c r="S10" s="586">
        <v>0</v>
      </c>
      <c r="T10" s="586">
        <v>0</v>
      </c>
      <c r="U10" s="586">
        <v>0</v>
      </c>
      <c r="V10" s="586">
        <v>0</v>
      </c>
      <c r="W10" s="586">
        <v>3459.1836734694011</v>
      </c>
      <c r="X10" s="586">
        <v>0</v>
      </c>
      <c r="Y10" s="586">
        <v>1727.6859504132231</v>
      </c>
      <c r="Z10" s="586">
        <v>48795.003228962836</v>
      </c>
      <c r="AA10" s="586">
        <v>0</v>
      </c>
      <c r="AB10" s="586">
        <v>0</v>
      </c>
      <c r="AC10" s="586">
        <v>0</v>
      </c>
      <c r="AD10" s="586">
        <v>114000</v>
      </c>
      <c r="AE10" s="586">
        <v>0</v>
      </c>
      <c r="AF10" s="586">
        <v>0</v>
      </c>
      <c r="AG10" s="586">
        <v>0</v>
      </c>
      <c r="AH10" s="586">
        <v>19998.25</v>
      </c>
      <c r="AI10" s="586">
        <v>0</v>
      </c>
      <c r="AJ10" s="586">
        <v>0</v>
      </c>
      <c r="AK10" s="586">
        <v>0</v>
      </c>
      <c r="AL10" s="586">
        <v>0</v>
      </c>
      <c r="AM10" s="586">
        <v>0</v>
      </c>
      <c r="AN10" s="586">
        <v>0</v>
      </c>
      <c r="AO10" s="586">
        <v>0</v>
      </c>
      <c r="AP10" s="586">
        <v>616076</v>
      </c>
      <c r="AQ10" s="586">
        <v>65225.222852845458</v>
      </c>
      <c r="AR10" s="586">
        <v>133998.25</v>
      </c>
      <c r="AS10" s="586">
        <v>64414.478228962835</v>
      </c>
      <c r="AT10" s="587">
        <v>815299.47285284544</v>
      </c>
      <c r="AU10" s="586">
        <v>815299.47285284544</v>
      </c>
      <c r="AV10" s="586">
        <v>0</v>
      </c>
      <c r="AW10" s="586">
        <v>681301.22285284544</v>
      </c>
      <c r="AX10" s="586">
        <v>3014.6071807648027</v>
      </c>
      <c r="AY10" s="586">
        <v>3047.274434929308</v>
      </c>
      <c r="AZ10" s="588">
        <v>-1.0720154965387321E-2</v>
      </c>
      <c r="BA10" s="588">
        <v>0</v>
      </c>
      <c r="BB10" s="586">
        <v>0</v>
      </c>
      <c r="BC10" s="587">
        <v>815299.47285284544</v>
      </c>
      <c r="BD10" s="587">
        <v>3607.5197913842717</v>
      </c>
      <c r="BE10" s="588">
        <v>-3.4938722796066246E-3</v>
      </c>
      <c r="BF10" s="586">
        <v>-6838.7599999999993</v>
      </c>
      <c r="BG10" s="586">
        <v>808460.71285284543</v>
      </c>
      <c r="BH10" s="586">
        <v>-3756.1200000000003</v>
      </c>
      <c r="BI10" s="586">
        <v>804704.59285284544</v>
      </c>
      <c r="BJ10" s="586">
        <f>VLOOKUP(B10,CFwds!$M:$AF,15,FALSE)</f>
        <v>56261.010000000009</v>
      </c>
      <c r="BK10" s="586">
        <f>VLOOKUP(B10,CFwds!$M:$AF,20,FALSE)</f>
        <v>6225.2799999999988</v>
      </c>
    </row>
    <row r="11" spans="1:63" x14ac:dyDescent="0.25">
      <c r="A11" s="564">
        <v>11</v>
      </c>
      <c r="B11" s="564">
        <v>460</v>
      </c>
      <c r="C11" s="584">
        <v>124538</v>
      </c>
      <c r="D11" s="584">
        <v>9352012</v>
      </c>
      <c r="E11" s="585" t="s">
        <v>1151</v>
      </c>
      <c r="F11" s="586">
        <v>250792</v>
      </c>
      <c r="G11" s="586">
        <v>0</v>
      </c>
      <c r="H11" s="586">
        <v>0</v>
      </c>
      <c r="I11" s="586">
        <v>3199.9999999999991</v>
      </c>
      <c r="J11" s="586">
        <v>0</v>
      </c>
      <c r="K11" s="586">
        <v>450.44999999999982</v>
      </c>
      <c r="L11" s="586">
        <v>491.39999999999986</v>
      </c>
      <c r="M11" s="586">
        <v>0</v>
      </c>
      <c r="N11" s="586">
        <v>0</v>
      </c>
      <c r="O11" s="586">
        <v>0</v>
      </c>
      <c r="P11" s="586">
        <v>0</v>
      </c>
      <c r="Q11" s="586">
        <v>0</v>
      </c>
      <c r="R11" s="586">
        <v>0</v>
      </c>
      <c r="S11" s="586">
        <v>0</v>
      </c>
      <c r="T11" s="586">
        <v>0</v>
      </c>
      <c r="U11" s="586">
        <v>0</v>
      </c>
      <c r="V11" s="586">
        <v>0</v>
      </c>
      <c r="W11" s="586">
        <v>0</v>
      </c>
      <c r="X11" s="586">
        <v>0</v>
      </c>
      <c r="Y11" s="586">
        <v>0</v>
      </c>
      <c r="Z11" s="586">
        <v>16649.506600361674</v>
      </c>
      <c r="AA11" s="586">
        <v>0</v>
      </c>
      <c r="AB11" s="586">
        <v>0</v>
      </c>
      <c r="AC11" s="586">
        <v>0</v>
      </c>
      <c r="AD11" s="586">
        <v>114000</v>
      </c>
      <c r="AE11" s="586">
        <v>38584.779706275032</v>
      </c>
      <c r="AF11" s="586">
        <v>0</v>
      </c>
      <c r="AG11" s="586">
        <v>0</v>
      </c>
      <c r="AH11" s="586">
        <v>6179.39</v>
      </c>
      <c r="AI11" s="586">
        <v>0</v>
      </c>
      <c r="AJ11" s="586">
        <v>0</v>
      </c>
      <c r="AK11" s="586">
        <v>0</v>
      </c>
      <c r="AL11" s="586">
        <v>0</v>
      </c>
      <c r="AM11" s="586">
        <v>0</v>
      </c>
      <c r="AN11" s="586">
        <v>0</v>
      </c>
      <c r="AO11" s="586">
        <v>0</v>
      </c>
      <c r="AP11" s="586">
        <v>250792</v>
      </c>
      <c r="AQ11" s="586">
        <v>20791.356600361672</v>
      </c>
      <c r="AR11" s="586">
        <v>158764.16970627505</v>
      </c>
      <c r="AS11" s="586">
        <v>28718.231600361672</v>
      </c>
      <c r="AT11" s="587">
        <v>430347.52630663669</v>
      </c>
      <c r="AU11" s="586">
        <v>430347.52630663675</v>
      </c>
      <c r="AV11" s="586">
        <v>0</v>
      </c>
      <c r="AW11" s="586">
        <v>271583.35660036164</v>
      </c>
      <c r="AX11" s="586">
        <v>2951.9930065256699</v>
      </c>
      <c r="AY11" s="586">
        <v>2689.5248585313193</v>
      </c>
      <c r="AZ11" s="588">
        <v>9.7589039626009538E-2</v>
      </c>
      <c r="BA11" s="588">
        <v>-9.2079039626009537E-2</v>
      </c>
      <c r="BB11" s="586">
        <v>-22783.695674193561</v>
      </c>
      <c r="BC11" s="587">
        <v>407563.83063244313</v>
      </c>
      <c r="BD11" s="587">
        <v>4430.0416373091648</v>
      </c>
      <c r="BE11" s="588">
        <v>3.7814940168634514E-3</v>
      </c>
      <c r="BF11" s="586">
        <v>-2783.9199999999996</v>
      </c>
      <c r="BG11" s="586">
        <v>404779.91063244315</v>
      </c>
      <c r="BH11" s="586">
        <v>-1529.0400000000002</v>
      </c>
      <c r="BI11" s="586">
        <v>403250.87063244317</v>
      </c>
      <c r="BJ11" s="586">
        <f>VLOOKUP(B11,CFwds!$M:$AF,15,FALSE)</f>
        <v>54152.580000000016</v>
      </c>
      <c r="BK11" s="586">
        <f>VLOOKUP(B11,CFwds!$M:$AF,20,FALSE)</f>
        <v>1211.83</v>
      </c>
    </row>
    <row r="12" spans="1:63" x14ac:dyDescent="0.25">
      <c r="A12" s="564">
        <v>12</v>
      </c>
      <c r="B12" s="564">
        <v>466</v>
      </c>
      <c r="C12" s="584">
        <v>124539</v>
      </c>
      <c r="D12" s="584">
        <v>9352013</v>
      </c>
      <c r="E12" s="585" t="s">
        <v>1152</v>
      </c>
      <c r="F12" s="586">
        <v>820526</v>
      </c>
      <c r="G12" s="586">
        <v>0</v>
      </c>
      <c r="H12" s="586">
        <v>0</v>
      </c>
      <c r="I12" s="586">
        <v>16799.999999999975</v>
      </c>
      <c r="J12" s="586">
        <v>0</v>
      </c>
      <c r="K12" s="586">
        <v>600.60000000000014</v>
      </c>
      <c r="L12" s="586">
        <v>0</v>
      </c>
      <c r="M12" s="586">
        <v>0</v>
      </c>
      <c r="N12" s="586">
        <v>0</v>
      </c>
      <c r="O12" s="586">
        <v>0</v>
      </c>
      <c r="P12" s="586">
        <v>0</v>
      </c>
      <c r="Q12" s="586">
        <v>0</v>
      </c>
      <c r="R12" s="586">
        <v>0</v>
      </c>
      <c r="S12" s="586">
        <v>0</v>
      </c>
      <c r="T12" s="586">
        <v>0</v>
      </c>
      <c r="U12" s="586">
        <v>0</v>
      </c>
      <c r="V12" s="586">
        <v>0</v>
      </c>
      <c r="W12" s="586">
        <v>3597.6095617529882</v>
      </c>
      <c r="X12" s="586">
        <v>0</v>
      </c>
      <c r="Y12" s="586">
        <v>1831.7434210526314</v>
      </c>
      <c r="Z12" s="586">
        <v>54346.841912093601</v>
      </c>
      <c r="AA12" s="586">
        <v>0</v>
      </c>
      <c r="AB12" s="586">
        <v>0</v>
      </c>
      <c r="AC12" s="586">
        <v>0</v>
      </c>
      <c r="AD12" s="586">
        <v>114000</v>
      </c>
      <c r="AE12" s="586">
        <v>0</v>
      </c>
      <c r="AF12" s="586">
        <v>0</v>
      </c>
      <c r="AG12" s="586">
        <v>0</v>
      </c>
      <c r="AH12" s="586">
        <v>11136.75</v>
      </c>
      <c r="AI12" s="586">
        <v>0</v>
      </c>
      <c r="AJ12" s="586">
        <v>0</v>
      </c>
      <c r="AK12" s="586">
        <v>0</v>
      </c>
      <c r="AL12" s="586">
        <v>0</v>
      </c>
      <c r="AM12" s="586">
        <v>0</v>
      </c>
      <c r="AN12" s="586">
        <v>0</v>
      </c>
      <c r="AO12" s="586">
        <v>0</v>
      </c>
      <c r="AP12" s="586">
        <v>820526</v>
      </c>
      <c r="AQ12" s="586">
        <v>77176.794894899198</v>
      </c>
      <c r="AR12" s="586">
        <v>125136.75</v>
      </c>
      <c r="AS12" s="586">
        <v>73044.941912093593</v>
      </c>
      <c r="AT12" s="587">
        <v>1022839.5448948992</v>
      </c>
      <c r="AU12" s="586">
        <v>1022839.5448948991</v>
      </c>
      <c r="AV12" s="586">
        <v>0</v>
      </c>
      <c r="AW12" s="586">
        <v>897702.79489489924</v>
      </c>
      <c r="AX12" s="586">
        <v>2982.401311943187</v>
      </c>
      <c r="AY12" s="586">
        <v>3014.804011478941</v>
      </c>
      <c r="AZ12" s="588">
        <v>-1.0747862684400014E-2</v>
      </c>
      <c r="BA12" s="588">
        <v>0</v>
      </c>
      <c r="BB12" s="586">
        <v>0</v>
      </c>
      <c r="BC12" s="587">
        <v>1022839.5448948992</v>
      </c>
      <c r="BD12" s="587">
        <v>3398.1380229066422</v>
      </c>
      <c r="BE12" s="588">
        <v>-1.5613291341477264E-2</v>
      </c>
      <c r="BF12" s="586">
        <v>-9108.26</v>
      </c>
      <c r="BG12" s="586">
        <v>1013731.2848948992</v>
      </c>
      <c r="BH12" s="586">
        <v>-5002.62</v>
      </c>
      <c r="BI12" s="586">
        <v>1008728.6648948992</v>
      </c>
      <c r="BJ12" s="586">
        <f>VLOOKUP(B12,CFwds!$M:$AF,15,FALSE)</f>
        <v>131468.81000000006</v>
      </c>
      <c r="BK12" s="586">
        <f>VLOOKUP(B12,CFwds!$M:$AF,20,FALSE)</f>
        <v>16674.78</v>
      </c>
    </row>
    <row r="13" spans="1:63" x14ac:dyDescent="0.25">
      <c r="A13" s="564">
        <v>13</v>
      </c>
      <c r="B13" s="564">
        <v>467</v>
      </c>
      <c r="C13" s="584">
        <v>124540</v>
      </c>
      <c r="D13" s="584">
        <v>9352015</v>
      </c>
      <c r="E13" s="585" t="s">
        <v>1153</v>
      </c>
      <c r="F13" s="586">
        <v>286230</v>
      </c>
      <c r="G13" s="586">
        <v>0</v>
      </c>
      <c r="H13" s="586">
        <v>0</v>
      </c>
      <c r="I13" s="586">
        <v>1999.9999999999993</v>
      </c>
      <c r="J13" s="586">
        <v>0</v>
      </c>
      <c r="K13" s="586">
        <v>0</v>
      </c>
      <c r="L13" s="586">
        <v>0</v>
      </c>
      <c r="M13" s="586">
        <v>2238.5999999999945</v>
      </c>
      <c r="N13" s="586">
        <v>1164.7999999999995</v>
      </c>
      <c r="O13" s="586">
        <v>0</v>
      </c>
      <c r="P13" s="586">
        <v>0</v>
      </c>
      <c r="Q13" s="586">
        <v>0</v>
      </c>
      <c r="R13" s="586">
        <v>0</v>
      </c>
      <c r="S13" s="586">
        <v>0</v>
      </c>
      <c r="T13" s="586">
        <v>0</v>
      </c>
      <c r="U13" s="586">
        <v>0</v>
      </c>
      <c r="V13" s="586">
        <v>0</v>
      </c>
      <c r="W13" s="586">
        <v>0</v>
      </c>
      <c r="X13" s="586">
        <v>0</v>
      </c>
      <c r="Y13" s="586">
        <v>0</v>
      </c>
      <c r="Z13" s="586">
        <v>7882.6034482758751</v>
      </c>
      <c r="AA13" s="586">
        <v>0</v>
      </c>
      <c r="AB13" s="586">
        <v>0</v>
      </c>
      <c r="AC13" s="586">
        <v>0</v>
      </c>
      <c r="AD13" s="586">
        <v>114000</v>
      </c>
      <c r="AE13" s="586">
        <v>29906.542056074759</v>
      </c>
      <c r="AF13" s="586">
        <v>0</v>
      </c>
      <c r="AG13" s="586">
        <v>0</v>
      </c>
      <c r="AH13" s="586">
        <v>3824.23</v>
      </c>
      <c r="AI13" s="586">
        <v>0</v>
      </c>
      <c r="AJ13" s="586">
        <v>0</v>
      </c>
      <c r="AK13" s="586">
        <v>0</v>
      </c>
      <c r="AL13" s="586">
        <v>0</v>
      </c>
      <c r="AM13" s="586">
        <v>0</v>
      </c>
      <c r="AN13" s="586">
        <v>0</v>
      </c>
      <c r="AO13" s="586">
        <v>0</v>
      </c>
      <c r="AP13" s="586">
        <v>286230</v>
      </c>
      <c r="AQ13" s="586">
        <v>13286.003448275867</v>
      </c>
      <c r="AR13" s="586">
        <v>147730.77205607478</v>
      </c>
      <c r="AS13" s="586">
        <v>20582.10344827587</v>
      </c>
      <c r="AT13" s="587">
        <v>447246.77550435066</v>
      </c>
      <c r="AU13" s="586">
        <v>447246.77550435066</v>
      </c>
      <c r="AV13" s="586">
        <v>0</v>
      </c>
      <c r="AW13" s="586">
        <v>299516.00344827591</v>
      </c>
      <c r="AX13" s="586">
        <v>2852.5333661740565</v>
      </c>
      <c r="AY13" s="586">
        <v>2826.5607579461903</v>
      </c>
      <c r="AZ13" s="588">
        <v>9.1887670041588577E-3</v>
      </c>
      <c r="BA13" s="588">
        <v>-3.6787670041588576E-3</v>
      </c>
      <c r="BB13" s="586">
        <v>-1091.8171374161832</v>
      </c>
      <c r="BC13" s="587">
        <v>446154.9583669345</v>
      </c>
      <c r="BD13" s="587">
        <v>4249.094841589852</v>
      </c>
      <c r="BE13" s="588">
        <v>1.5124618890223873E-2</v>
      </c>
      <c r="BF13" s="586">
        <v>-3177.2999999999997</v>
      </c>
      <c r="BG13" s="586">
        <v>442977.65836693451</v>
      </c>
      <c r="BH13" s="586">
        <v>-1745.1000000000001</v>
      </c>
      <c r="BI13" s="586">
        <v>441232.55836693454</v>
      </c>
      <c r="BJ13" s="586">
        <f>VLOOKUP(B13,CFwds!$M:$AF,15,FALSE)</f>
        <v>184969.46999999997</v>
      </c>
      <c r="BK13" s="586">
        <f>VLOOKUP(B13,CFwds!$M:$AF,20,FALSE)</f>
        <v>13708.82</v>
      </c>
    </row>
    <row r="14" spans="1:63" x14ac:dyDescent="0.25">
      <c r="A14" s="564">
        <v>14</v>
      </c>
      <c r="B14" s="564">
        <v>508</v>
      </c>
      <c r="C14" s="584">
        <v>140623</v>
      </c>
      <c r="D14" s="584">
        <v>9352016</v>
      </c>
      <c r="E14" s="585" t="s">
        <v>1154</v>
      </c>
      <c r="F14" s="586">
        <v>196272</v>
      </c>
      <c r="G14" s="586">
        <v>0</v>
      </c>
      <c r="H14" s="586">
        <v>0</v>
      </c>
      <c r="I14" s="586">
        <v>2399.9999999999991</v>
      </c>
      <c r="J14" s="586">
        <v>0</v>
      </c>
      <c r="K14" s="586">
        <v>150.15000000000015</v>
      </c>
      <c r="L14" s="586">
        <v>0</v>
      </c>
      <c r="M14" s="586">
        <v>16789.499999999975</v>
      </c>
      <c r="N14" s="586">
        <v>0</v>
      </c>
      <c r="O14" s="586">
        <v>0</v>
      </c>
      <c r="P14" s="586">
        <v>0</v>
      </c>
      <c r="Q14" s="586">
        <v>0</v>
      </c>
      <c r="R14" s="586">
        <v>0</v>
      </c>
      <c r="S14" s="586">
        <v>0</v>
      </c>
      <c r="T14" s="586">
        <v>0</v>
      </c>
      <c r="U14" s="586">
        <v>0</v>
      </c>
      <c r="V14" s="586">
        <v>0</v>
      </c>
      <c r="W14" s="586">
        <v>0</v>
      </c>
      <c r="X14" s="586">
        <v>0</v>
      </c>
      <c r="Y14" s="586">
        <v>0</v>
      </c>
      <c r="Z14" s="586">
        <v>7914.6947368421179</v>
      </c>
      <c r="AA14" s="586">
        <v>0</v>
      </c>
      <c r="AB14" s="586">
        <v>0</v>
      </c>
      <c r="AC14" s="586">
        <v>0</v>
      </c>
      <c r="AD14" s="586">
        <v>114000</v>
      </c>
      <c r="AE14" s="586">
        <v>0</v>
      </c>
      <c r="AF14" s="586">
        <v>0</v>
      </c>
      <c r="AG14" s="586">
        <v>0</v>
      </c>
      <c r="AH14" s="586">
        <v>43110</v>
      </c>
      <c r="AI14" s="586">
        <v>0</v>
      </c>
      <c r="AJ14" s="586">
        <v>0</v>
      </c>
      <c r="AK14" s="586">
        <v>0</v>
      </c>
      <c r="AL14" s="586">
        <v>0</v>
      </c>
      <c r="AM14" s="586">
        <v>0</v>
      </c>
      <c r="AN14" s="586">
        <v>0</v>
      </c>
      <c r="AO14" s="586">
        <v>0</v>
      </c>
      <c r="AP14" s="586">
        <v>196272</v>
      </c>
      <c r="AQ14" s="586">
        <v>27254.344736842089</v>
      </c>
      <c r="AR14" s="586">
        <v>157110</v>
      </c>
      <c r="AS14" s="586">
        <v>27582.319736842102</v>
      </c>
      <c r="AT14" s="587">
        <v>380636.34473684209</v>
      </c>
      <c r="AU14" s="586">
        <v>380636.34473684209</v>
      </c>
      <c r="AV14" s="586">
        <v>0</v>
      </c>
      <c r="AW14" s="586">
        <v>223526.34473684209</v>
      </c>
      <c r="AX14" s="586">
        <v>3104.5325657894737</v>
      </c>
      <c r="AY14" s="586">
        <v>3208.1005523656763</v>
      </c>
      <c r="AZ14" s="588">
        <v>-3.2283273197229082E-2</v>
      </c>
      <c r="BA14" s="588">
        <v>1.7283273197229082E-2</v>
      </c>
      <c r="BB14" s="586">
        <v>3992.1464369316604</v>
      </c>
      <c r="BC14" s="587">
        <v>384628.49117377377</v>
      </c>
      <c r="BD14" s="587">
        <v>5342.0623774135247</v>
      </c>
      <c r="BE14" s="588">
        <v>-5.5783914594774053E-2</v>
      </c>
      <c r="BF14" s="586">
        <v>-2178.7199999999998</v>
      </c>
      <c r="BG14" s="586">
        <v>382449.7711737738</v>
      </c>
      <c r="BH14" s="586">
        <v>-1196.6400000000001</v>
      </c>
      <c r="BI14" s="586">
        <v>381253.13117377379</v>
      </c>
      <c r="BJ14" s="586">
        <f>VLOOKUP(B14,CFwds!$M:$AF,15,FALSE)</f>
        <v>151340.34999999998</v>
      </c>
      <c r="BK14" s="586">
        <f>VLOOKUP(B14,CFwds!$M:$AF,20,FALSE)</f>
        <v>0</v>
      </c>
    </row>
    <row r="15" spans="1:63" x14ac:dyDescent="0.25">
      <c r="A15" s="564">
        <v>15</v>
      </c>
      <c r="B15" s="564">
        <v>473</v>
      </c>
      <c r="C15" s="584">
        <v>124541</v>
      </c>
      <c r="D15" s="584">
        <v>9352018</v>
      </c>
      <c r="E15" s="585" t="s">
        <v>1155</v>
      </c>
      <c r="F15" s="586">
        <v>504310</v>
      </c>
      <c r="G15" s="586">
        <v>0</v>
      </c>
      <c r="H15" s="586">
        <v>0</v>
      </c>
      <c r="I15" s="586">
        <v>11199.999999999975</v>
      </c>
      <c r="J15" s="586">
        <v>0</v>
      </c>
      <c r="K15" s="586">
        <v>0</v>
      </c>
      <c r="L15" s="586">
        <v>0</v>
      </c>
      <c r="M15" s="586">
        <v>5596.4999999999945</v>
      </c>
      <c r="N15" s="586">
        <v>0</v>
      </c>
      <c r="O15" s="586">
        <v>0</v>
      </c>
      <c r="P15" s="586">
        <v>0</v>
      </c>
      <c r="Q15" s="586">
        <v>0</v>
      </c>
      <c r="R15" s="586">
        <v>0</v>
      </c>
      <c r="S15" s="586">
        <v>0</v>
      </c>
      <c r="T15" s="586">
        <v>0</v>
      </c>
      <c r="U15" s="586">
        <v>0</v>
      </c>
      <c r="V15" s="586">
        <v>0</v>
      </c>
      <c r="W15" s="586">
        <v>4204.5454545454677</v>
      </c>
      <c r="X15" s="586">
        <v>0</v>
      </c>
      <c r="Y15" s="586">
        <v>930.02717391304338</v>
      </c>
      <c r="Z15" s="586">
        <v>43472.69458631258</v>
      </c>
      <c r="AA15" s="586">
        <v>0</v>
      </c>
      <c r="AB15" s="586">
        <v>0</v>
      </c>
      <c r="AC15" s="586">
        <v>0</v>
      </c>
      <c r="AD15" s="586">
        <v>114000</v>
      </c>
      <c r="AE15" s="586">
        <v>0</v>
      </c>
      <c r="AF15" s="586">
        <v>0</v>
      </c>
      <c r="AG15" s="586">
        <v>0</v>
      </c>
      <c r="AH15" s="586">
        <v>16166.25</v>
      </c>
      <c r="AI15" s="586">
        <v>0</v>
      </c>
      <c r="AJ15" s="586">
        <v>0</v>
      </c>
      <c r="AK15" s="586">
        <v>0</v>
      </c>
      <c r="AL15" s="586">
        <v>0</v>
      </c>
      <c r="AM15" s="586">
        <v>0</v>
      </c>
      <c r="AN15" s="586">
        <v>0</v>
      </c>
      <c r="AO15" s="586">
        <v>0</v>
      </c>
      <c r="AP15" s="586">
        <v>504310</v>
      </c>
      <c r="AQ15" s="586">
        <v>65403.767214771062</v>
      </c>
      <c r="AR15" s="586">
        <v>130166.25</v>
      </c>
      <c r="AS15" s="586">
        <v>61868.744586312561</v>
      </c>
      <c r="AT15" s="587">
        <v>699880.01721477101</v>
      </c>
      <c r="AU15" s="586">
        <v>699880.01721477113</v>
      </c>
      <c r="AV15" s="586">
        <v>0</v>
      </c>
      <c r="AW15" s="586">
        <v>569713.76721477101</v>
      </c>
      <c r="AX15" s="586">
        <v>3079.5338768366</v>
      </c>
      <c r="AY15" s="586">
        <v>3072.254284616979</v>
      </c>
      <c r="AZ15" s="588">
        <v>2.3694627935163127E-3</v>
      </c>
      <c r="BA15" s="588">
        <v>0</v>
      </c>
      <c r="BB15" s="586">
        <v>0</v>
      </c>
      <c r="BC15" s="587">
        <v>699880.01721477101</v>
      </c>
      <c r="BD15" s="587">
        <v>3783.1352281879513</v>
      </c>
      <c r="BE15" s="588">
        <v>7.3114761552217633E-3</v>
      </c>
      <c r="BF15" s="586">
        <v>-5598.0999999999995</v>
      </c>
      <c r="BG15" s="586">
        <v>694281.91721477103</v>
      </c>
      <c r="BH15" s="586">
        <v>-3074.7000000000003</v>
      </c>
      <c r="BI15" s="586">
        <v>691207.21721477108</v>
      </c>
      <c r="BJ15" s="586">
        <f>VLOOKUP(B15,CFwds!$M:$AF,15,FALSE)</f>
        <v>166513.56999999995</v>
      </c>
      <c r="BK15" s="586">
        <f>VLOOKUP(B15,CFwds!$M:$AF,20,FALSE)</f>
        <v>13470.5</v>
      </c>
    </row>
    <row r="16" spans="1:63" x14ac:dyDescent="0.25">
      <c r="A16" s="564">
        <v>16</v>
      </c>
      <c r="B16" s="564">
        <v>476</v>
      </c>
      <c r="C16" s="584">
        <v>124542</v>
      </c>
      <c r="D16" s="584">
        <v>9352019</v>
      </c>
      <c r="E16" s="585" t="s">
        <v>1156</v>
      </c>
      <c r="F16" s="586">
        <v>648788</v>
      </c>
      <c r="G16" s="586">
        <v>0</v>
      </c>
      <c r="H16" s="586">
        <v>0</v>
      </c>
      <c r="I16" s="586">
        <v>8000.0000000000045</v>
      </c>
      <c r="J16" s="586">
        <v>0</v>
      </c>
      <c r="K16" s="586">
        <v>300.29999999999978</v>
      </c>
      <c r="L16" s="586">
        <v>0</v>
      </c>
      <c r="M16" s="586">
        <v>5596.49999999999</v>
      </c>
      <c r="N16" s="586">
        <v>0</v>
      </c>
      <c r="O16" s="586">
        <v>0</v>
      </c>
      <c r="P16" s="586">
        <v>0</v>
      </c>
      <c r="Q16" s="586">
        <v>0</v>
      </c>
      <c r="R16" s="586">
        <v>0</v>
      </c>
      <c r="S16" s="586">
        <v>0</v>
      </c>
      <c r="T16" s="586">
        <v>0</v>
      </c>
      <c r="U16" s="586">
        <v>0</v>
      </c>
      <c r="V16" s="586">
        <v>0</v>
      </c>
      <c r="W16" s="586">
        <v>3859.4594594594555</v>
      </c>
      <c r="X16" s="586">
        <v>0</v>
      </c>
      <c r="Y16" s="586">
        <v>3302.25</v>
      </c>
      <c r="Z16" s="586">
        <v>43623.188479471799</v>
      </c>
      <c r="AA16" s="586">
        <v>0</v>
      </c>
      <c r="AB16" s="586">
        <v>0</v>
      </c>
      <c r="AC16" s="586">
        <v>0</v>
      </c>
      <c r="AD16" s="586">
        <v>114000</v>
      </c>
      <c r="AE16" s="586">
        <v>0</v>
      </c>
      <c r="AF16" s="586">
        <v>0</v>
      </c>
      <c r="AG16" s="586">
        <v>0</v>
      </c>
      <c r="AH16" s="586">
        <v>11735.5</v>
      </c>
      <c r="AI16" s="586">
        <v>0</v>
      </c>
      <c r="AJ16" s="586">
        <v>0</v>
      </c>
      <c r="AK16" s="586">
        <v>0</v>
      </c>
      <c r="AL16" s="586">
        <v>0</v>
      </c>
      <c r="AM16" s="586">
        <v>0</v>
      </c>
      <c r="AN16" s="586">
        <v>0</v>
      </c>
      <c r="AO16" s="586">
        <v>0</v>
      </c>
      <c r="AP16" s="586">
        <v>648788</v>
      </c>
      <c r="AQ16" s="586">
        <v>64681.697938931247</v>
      </c>
      <c r="AR16" s="586">
        <v>125735.5</v>
      </c>
      <c r="AS16" s="586">
        <v>60569.388479471803</v>
      </c>
      <c r="AT16" s="587">
        <v>839205.19793893129</v>
      </c>
      <c r="AU16" s="586">
        <v>839205.19793893129</v>
      </c>
      <c r="AV16" s="586">
        <v>0</v>
      </c>
      <c r="AW16" s="586">
        <v>713469.69793893129</v>
      </c>
      <c r="AX16" s="586">
        <v>2997.7718400795434</v>
      </c>
      <c r="AY16" s="586">
        <v>2990.6661399082273</v>
      </c>
      <c r="AZ16" s="588">
        <v>2.3759590134438003E-3</v>
      </c>
      <c r="BA16" s="588">
        <v>0</v>
      </c>
      <c r="BB16" s="586">
        <v>0</v>
      </c>
      <c r="BC16" s="587">
        <v>839205.19793893129</v>
      </c>
      <c r="BD16" s="587">
        <v>3526.0722602476103</v>
      </c>
      <c r="BE16" s="588">
        <v>-3.3140630363701962E-2</v>
      </c>
      <c r="BF16" s="586">
        <v>-7201.8799999999992</v>
      </c>
      <c r="BG16" s="586">
        <v>832003.31793893129</v>
      </c>
      <c r="BH16" s="586">
        <v>-3955.5600000000004</v>
      </c>
      <c r="BI16" s="586">
        <v>828047.75793893123</v>
      </c>
      <c r="BJ16" s="586">
        <f>VLOOKUP(B16,CFwds!$M:$AF,15,FALSE)</f>
        <v>35581.329999999842</v>
      </c>
      <c r="BK16" s="586">
        <f>VLOOKUP(B16,CFwds!$M:$AF,20,FALSE)</f>
        <v>2494.5</v>
      </c>
    </row>
    <row r="17" spans="1:63" x14ac:dyDescent="0.25">
      <c r="A17" s="564">
        <v>17</v>
      </c>
      <c r="B17" s="564">
        <v>479</v>
      </c>
      <c r="C17" s="584">
        <v>124543</v>
      </c>
      <c r="D17" s="584">
        <v>9352020</v>
      </c>
      <c r="E17" s="585" t="s">
        <v>907</v>
      </c>
      <c r="F17" s="586">
        <v>553378</v>
      </c>
      <c r="G17" s="586">
        <v>0</v>
      </c>
      <c r="H17" s="586">
        <v>0</v>
      </c>
      <c r="I17" s="586">
        <v>2000.0000000000014</v>
      </c>
      <c r="J17" s="586">
        <v>0</v>
      </c>
      <c r="K17" s="586">
        <v>0</v>
      </c>
      <c r="L17" s="586">
        <v>0</v>
      </c>
      <c r="M17" s="586">
        <v>0</v>
      </c>
      <c r="N17" s="586">
        <v>0</v>
      </c>
      <c r="O17" s="586">
        <v>0</v>
      </c>
      <c r="P17" s="586">
        <v>0</v>
      </c>
      <c r="Q17" s="586">
        <v>0</v>
      </c>
      <c r="R17" s="586">
        <v>0</v>
      </c>
      <c r="S17" s="586">
        <v>0</v>
      </c>
      <c r="T17" s="586">
        <v>0</v>
      </c>
      <c r="U17" s="586">
        <v>0</v>
      </c>
      <c r="V17" s="586">
        <v>0</v>
      </c>
      <c r="W17" s="586">
        <v>0</v>
      </c>
      <c r="X17" s="586">
        <v>0</v>
      </c>
      <c r="Y17" s="586">
        <v>0</v>
      </c>
      <c r="Z17" s="586">
        <v>34479.386620553356</v>
      </c>
      <c r="AA17" s="586">
        <v>0</v>
      </c>
      <c r="AB17" s="586">
        <v>0</v>
      </c>
      <c r="AC17" s="586">
        <v>0</v>
      </c>
      <c r="AD17" s="586">
        <v>114000</v>
      </c>
      <c r="AE17" s="586">
        <v>0</v>
      </c>
      <c r="AF17" s="586">
        <v>0</v>
      </c>
      <c r="AG17" s="586">
        <v>0</v>
      </c>
      <c r="AH17" s="586">
        <v>10298.5</v>
      </c>
      <c r="AI17" s="586">
        <v>0</v>
      </c>
      <c r="AJ17" s="586">
        <v>0</v>
      </c>
      <c r="AK17" s="586">
        <v>0</v>
      </c>
      <c r="AL17" s="586">
        <v>0</v>
      </c>
      <c r="AM17" s="586">
        <v>0</v>
      </c>
      <c r="AN17" s="586">
        <v>0</v>
      </c>
      <c r="AO17" s="586">
        <v>0</v>
      </c>
      <c r="AP17" s="586">
        <v>553378</v>
      </c>
      <c r="AQ17" s="586">
        <v>36479.386620553356</v>
      </c>
      <c r="AR17" s="586">
        <v>124298.5</v>
      </c>
      <c r="AS17" s="586">
        <v>45477.186620553359</v>
      </c>
      <c r="AT17" s="587">
        <v>714155.88662055333</v>
      </c>
      <c r="AU17" s="586">
        <v>714155.88662055333</v>
      </c>
      <c r="AV17" s="586">
        <v>0</v>
      </c>
      <c r="AW17" s="586">
        <v>589857.38662055333</v>
      </c>
      <c r="AX17" s="586">
        <v>2905.7014119239079</v>
      </c>
      <c r="AY17" s="586">
        <v>2891.1975720729624</v>
      </c>
      <c r="AZ17" s="588">
        <v>5.0165509237566127E-3</v>
      </c>
      <c r="BA17" s="588">
        <v>0</v>
      </c>
      <c r="BB17" s="586">
        <v>0</v>
      </c>
      <c r="BC17" s="587">
        <v>714155.88662055333</v>
      </c>
      <c r="BD17" s="587">
        <v>3518.0092936973069</v>
      </c>
      <c r="BE17" s="588">
        <v>9.4932810798109557E-4</v>
      </c>
      <c r="BF17" s="586">
        <v>-6142.78</v>
      </c>
      <c r="BG17" s="586">
        <v>708013.1066205533</v>
      </c>
      <c r="BH17" s="586">
        <v>-3373.86</v>
      </c>
      <c r="BI17" s="586">
        <v>704639.24662055331</v>
      </c>
      <c r="BJ17" s="586">
        <f>VLOOKUP(B17,CFwds!$M:$AF,15,FALSE)</f>
        <v>63868.689999999711</v>
      </c>
      <c r="BK17" s="586">
        <f>VLOOKUP(B17,CFwds!$M:$AF,20,FALSE)</f>
        <v>2768.7300000000005</v>
      </c>
    </row>
    <row r="18" spans="1:63" x14ac:dyDescent="0.25">
      <c r="A18" s="564">
        <v>18</v>
      </c>
      <c r="B18" s="564">
        <v>482</v>
      </c>
      <c r="C18" s="584">
        <v>124544</v>
      </c>
      <c r="D18" s="584">
        <v>9352021</v>
      </c>
      <c r="E18" s="585" t="s">
        <v>910</v>
      </c>
      <c r="F18" s="586">
        <v>550652</v>
      </c>
      <c r="G18" s="586">
        <v>0</v>
      </c>
      <c r="H18" s="586">
        <v>0</v>
      </c>
      <c r="I18" s="586">
        <v>3600.0000000000036</v>
      </c>
      <c r="J18" s="586">
        <v>0</v>
      </c>
      <c r="K18" s="586">
        <v>905.3820895522382</v>
      </c>
      <c r="L18" s="586">
        <v>0</v>
      </c>
      <c r="M18" s="586">
        <v>0</v>
      </c>
      <c r="N18" s="586">
        <v>0</v>
      </c>
      <c r="O18" s="586">
        <v>0</v>
      </c>
      <c r="P18" s="586">
        <v>0</v>
      </c>
      <c r="Q18" s="586">
        <v>0</v>
      </c>
      <c r="R18" s="586">
        <v>0</v>
      </c>
      <c r="S18" s="586">
        <v>0</v>
      </c>
      <c r="T18" s="586">
        <v>0</v>
      </c>
      <c r="U18" s="586">
        <v>0</v>
      </c>
      <c r="V18" s="586">
        <v>0</v>
      </c>
      <c r="W18" s="586">
        <v>0</v>
      </c>
      <c r="X18" s="586">
        <v>0</v>
      </c>
      <c r="Y18" s="586">
        <v>0</v>
      </c>
      <c r="Z18" s="586">
        <v>28262.61292289694</v>
      </c>
      <c r="AA18" s="586">
        <v>0</v>
      </c>
      <c r="AB18" s="586">
        <v>0</v>
      </c>
      <c r="AC18" s="586">
        <v>0</v>
      </c>
      <c r="AD18" s="586">
        <v>114000</v>
      </c>
      <c r="AE18" s="586">
        <v>0</v>
      </c>
      <c r="AF18" s="586">
        <v>0</v>
      </c>
      <c r="AG18" s="586">
        <v>0</v>
      </c>
      <c r="AH18" s="586">
        <v>7928.28</v>
      </c>
      <c r="AI18" s="586">
        <v>0</v>
      </c>
      <c r="AJ18" s="586">
        <v>0</v>
      </c>
      <c r="AK18" s="586">
        <v>0</v>
      </c>
      <c r="AL18" s="586">
        <v>0</v>
      </c>
      <c r="AM18" s="586">
        <v>0</v>
      </c>
      <c r="AN18" s="586">
        <v>0</v>
      </c>
      <c r="AO18" s="586">
        <v>0</v>
      </c>
      <c r="AP18" s="586">
        <v>550652</v>
      </c>
      <c r="AQ18" s="586">
        <v>32767.995012449181</v>
      </c>
      <c r="AR18" s="586">
        <v>121928.28</v>
      </c>
      <c r="AS18" s="586">
        <v>40513.103967673058</v>
      </c>
      <c r="AT18" s="587">
        <v>705348.27501244924</v>
      </c>
      <c r="AU18" s="586">
        <v>705348.27501244924</v>
      </c>
      <c r="AV18" s="586">
        <v>0</v>
      </c>
      <c r="AW18" s="586">
        <v>583419.99501244922</v>
      </c>
      <c r="AX18" s="586">
        <v>2888.2177970913326</v>
      </c>
      <c r="AY18" s="586">
        <v>2884.3194651201547</v>
      </c>
      <c r="AZ18" s="588">
        <v>1.3515604004064338E-3</v>
      </c>
      <c r="BA18" s="588">
        <v>0</v>
      </c>
      <c r="BB18" s="586">
        <v>0</v>
      </c>
      <c r="BC18" s="587">
        <v>705348.27501244924</v>
      </c>
      <c r="BD18" s="587">
        <v>3491.8231436259862</v>
      </c>
      <c r="BE18" s="588">
        <v>-6.2370287257221824E-3</v>
      </c>
      <c r="BF18" s="586">
        <v>-6112.5199999999995</v>
      </c>
      <c r="BG18" s="586">
        <v>699235.75501244923</v>
      </c>
      <c r="BH18" s="586">
        <v>-3357.2400000000002</v>
      </c>
      <c r="BI18" s="586">
        <v>695878.51501244924</v>
      </c>
      <c r="BJ18" s="586">
        <f>VLOOKUP(B18,CFwds!$M:$AF,15,FALSE)</f>
        <v>91778.4300000004</v>
      </c>
      <c r="BK18" s="586">
        <f>VLOOKUP(B18,CFwds!$M:$AF,20,FALSE)</f>
        <v>32301.75</v>
      </c>
    </row>
    <row r="19" spans="1:63" x14ac:dyDescent="0.25">
      <c r="A19" s="564">
        <v>19</v>
      </c>
      <c r="B19" s="564">
        <v>499</v>
      </c>
      <c r="C19" s="584">
        <v>124547</v>
      </c>
      <c r="D19" s="584">
        <v>9352026</v>
      </c>
      <c r="E19" s="585" t="s">
        <v>1157</v>
      </c>
      <c r="F19" s="586">
        <v>485228</v>
      </c>
      <c r="G19" s="586">
        <v>0</v>
      </c>
      <c r="H19" s="586">
        <v>0</v>
      </c>
      <c r="I19" s="586">
        <v>8000.0000000000173</v>
      </c>
      <c r="J19" s="586">
        <v>0</v>
      </c>
      <c r="K19" s="586">
        <v>0</v>
      </c>
      <c r="L19" s="586">
        <v>0</v>
      </c>
      <c r="M19" s="586">
        <v>0</v>
      </c>
      <c r="N19" s="586">
        <v>0</v>
      </c>
      <c r="O19" s="586">
        <v>0</v>
      </c>
      <c r="P19" s="586">
        <v>0</v>
      </c>
      <c r="Q19" s="586">
        <v>0</v>
      </c>
      <c r="R19" s="586">
        <v>0</v>
      </c>
      <c r="S19" s="586">
        <v>0</v>
      </c>
      <c r="T19" s="586">
        <v>0</v>
      </c>
      <c r="U19" s="586">
        <v>0</v>
      </c>
      <c r="V19" s="586">
        <v>0</v>
      </c>
      <c r="W19" s="586">
        <v>0</v>
      </c>
      <c r="X19" s="586">
        <v>0</v>
      </c>
      <c r="Y19" s="586">
        <v>1819.3370165745855</v>
      </c>
      <c r="Z19" s="586">
        <v>35548.818587258982</v>
      </c>
      <c r="AA19" s="586">
        <v>0</v>
      </c>
      <c r="AB19" s="586">
        <v>0</v>
      </c>
      <c r="AC19" s="586">
        <v>0</v>
      </c>
      <c r="AD19" s="586">
        <v>114000</v>
      </c>
      <c r="AE19" s="586">
        <v>0</v>
      </c>
      <c r="AF19" s="586">
        <v>0</v>
      </c>
      <c r="AG19" s="586">
        <v>0</v>
      </c>
      <c r="AH19" s="586">
        <v>11017</v>
      </c>
      <c r="AI19" s="586">
        <v>0</v>
      </c>
      <c r="AJ19" s="586">
        <v>0</v>
      </c>
      <c r="AK19" s="586">
        <v>0</v>
      </c>
      <c r="AL19" s="586">
        <v>0</v>
      </c>
      <c r="AM19" s="586">
        <v>0</v>
      </c>
      <c r="AN19" s="586">
        <v>0</v>
      </c>
      <c r="AO19" s="586">
        <v>0</v>
      </c>
      <c r="AP19" s="586">
        <v>485228</v>
      </c>
      <c r="AQ19" s="586">
        <v>45368.155603833584</v>
      </c>
      <c r="AR19" s="586">
        <v>125017</v>
      </c>
      <c r="AS19" s="586">
        <v>49546.618587258985</v>
      </c>
      <c r="AT19" s="587">
        <v>655613.15560383361</v>
      </c>
      <c r="AU19" s="586">
        <v>655613.1556038335</v>
      </c>
      <c r="AV19" s="586">
        <v>0</v>
      </c>
      <c r="AW19" s="586">
        <v>530596.15560383361</v>
      </c>
      <c r="AX19" s="586">
        <v>2980.8772786732225</v>
      </c>
      <c r="AY19" s="586">
        <v>2939.5350184844792</v>
      </c>
      <c r="AZ19" s="588">
        <v>1.4064217615634277E-2</v>
      </c>
      <c r="BA19" s="588">
        <v>-8.5542176156342756E-3</v>
      </c>
      <c r="BB19" s="586">
        <v>-4475.8851581670888</v>
      </c>
      <c r="BC19" s="587">
        <v>651137.27044566651</v>
      </c>
      <c r="BD19" s="587">
        <v>3658.0745530655422</v>
      </c>
      <c r="BE19" s="588">
        <v>-3.7358450516111752E-3</v>
      </c>
      <c r="BF19" s="586">
        <v>-5386.28</v>
      </c>
      <c r="BG19" s="586">
        <v>645750.99044566648</v>
      </c>
      <c r="BH19" s="586">
        <v>-2958.36</v>
      </c>
      <c r="BI19" s="586">
        <v>642792.63044566649</v>
      </c>
      <c r="BJ19" s="586">
        <f>VLOOKUP(B19,CFwds!$M:$AF,15,FALSE)</f>
        <v>112493.26000000001</v>
      </c>
      <c r="BK19" s="586">
        <f>VLOOKUP(B19,CFwds!$M:$AF,20,FALSE)</f>
        <v>7454.29</v>
      </c>
    </row>
    <row r="20" spans="1:63" x14ac:dyDescent="0.25">
      <c r="A20" s="564">
        <v>20</v>
      </c>
      <c r="B20" s="564">
        <v>415</v>
      </c>
      <c r="C20" s="584">
        <v>124550</v>
      </c>
      <c r="D20" s="584">
        <v>9352032</v>
      </c>
      <c r="E20" s="585" t="s">
        <v>1158</v>
      </c>
      <c r="F20" s="586">
        <v>1019524</v>
      </c>
      <c r="G20" s="586">
        <v>0</v>
      </c>
      <c r="H20" s="586">
        <v>0</v>
      </c>
      <c r="I20" s="586">
        <v>13200.000000000005</v>
      </c>
      <c r="J20" s="586">
        <v>0</v>
      </c>
      <c r="K20" s="586">
        <v>7678.1798927613809</v>
      </c>
      <c r="L20" s="586">
        <v>0</v>
      </c>
      <c r="M20" s="586">
        <v>3366.9024128686328</v>
      </c>
      <c r="N20" s="586">
        <v>0</v>
      </c>
      <c r="O20" s="586">
        <v>0</v>
      </c>
      <c r="P20" s="586">
        <v>0</v>
      </c>
      <c r="Q20" s="586">
        <v>0</v>
      </c>
      <c r="R20" s="586">
        <v>0</v>
      </c>
      <c r="S20" s="586">
        <v>0</v>
      </c>
      <c r="T20" s="586">
        <v>0</v>
      </c>
      <c r="U20" s="586">
        <v>0</v>
      </c>
      <c r="V20" s="586">
        <v>0</v>
      </c>
      <c r="W20" s="586">
        <v>17809.523809523787</v>
      </c>
      <c r="X20" s="586">
        <v>0</v>
      </c>
      <c r="Y20" s="586">
        <v>0</v>
      </c>
      <c r="Z20" s="586">
        <v>70791.854221158312</v>
      </c>
      <c r="AA20" s="586">
        <v>0</v>
      </c>
      <c r="AB20" s="586">
        <v>0</v>
      </c>
      <c r="AC20" s="586">
        <v>0</v>
      </c>
      <c r="AD20" s="586">
        <v>114000</v>
      </c>
      <c r="AE20" s="586">
        <v>0</v>
      </c>
      <c r="AF20" s="586">
        <v>0</v>
      </c>
      <c r="AG20" s="586">
        <v>0</v>
      </c>
      <c r="AH20" s="586">
        <v>10777.5</v>
      </c>
      <c r="AI20" s="586">
        <v>0</v>
      </c>
      <c r="AJ20" s="586">
        <v>0</v>
      </c>
      <c r="AK20" s="586">
        <v>0</v>
      </c>
      <c r="AL20" s="586">
        <v>0</v>
      </c>
      <c r="AM20" s="586">
        <v>0</v>
      </c>
      <c r="AN20" s="586">
        <v>0</v>
      </c>
      <c r="AO20" s="586">
        <v>0</v>
      </c>
      <c r="AP20" s="586">
        <v>1019524</v>
      </c>
      <c r="AQ20" s="586">
        <v>112846.46033631211</v>
      </c>
      <c r="AR20" s="586">
        <v>124777.5</v>
      </c>
      <c r="AS20" s="586">
        <v>92912.195373973329</v>
      </c>
      <c r="AT20" s="587">
        <v>1257147.9603363122</v>
      </c>
      <c r="AU20" s="586">
        <v>1257147.9603363122</v>
      </c>
      <c r="AV20" s="586">
        <v>0</v>
      </c>
      <c r="AW20" s="586">
        <v>1132370.4603363122</v>
      </c>
      <c r="AX20" s="586">
        <v>3027.7285035730274</v>
      </c>
      <c r="AY20" s="586">
        <v>3010.9274053267818</v>
      </c>
      <c r="AZ20" s="588">
        <v>5.5800409589822526E-3</v>
      </c>
      <c r="BA20" s="588">
        <v>-7.0040958982252495E-5</v>
      </c>
      <c r="BB20" s="586">
        <v>-78.872202842742368</v>
      </c>
      <c r="BC20" s="587">
        <v>1257069.0881334695</v>
      </c>
      <c r="BD20" s="587">
        <v>3361.1472944745174</v>
      </c>
      <c r="BE20" s="588">
        <v>-8.052813330264752E-3</v>
      </c>
      <c r="BF20" s="586">
        <v>-11317.24</v>
      </c>
      <c r="BG20" s="586">
        <v>1245751.8481334695</v>
      </c>
      <c r="BH20" s="586">
        <v>-6215.88</v>
      </c>
      <c r="BI20" s="586">
        <v>1239535.9681334696</v>
      </c>
      <c r="BJ20" s="586">
        <f>VLOOKUP(B20,CFwds!$M:$AF,15,FALSE)</f>
        <v>58336.010000000242</v>
      </c>
      <c r="BK20" s="586">
        <f>VLOOKUP(B20,CFwds!$M:$AF,20,FALSE)</f>
        <v>15491.470000000001</v>
      </c>
    </row>
    <row r="21" spans="1:63" x14ac:dyDescent="0.25">
      <c r="A21" s="564">
        <v>21</v>
      </c>
      <c r="B21" s="564">
        <v>424</v>
      </c>
      <c r="C21" s="584">
        <v>124552</v>
      </c>
      <c r="D21" s="584">
        <v>9352034</v>
      </c>
      <c r="E21" s="585" t="s">
        <v>1159</v>
      </c>
      <c r="F21" s="586">
        <v>894128</v>
      </c>
      <c r="G21" s="586">
        <v>0</v>
      </c>
      <c r="H21" s="586">
        <v>0</v>
      </c>
      <c r="I21" s="586">
        <v>27158.017492711377</v>
      </c>
      <c r="J21" s="586">
        <v>0</v>
      </c>
      <c r="K21" s="586">
        <v>15076.285714285725</v>
      </c>
      <c r="L21" s="586">
        <v>0</v>
      </c>
      <c r="M21" s="586">
        <v>6422.1061224489831</v>
      </c>
      <c r="N21" s="586">
        <v>0</v>
      </c>
      <c r="O21" s="586">
        <v>2375.6571428571415</v>
      </c>
      <c r="P21" s="586">
        <v>0</v>
      </c>
      <c r="Q21" s="586">
        <v>0</v>
      </c>
      <c r="R21" s="586">
        <v>0</v>
      </c>
      <c r="S21" s="586">
        <v>0</v>
      </c>
      <c r="T21" s="586">
        <v>0</v>
      </c>
      <c r="U21" s="586">
        <v>0</v>
      </c>
      <c r="V21" s="586">
        <v>0</v>
      </c>
      <c r="W21" s="586">
        <v>10040.816326530601</v>
      </c>
      <c r="X21" s="586">
        <v>0</v>
      </c>
      <c r="Y21" s="586">
        <v>991.50326797385617</v>
      </c>
      <c r="Z21" s="586">
        <v>69621.123809523764</v>
      </c>
      <c r="AA21" s="586">
        <v>0</v>
      </c>
      <c r="AB21" s="586">
        <v>0</v>
      </c>
      <c r="AC21" s="586">
        <v>0</v>
      </c>
      <c r="AD21" s="586">
        <v>114000</v>
      </c>
      <c r="AE21" s="586">
        <v>0</v>
      </c>
      <c r="AF21" s="586">
        <v>0</v>
      </c>
      <c r="AG21" s="586">
        <v>0</v>
      </c>
      <c r="AH21" s="586">
        <v>14489.75</v>
      </c>
      <c r="AI21" s="586">
        <v>0</v>
      </c>
      <c r="AJ21" s="586">
        <v>0</v>
      </c>
      <c r="AK21" s="586">
        <v>0</v>
      </c>
      <c r="AL21" s="586">
        <v>0</v>
      </c>
      <c r="AM21" s="586">
        <v>0</v>
      </c>
      <c r="AN21" s="586">
        <v>0</v>
      </c>
      <c r="AO21" s="586">
        <v>0</v>
      </c>
      <c r="AP21" s="586">
        <v>894128</v>
      </c>
      <c r="AQ21" s="586">
        <v>131685.50987633143</v>
      </c>
      <c r="AR21" s="586">
        <v>128489.75</v>
      </c>
      <c r="AS21" s="586">
        <v>105134.95704567539</v>
      </c>
      <c r="AT21" s="587">
        <v>1154303.2598763313</v>
      </c>
      <c r="AU21" s="586">
        <v>1154303.2598763315</v>
      </c>
      <c r="AV21" s="586">
        <v>0</v>
      </c>
      <c r="AW21" s="586">
        <v>1025813.5098763313</v>
      </c>
      <c r="AX21" s="586">
        <v>3127.4802130375956</v>
      </c>
      <c r="AY21" s="586">
        <v>3106.5879936492556</v>
      </c>
      <c r="AZ21" s="588">
        <v>6.7251336292580757E-3</v>
      </c>
      <c r="BA21" s="588">
        <v>-1.2151336292580755E-3</v>
      </c>
      <c r="BB21" s="586">
        <v>-1238.1736102130872</v>
      </c>
      <c r="BC21" s="587">
        <v>1153065.0862661183</v>
      </c>
      <c r="BD21" s="587">
        <v>3515.4423361771901</v>
      </c>
      <c r="BE21" s="588">
        <v>-2.6982058378256513E-3</v>
      </c>
      <c r="BF21" s="586">
        <v>-9925.2799999999988</v>
      </c>
      <c r="BG21" s="586">
        <v>1143139.8062661183</v>
      </c>
      <c r="BH21" s="586">
        <v>-5451.3600000000006</v>
      </c>
      <c r="BI21" s="586">
        <v>1137688.4462661182</v>
      </c>
      <c r="BJ21" s="586">
        <f>VLOOKUP(B21,CFwds!$M:$AF,15,FALSE)</f>
        <v>19423.539999999804</v>
      </c>
      <c r="BK21" s="586">
        <f>VLOOKUP(B21,CFwds!$M:$AF,20,FALSE)</f>
        <v>1082.0400000000004</v>
      </c>
    </row>
    <row r="22" spans="1:63" x14ac:dyDescent="0.25">
      <c r="A22" s="564">
        <v>22</v>
      </c>
      <c r="B22" s="564">
        <v>422</v>
      </c>
      <c r="C22" s="584">
        <v>124553</v>
      </c>
      <c r="D22" s="584">
        <v>9352035</v>
      </c>
      <c r="E22" s="585" t="s">
        <v>1160</v>
      </c>
      <c r="F22" s="586">
        <v>444338</v>
      </c>
      <c r="G22" s="586">
        <v>0</v>
      </c>
      <c r="H22" s="586">
        <v>0</v>
      </c>
      <c r="I22" s="586">
        <v>8400.0000000000091</v>
      </c>
      <c r="J22" s="586">
        <v>0</v>
      </c>
      <c r="K22" s="586">
        <v>4354.3500000000031</v>
      </c>
      <c r="L22" s="586">
        <v>0</v>
      </c>
      <c r="M22" s="586">
        <v>16789.499999999996</v>
      </c>
      <c r="N22" s="586">
        <v>0</v>
      </c>
      <c r="O22" s="586">
        <v>0</v>
      </c>
      <c r="P22" s="586">
        <v>0</v>
      </c>
      <c r="Q22" s="586">
        <v>0</v>
      </c>
      <c r="R22" s="586">
        <v>0</v>
      </c>
      <c r="S22" s="586">
        <v>0</v>
      </c>
      <c r="T22" s="586">
        <v>0</v>
      </c>
      <c r="U22" s="586">
        <v>0</v>
      </c>
      <c r="V22" s="586">
        <v>0</v>
      </c>
      <c r="W22" s="586">
        <v>3676.6917293233064</v>
      </c>
      <c r="X22" s="586">
        <v>0</v>
      </c>
      <c r="Y22" s="586">
        <v>0</v>
      </c>
      <c r="Z22" s="586">
        <v>29509.005263157876</v>
      </c>
      <c r="AA22" s="586">
        <v>0</v>
      </c>
      <c r="AB22" s="586">
        <v>0</v>
      </c>
      <c r="AC22" s="586">
        <v>0</v>
      </c>
      <c r="AD22" s="586">
        <v>114000</v>
      </c>
      <c r="AE22" s="586">
        <v>0</v>
      </c>
      <c r="AF22" s="586">
        <v>0</v>
      </c>
      <c r="AG22" s="586">
        <v>0</v>
      </c>
      <c r="AH22" s="586">
        <v>11735.5</v>
      </c>
      <c r="AI22" s="586">
        <v>0</v>
      </c>
      <c r="AJ22" s="586">
        <v>0</v>
      </c>
      <c r="AK22" s="586">
        <v>0</v>
      </c>
      <c r="AL22" s="586">
        <v>0</v>
      </c>
      <c r="AM22" s="586">
        <v>0</v>
      </c>
      <c r="AN22" s="586">
        <v>0</v>
      </c>
      <c r="AO22" s="586">
        <v>0</v>
      </c>
      <c r="AP22" s="586">
        <v>444338</v>
      </c>
      <c r="AQ22" s="586">
        <v>62729.546992481191</v>
      </c>
      <c r="AR22" s="586">
        <v>125735.5</v>
      </c>
      <c r="AS22" s="586">
        <v>54278.730263157879</v>
      </c>
      <c r="AT22" s="587">
        <v>632803.04699248122</v>
      </c>
      <c r="AU22" s="586">
        <v>632803.04699248122</v>
      </c>
      <c r="AV22" s="586">
        <v>0</v>
      </c>
      <c r="AW22" s="586">
        <v>507067.54699248122</v>
      </c>
      <c r="AX22" s="586">
        <v>3110.8438465796394</v>
      </c>
      <c r="AY22" s="586">
        <v>3112.4280628708279</v>
      </c>
      <c r="AZ22" s="588">
        <v>-5.0899691790059413E-4</v>
      </c>
      <c r="BA22" s="588">
        <v>0</v>
      </c>
      <c r="BB22" s="586">
        <v>0</v>
      </c>
      <c r="BC22" s="587">
        <v>632803.04699248122</v>
      </c>
      <c r="BD22" s="587">
        <v>3882.2272821624615</v>
      </c>
      <c r="BE22" s="588">
        <v>-1.4301494871684195E-2</v>
      </c>
      <c r="BF22" s="586">
        <v>-4932.38</v>
      </c>
      <c r="BG22" s="586">
        <v>627870.66699248122</v>
      </c>
      <c r="BH22" s="586">
        <v>-2709.06</v>
      </c>
      <c r="BI22" s="586">
        <v>625161.60699248116</v>
      </c>
      <c r="BJ22" s="586">
        <f>VLOOKUP(B22,CFwds!$M:$AF,15,FALSE)</f>
        <v>33170.10999999987</v>
      </c>
      <c r="BK22" s="586">
        <f>VLOOKUP(B22,CFwds!$M:$AF,20,FALSE)</f>
        <v>0.36999999999898137</v>
      </c>
    </row>
    <row r="23" spans="1:63" x14ac:dyDescent="0.25">
      <c r="A23" s="564">
        <v>23</v>
      </c>
      <c r="B23" s="564">
        <v>269</v>
      </c>
      <c r="C23" s="584">
        <v>141125</v>
      </c>
      <c r="D23" s="584">
        <v>9352037</v>
      </c>
      <c r="E23" s="585" t="s">
        <v>1161</v>
      </c>
      <c r="F23" s="586">
        <v>965004</v>
      </c>
      <c r="G23" s="586">
        <v>0</v>
      </c>
      <c r="H23" s="586">
        <v>0</v>
      </c>
      <c r="I23" s="586">
        <v>30000</v>
      </c>
      <c r="J23" s="586">
        <v>0</v>
      </c>
      <c r="K23" s="586">
        <v>1051.0499999999984</v>
      </c>
      <c r="L23" s="586">
        <v>16707.600000000002</v>
      </c>
      <c r="M23" s="586">
        <v>96259.800000000134</v>
      </c>
      <c r="N23" s="586">
        <v>168895.99999999988</v>
      </c>
      <c r="O23" s="586">
        <v>14905.800000000016</v>
      </c>
      <c r="P23" s="586">
        <v>0</v>
      </c>
      <c r="Q23" s="586">
        <v>0</v>
      </c>
      <c r="R23" s="586">
        <v>0</v>
      </c>
      <c r="S23" s="586">
        <v>0</v>
      </c>
      <c r="T23" s="586">
        <v>0</v>
      </c>
      <c r="U23" s="586">
        <v>0</v>
      </c>
      <c r="V23" s="586">
        <v>0</v>
      </c>
      <c r="W23" s="586">
        <v>19405.315614617957</v>
      </c>
      <c r="X23" s="586">
        <v>0</v>
      </c>
      <c r="Y23" s="586">
        <v>965.92920353982311</v>
      </c>
      <c r="Z23" s="586">
        <v>124573.87370391368</v>
      </c>
      <c r="AA23" s="586">
        <v>0</v>
      </c>
      <c r="AB23" s="586">
        <v>0</v>
      </c>
      <c r="AC23" s="586">
        <v>0</v>
      </c>
      <c r="AD23" s="586">
        <v>114000</v>
      </c>
      <c r="AE23" s="586">
        <v>0</v>
      </c>
      <c r="AF23" s="586">
        <v>0</v>
      </c>
      <c r="AG23" s="586">
        <v>0</v>
      </c>
      <c r="AH23" s="586">
        <v>18681</v>
      </c>
      <c r="AI23" s="586">
        <v>0</v>
      </c>
      <c r="AJ23" s="586">
        <v>0</v>
      </c>
      <c r="AK23" s="586">
        <v>0</v>
      </c>
      <c r="AL23" s="586">
        <v>0</v>
      </c>
      <c r="AM23" s="586">
        <v>0</v>
      </c>
      <c r="AN23" s="586">
        <v>0</v>
      </c>
      <c r="AO23" s="586">
        <v>0</v>
      </c>
      <c r="AP23" s="586">
        <v>965004</v>
      </c>
      <c r="AQ23" s="586">
        <v>472765.3685220714</v>
      </c>
      <c r="AR23" s="586">
        <v>132681</v>
      </c>
      <c r="AS23" s="586">
        <v>298481.79870391364</v>
      </c>
      <c r="AT23" s="587">
        <v>1570450.3685220713</v>
      </c>
      <c r="AU23" s="586">
        <v>1570450.3685220717</v>
      </c>
      <c r="AV23" s="586">
        <v>0</v>
      </c>
      <c r="AW23" s="586">
        <v>1437769.3685220713</v>
      </c>
      <c r="AX23" s="586">
        <v>4061.4953913052859</v>
      </c>
      <c r="AY23" s="586">
        <v>4129.8762764401235</v>
      </c>
      <c r="AZ23" s="588">
        <v>-1.6557611065719548E-2</v>
      </c>
      <c r="BA23" s="588">
        <v>1.5576110657195483E-3</v>
      </c>
      <c r="BB23" s="586">
        <v>2277.190309835466</v>
      </c>
      <c r="BC23" s="587">
        <v>1572727.5588319066</v>
      </c>
      <c r="BD23" s="587">
        <v>4442.7332170392847</v>
      </c>
      <c r="BE23" s="588">
        <v>-2.3029658985903589E-2</v>
      </c>
      <c r="BF23" s="586">
        <v>-10712.039999999999</v>
      </c>
      <c r="BG23" s="586">
        <v>1562015.5188319066</v>
      </c>
      <c r="BH23" s="586">
        <v>-5883.4800000000005</v>
      </c>
      <c r="BI23" s="586">
        <v>1556132.0388319066</v>
      </c>
      <c r="BJ23" s="586">
        <f>VLOOKUP(B23,CFwds!$M:$AF,15,FALSE)</f>
        <v>395760.60000000033</v>
      </c>
      <c r="BK23" s="586">
        <f>VLOOKUP(B23,CFwds!$M:$AF,20,FALSE)</f>
        <v>20108.27</v>
      </c>
    </row>
    <row r="24" spans="1:63" x14ac:dyDescent="0.25">
      <c r="A24" s="564">
        <v>24</v>
      </c>
      <c r="B24" s="564">
        <v>417</v>
      </c>
      <c r="C24" s="584">
        <v>124555</v>
      </c>
      <c r="D24" s="584">
        <v>9352038</v>
      </c>
      <c r="E24" s="585" t="s">
        <v>1162</v>
      </c>
      <c r="F24" s="586">
        <v>716938</v>
      </c>
      <c r="G24" s="586">
        <v>0</v>
      </c>
      <c r="H24" s="586">
        <v>0</v>
      </c>
      <c r="I24" s="586">
        <v>27999.999999999949</v>
      </c>
      <c r="J24" s="586">
        <v>0</v>
      </c>
      <c r="K24" s="586">
        <v>16966.949999999997</v>
      </c>
      <c r="L24" s="586">
        <v>0</v>
      </c>
      <c r="M24" s="586">
        <v>66038.699999999924</v>
      </c>
      <c r="N24" s="586">
        <v>0</v>
      </c>
      <c r="O24" s="586">
        <v>0</v>
      </c>
      <c r="P24" s="586">
        <v>0</v>
      </c>
      <c r="Q24" s="586">
        <v>0</v>
      </c>
      <c r="R24" s="586">
        <v>0</v>
      </c>
      <c r="S24" s="586">
        <v>0</v>
      </c>
      <c r="T24" s="586">
        <v>0</v>
      </c>
      <c r="U24" s="586">
        <v>0</v>
      </c>
      <c r="V24" s="586">
        <v>0</v>
      </c>
      <c r="W24" s="586">
        <v>7108.1081081081011</v>
      </c>
      <c r="X24" s="586">
        <v>0</v>
      </c>
      <c r="Y24" s="586">
        <v>3347.8211009174315</v>
      </c>
      <c r="Z24" s="586">
        <v>64077.865956096939</v>
      </c>
      <c r="AA24" s="586">
        <v>0</v>
      </c>
      <c r="AB24" s="586">
        <v>0</v>
      </c>
      <c r="AC24" s="586">
        <v>0</v>
      </c>
      <c r="AD24" s="586">
        <v>114000</v>
      </c>
      <c r="AE24" s="586">
        <v>0</v>
      </c>
      <c r="AF24" s="586">
        <v>0</v>
      </c>
      <c r="AG24" s="586">
        <v>0</v>
      </c>
      <c r="AH24" s="586">
        <v>10657.75</v>
      </c>
      <c r="AI24" s="586">
        <v>0</v>
      </c>
      <c r="AJ24" s="586">
        <v>0</v>
      </c>
      <c r="AK24" s="586">
        <v>0</v>
      </c>
      <c r="AL24" s="586">
        <v>0</v>
      </c>
      <c r="AM24" s="586">
        <v>0</v>
      </c>
      <c r="AN24" s="586">
        <v>0</v>
      </c>
      <c r="AO24" s="586">
        <v>0</v>
      </c>
      <c r="AP24" s="586">
        <v>716938</v>
      </c>
      <c r="AQ24" s="586">
        <v>185539.44516512234</v>
      </c>
      <c r="AR24" s="586">
        <v>124657.75</v>
      </c>
      <c r="AS24" s="586">
        <v>129578.49095609688</v>
      </c>
      <c r="AT24" s="587">
        <v>1027135.1951651224</v>
      </c>
      <c r="AU24" s="586">
        <v>1027135.1951651223</v>
      </c>
      <c r="AV24" s="586">
        <v>0</v>
      </c>
      <c r="AW24" s="586">
        <v>902477.44516512239</v>
      </c>
      <c r="AX24" s="586">
        <v>3431.4731755327848</v>
      </c>
      <c r="AY24" s="586">
        <v>3473.4005601276713</v>
      </c>
      <c r="AZ24" s="588">
        <v>-1.2070990336152115E-2</v>
      </c>
      <c r="BA24" s="588">
        <v>0</v>
      </c>
      <c r="BB24" s="586">
        <v>0</v>
      </c>
      <c r="BC24" s="587">
        <v>1027135.1951651224</v>
      </c>
      <c r="BD24" s="587">
        <v>3905.4570158369675</v>
      </c>
      <c r="BE24" s="588">
        <v>-2.4205090119082118E-2</v>
      </c>
      <c r="BF24" s="586">
        <v>-7958.3799999999992</v>
      </c>
      <c r="BG24" s="586">
        <v>1019176.8151651224</v>
      </c>
      <c r="BH24" s="586">
        <v>-4371.0600000000004</v>
      </c>
      <c r="BI24" s="586">
        <v>1014805.7551651223</v>
      </c>
      <c r="BJ24" s="586">
        <f>VLOOKUP(B24,CFwds!$M:$AF,15,FALSE)</f>
        <v>96702.609999999637</v>
      </c>
      <c r="BK24" s="586">
        <f>VLOOKUP(B24,CFwds!$M:$AF,20,FALSE)</f>
        <v>26620.48</v>
      </c>
    </row>
    <row r="25" spans="1:63" x14ac:dyDescent="0.25">
      <c r="A25" s="564">
        <v>25</v>
      </c>
      <c r="B25" s="564">
        <v>452</v>
      </c>
      <c r="C25" s="584">
        <v>124556</v>
      </c>
      <c r="D25" s="584">
        <v>9352039</v>
      </c>
      <c r="E25" s="585" t="s">
        <v>892</v>
      </c>
      <c r="F25" s="586">
        <v>746924</v>
      </c>
      <c r="G25" s="586">
        <v>0</v>
      </c>
      <c r="H25" s="586">
        <v>0</v>
      </c>
      <c r="I25" s="586">
        <v>22400.000000000044</v>
      </c>
      <c r="J25" s="586">
        <v>0</v>
      </c>
      <c r="K25" s="586">
        <v>8558.5500000000011</v>
      </c>
      <c r="L25" s="586">
        <v>26535.600000000017</v>
      </c>
      <c r="M25" s="586">
        <v>0</v>
      </c>
      <c r="N25" s="586">
        <v>0</v>
      </c>
      <c r="O25" s="586">
        <v>0</v>
      </c>
      <c r="P25" s="586">
        <v>0</v>
      </c>
      <c r="Q25" s="586">
        <v>0</v>
      </c>
      <c r="R25" s="586">
        <v>0</v>
      </c>
      <c r="S25" s="586">
        <v>0</v>
      </c>
      <c r="T25" s="586">
        <v>0</v>
      </c>
      <c r="U25" s="586">
        <v>0</v>
      </c>
      <c r="V25" s="586">
        <v>0</v>
      </c>
      <c r="W25" s="586">
        <v>10538.461538461521</v>
      </c>
      <c r="X25" s="586">
        <v>0</v>
      </c>
      <c r="Y25" s="586">
        <v>3840.151515151515</v>
      </c>
      <c r="Z25" s="586">
        <v>64936.566279069753</v>
      </c>
      <c r="AA25" s="586">
        <v>0</v>
      </c>
      <c r="AB25" s="586">
        <v>0</v>
      </c>
      <c r="AC25" s="586">
        <v>0</v>
      </c>
      <c r="AD25" s="586">
        <v>114000</v>
      </c>
      <c r="AE25" s="586">
        <v>0</v>
      </c>
      <c r="AF25" s="586">
        <v>0</v>
      </c>
      <c r="AG25" s="586">
        <v>0</v>
      </c>
      <c r="AH25" s="586">
        <v>7345.32</v>
      </c>
      <c r="AI25" s="586">
        <v>0</v>
      </c>
      <c r="AJ25" s="586">
        <v>0</v>
      </c>
      <c r="AK25" s="586">
        <v>0</v>
      </c>
      <c r="AL25" s="586">
        <v>0</v>
      </c>
      <c r="AM25" s="586">
        <v>0</v>
      </c>
      <c r="AN25" s="586">
        <v>0</v>
      </c>
      <c r="AO25" s="586">
        <v>0</v>
      </c>
      <c r="AP25" s="586">
        <v>746924</v>
      </c>
      <c r="AQ25" s="586">
        <v>136809.32933268286</v>
      </c>
      <c r="AR25" s="586">
        <v>121345.32</v>
      </c>
      <c r="AS25" s="586">
        <v>103681.4412790698</v>
      </c>
      <c r="AT25" s="587">
        <v>1005078.6493326828</v>
      </c>
      <c r="AU25" s="586">
        <v>1005078.6493326828</v>
      </c>
      <c r="AV25" s="586">
        <v>0</v>
      </c>
      <c r="AW25" s="586">
        <v>883733.32933268289</v>
      </c>
      <c r="AX25" s="586">
        <v>3225.3041216521274</v>
      </c>
      <c r="AY25" s="586">
        <v>3363.7463697376252</v>
      </c>
      <c r="AZ25" s="588">
        <v>-4.1157160162553039E-2</v>
      </c>
      <c r="BA25" s="588">
        <v>2.6157160162553039E-2</v>
      </c>
      <c r="BB25" s="586">
        <v>24108.178395804756</v>
      </c>
      <c r="BC25" s="587">
        <v>1029186.8277284876</v>
      </c>
      <c r="BD25" s="587">
        <v>3756.1563055784218</v>
      </c>
      <c r="BE25" s="588">
        <v>-2.1070332992855989E-2</v>
      </c>
      <c r="BF25" s="586">
        <v>-8291.24</v>
      </c>
      <c r="BG25" s="586">
        <v>1020895.5877284876</v>
      </c>
      <c r="BH25" s="586">
        <v>-4553.88</v>
      </c>
      <c r="BI25" s="586">
        <v>1016341.7077284876</v>
      </c>
      <c r="BJ25" s="586">
        <f>VLOOKUP(B25,CFwds!$M:$AF,15,FALSE)</f>
        <v>63874.880000000121</v>
      </c>
      <c r="BK25" s="586">
        <f>VLOOKUP(B25,CFwds!$M:$AF,20,FALSE)</f>
        <v>-3.999999999996362E-2</v>
      </c>
    </row>
    <row r="26" spans="1:63" x14ac:dyDescent="0.25">
      <c r="A26" s="564">
        <v>26</v>
      </c>
      <c r="B26" s="564">
        <v>442</v>
      </c>
      <c r="C26" s="584">
        <v>124558</v>
      </c>
      <c r="D26" s="584">
        <v>9352041</v>
      </c>
      <c r="E26" s="585" t="s">
        <v>1163</v>
      </c>
      <c r="F26" s="586">
        <v>1240330</v>
      </c>
      <c r="G26" s="586">
        <v>0</v>
      </c>
      <c r="H26" s="586">
        <v>0</v>
      </c>
      <c r="I26" s="586">
        <v>24000.000000000025</v>
      </c>
      <c r="J26" s="586">
        <v>0</v>
      </c>
      <c r="K26" s="586">
        <v>7207.1999999999662</v>
      </c>
      <c r="L26" s="586">
        <v>982.80000000000098</v>
      </c>
      <c r="M26" s="586">
        <v>94021.200000000186</v>
      </c>
      <c r="N26" s="586">
        <v>1164.8000000000011</v>
      </c>
      <c r="O26" s="586">
        <v>0</v>
      </c>
      <c r="P26" s="586">
        <v>0</v>
      </c>
      <c r="Q26" s="586">
        <v>0</v>
      </c>
      <c r="R26" s="586">
        <v>0</v>
      </c>
      <c r="S26" s="586">
        <v>0</v>
      </c>
      <c r="T26" s="586">
        <v>0</v>
      </c>
      <c r="U26" s="586">
        <v>0</v>
      </c>
      <c r="V26" s="586">
        <v>0</v>
      </c>
      <c r="W26" s="586">
        <v>6911.3924050632822</v>
      </c>
      <c r="X26" s="586">
        <v>0</v>
      </c>
      <c r="Y26" s="586">
        <v>1790.9574468085107</v>
      </c>
      <c r="Z26" s="586">
        <v>88217.749177437407</v>
      </c>
      <c r="AA26" s="586">
        <v>0</v>
      </c>
      <c r="AB26" s="586">
        <v>0</v>
      </c>
      <c r="AC26" s="586">
        <v>0</v>
      </c>
      <c r="AD26" s="586">
        <v>114000</v>
      </c>
      <c r="AE26" s="586">
        <v>0</v>
      </c>
      <c r="AF26" s="586">
        <v>0</v>
      </c>
      <c r="AG26" s="586">
        <v>0</v>
      </c>
      <c r="AH26" s="586">
        <v>17124.25</v>
      </c>
      <c r="AI26" s="586">
        <v>0</v>
      </c>
      <c r="AJ26" s="586">
        <v>0</v>
      </c>
      <c r="AK26" s="586">
        <v>0</v>
      </c>
      <c r="AL26" s="586">
        <v>0</v>
      </c>
      <c r="AM26" s="586">
        <v>0</v>
      </c>
      <c r="AN26" s="586">
        <v>0</v>
      </c>
      <c r="AO26" s="586">
        <v>0</v>
      </c>
      <c r="AP26" s="586">
        <v>1240330</v>
      </c>
      <c r="AQ26" s="586">
        <v>224296.09902930941</v>
      </c>
      <c r="AR26" s="586">
        <v>131124.25</v>
      </c>
      <c r="AS26" s="586">
        <v>161903.5491774375</v>
      </c>
      <c r="AT26" s="587">
        <v>1595750.3490293093</v>
      </c>
      <c r="AU26" s="586">
        <v>1595750.3490293096</v>
      </c>
      <c r="AV26" s="586">
        <v>0</v>
      </c>
      <c r="AW26" s="586">
        <v>1464626.0990293093</v>
      </c>
      <c r="AX26" s="586">
        <v>3218.9584594050757</v>
      </c>
      <c r="AY26" s="586">
        <v>3240.3767386719765</v>
      </c>
      <c r="AZ26" s="588">
        <v>-6.6098114491707962E-3</v>
      </c>
      <c r="BA26" s="588">
        <v>0</v>
      </c>
      <c r="BB26" s="586">
        <v>0</v>
      </c>
      <c r="BC26" s="587">
        <v>1595750.3490293093</v>
      </c>
      <c r="BD26" s="587">
        <v>3507.1436242402401</v>
      </c>
      <c r="BE26" s="588">
        <v>-8.6735110007005733E-3</v>
      </c>
      <c r="BF26" s="586">
        <v>-13768.3</v>
      </c>
      <c r="BG26" s="586">
        <v>1581982.0490293093</v>
      </c>
      <c r="BH26" s="586">
        <v>-7562.1</v>
      </c>
      <c r="BI26" s="586">
        <v>1574419.9490293092</v>
      </c>
      <c r="BJ26" s="586">
        <f>VLOOKUP(B26,CFwds!$M:$AF,15,FALSE)</f>
        <v>214166.58000000007</v>
      </c>
      <c r="BK26" s="586">
        <f>VLOOKUP(B26,CFwds!$M:$AF,20,FALSE)</f>
        <v>3563.010000000002</v>
      </c>
    </row>
    <row r="27" spans="1:63" x14ac:dyDescent="0.25">
      <c r="A27" s="564">
        <v>27</v>
      </c>
      <c r="B27" s="564">
        <v>239</v>
      </c>
      <c r="C27" s="584">
        <v>124559</v>
      </c>
      <c r="D27" s="584">
        <v>9352042</v>
      </c>
      <c r="E27" s="585" t="s">
        <v>790</v>
      </c>
      <c r="F27" s="586">
        <v>1420246</v>
      </c>
      <c r="G27" s="586">
        <v>0</v>
      </c>
      <c r="H27" s="586">
        <v>0</v>
      </c>
      <c r="I27" s="586">
        <v>10399.999999999991</v>
      </c>
      <c r="J27" s="586">
        <v>0</v>
      </c>
      <c r="K27" s="586">
        <v>14264.249999999998</v>
      </c>
      <c r="L27" s="586">
        <v>0</v>
      </c>
      <c r="M27" s="586">
        <v>0</v>
      </c>
      <c r="N27" s="586">
        <v>0</v>
      </c>
      <c r="O27" s="586">
        <v>0</v>
      </c>
      <c r="P27" s="586">
        <v>0</v>
      </c>
      <c r="Q27" s="586">
        <v>0</v>
      </c>
      <c r="R27" s="586">
        <v>0</v>
      </c>
      <c r="S27" s="586">
        <v>0</v>
      </c>
      <c r="T27" s="586">
        <v>0</v>
      </c>
      <c r="U27" s="586">
        <v>0</v>
      </c>
      <c r="V27" s="586">
        <v>0</v>
      </c>
      <c r="W27" s="586">
        <v>5141.4473684210498</v>
      </c>
      <c r="X27" s="586">
        <v>0</v>
      </c>
      <c r="Y27" s="586">
        <v>912.73674242424249</v>
      </c>
      <c r="Z27" s="586">
        <v>48514.127858180487</v>
      </c>
      <c r="AA27" s="586">
        <v>0</v>
      </c>
      <c r="AB27" s="586">
        <v>0</v>
      </c>
      <c r="AC27" s="586">
        <v>0</v>
      </c>
      <c r="AD27" s="586">
        <v>114000</v>
      </c>
      <c r="AE27" s="586">
        <v>0</v>
      </c>
      <c r="AF27" s="586">
        <v>0</v>
      </c>
      <c r="AG27" s="586">
        <v>0</v>
      </c>
      <c r="AH27" s="586">
        <v>35206.5</v>
      </c>
      <c r="AI27" s="586">
        <v>0</v>
      </c>
      <c r="AJ27" s="586">
        <v>0</v>
      </c>
      <c r="AK27" s="586">
        <v>0</v>
      </c>
      <c r="AL27" s="586">
        <v>0</v>
      </c>
      <c r="AM27" s="586">
        <v>0</v>
      </c>
      <c r="AN27" s="586">
        <v>0</v>
      </c>
      <c r="AO27" s="586">
        <v>0</v>
      </c>
      <c r="AP27" s="586">
        <v>1420246</v>
      </c>
      <c r="AQ27" s="586">
        <v>79232.561969025774</v>
      </c>
      <c r="AR27" s="586">
        <v>149206.5</v>
      </c>
      <c r="AS27" s="586">
        <v>70844.052858180483</v>
      </c>
      <c r="AT27" s="587">
        <v>1648685.0619690258</v>
      </c>
      <c r="AU27" s="586">
        <v>1648685.061969026</v>
      </c>
      <c r="AV27" s="586">
        <v>0</v>
      </c>
      <c r="AW27" s="586">
        <v>1499478.5619690258</v>
      </c>
      <c r="AX27" s="586">
        <v>2878.0778540672281</v>
      </c>
      <c r="AY27" s="586">
        <v>2885.5580404473531</v>
      </c>
      <c r="AZ27" s="588">
        <v>-2.5922841527613975E-3</v>
      </c>
      <c r="BA27" s="588">
        <v>0</v>
      </c>
      <c r="BB27" s="586">
        <v>0</v>
      </c>
      <c r="BC27" s="587">
        <v>1648685.0619690258</v>
      </c>
      <c r="BD27" s="587">
        <v>3164.4626909194353</v>
      </c>
      <c r="BE27" s="588">
        <v>-8.0866722248295053E-3</v>
      </c>
      <c r="BF27" s="586">
        <v>-15765.46</v>
      </c>
      <c r="BG27" s="586">
        <v>1632919.6019690258</v>
      </c>
      <c r="BH27" s="586">
        <v>-8659.02</v>
      </c>
      <c r="BI27" s="586">
        <v>1624260.5819690258</v>
      </c>
      <c r="BJ27" s="586">
        <f>VLOOKUP(B27,CFwds!$M:$AF,15,FALSE)</f>
        <v>116099.9600000002</v>
      </c>
      <c r="BK27" s="586">
        <f>VLOOKUP(B27,CFwds!$M:$AF,20,FALSE)</f>
        <v>18391.210000000003</v>
      </c>
    </row>
    <row r="28" spans="1:63" x14ac:dyDescent="0.25">
      <c r="A28" s="564">
        <v>28</v>
      </c>
      <c r="B28" s="564">
        <v>416</v>
      </c>
      <c r="C28" s="584">
        <v>124561</v>
      </c>
      <c r="D28" s="584">
        <v>9352045</v>
      </c>
      <c r="E28" s="585" t="s">
        <v>869</v>
      </c>
      <c r="F28" s="586">
        <v>779636</v>
      </c>
      <c r="G28" s="586">
        <v>0</v>
      </c>
      <c r="H28" s="586">
        <v>0</v>
      </c>
      <c r="I28" s="586">
        <v>8399.9999999999964</v>
      </c>
      <c r="J28" s="586">
        <v>0</v>
      </c>
      <c r="K28" s="586">
        <v>600.60000000000059</v>
      </c>
      <c r="L28" s="586">
        <v>0</v>
      </c>
      <c r="M28" s="586">
        <v>0</v>
      </c>
      <c r="N28" s="586">
        <v>0</v>
      </c>
      <c r="O28" s="586">
        <v>0</v>
      </c>
      <c r="P28" s="586">
        <v>0</v>
      </c>
      <c r="Q28" s="586">
        <v>0</v>
      </c>
      <c r="R28" s="586">
        <v>0</v>
      </c>
      <c r="S28" s="586">
        <v>0</v>
      </c>
      <c r="T28" s="586">
        <v>0</v>
      </c>
      <c r="U28" s="586">
        <v>0</v>
      </c>
      <c r="V28" s="586">
        <v>0</v>
      </c>
      <c r="W28" s="586">
        <v>5253.0612244898075</v>
      </c>
      <c r="X28" s="586">
        <v>0</v>
      </c>
      <c r="Y28" s="586">
        <v>0</v>
      </c>
      <c r="Z28" s="586">
        <v>48085.918972303152</v>
      </c>
      <c r="AA28" s="586">
        <v>0</v>
      </c>
      <c r="AB28" s="586">
        <v>0</v>
      </c>
      <c r="AC28" s="586">
        <v>0</v>
      </c>
      <c r="AD28" s="586">
        <v>114000</v>
      </c>
      <c r="AE28" s="586">
        <v>0</v>
      </c>
      <c r="AF28" s="586">
        <v>0</v>
      </c>
      <c r="AG28" s="586">
        <v>0</v>
      </c>
      <c r="AH28" s="586">
        <v>16046.5</v>
      </c>
      <c r="AI28" s="586">
        <v>0</v>
      </c>
      <c r="AJ28" s="586">
        <v>0</v>
      </c>
      <c r="AK28" s="586">
        <v>0</v>
      </c>
      <c r="AL28" s="586">
        <v>0</v>
      </c>
      <c r="AM28" s="586">
        <v>0</v>
      </c>
      <c r="AN28" s="586">
        <v>0</v>
      </c>
      <c r="AO28" s="586">
        <v>0</v>
      </c>
      <c r="AP28" s="586">
        <v>779636</v>
      </c>
      <c r="AQ28" s="586">
        <v>62339.580196792958</v>
      </c>
      <c r="AR28" s="586">
        <v>130046.5</v>
      </c>
      <c r="AS28" s="586">
        <v>62584.018972303151</v>
      </c>
      <c r="AT28" s="587">
        <v>972022.08019679296</v>
      </c>
      <c r="AU28" s="586">
        <v>972022.08019679296</v>
      </c>
      <c r="AV28" s="586">
        <v>0</v>
      </c>
      <c r="AW28" s="586">
        <v>841975.58019679296</v>
      </c>
      <c r="AX28" s="586">
        <v>2943.9705601286469</v>
      </c>
      <c r="AY28" s="586">
        <v>2995.9356065656193</v>
      </c>
      <c r="AZ28" s="588">
        <v>-1.7345181359402582E-2</v>
      </c>
      <c r="BA28" s="588">
        <v>2.3451813594025823E-3</v>
      </c>
      <c r="BB28" s="586">
        <v>2009.4395288076134</v>
      </c>
      <c r="BC28" s="587">
        <v>974031.51972560061</v>
      </c>
      <c r="BD28" s="587">
        <v>3405.7046144251772</v>
      </c>
      <c r="BE28" s="588">
        <v>-2.4446452376262084E-2</v>
      </c>
      <c r="BF28" s="586">
        <v>-8654.3599999999988</v>
      </c>
      <c r="BG28" s="586">
        <v>965377.15972560062</v>
      </c>
      <c r="BH28" s="586">
        <v>-4753.3200000000006</v>
      </c>
      <c r="BI28" s="586">
        <v>960623.83972560067</v>
      </c>
      <c r="BJ28" s="586">
        <f>VLOOKUP(B28,CFwds!$M:$AF,15,FALSE)</f>
        <v>212002.81000000006</v>
      </c>
      <c r="BK28" s="586">
        <f>VLOOKUP(B28,CFwds!$M:$AF,20,FALSE)</f>
        <v>22207.77</v>
      </c>
    </row>
    <row r="29" spans="1:63" x14ac:dyDescent="0.25">
      <c r="A29" s="564">
        <v>29</v>
      </c>
      <c r="B29" s="564">
        <v>413</v>
      </c>
      <c r="C29" s="584">
        <v>124563</v>
      </c>
      <c r="D29" s="584">
        <v>9352049</v>
      </c>
      <c r="E29" s="585" t="s">
        <v>1164</v>
      </c>
      <c r="F29" s="586">
        <v>730568</v>
      </c>
      <c r="G29" s="586">
        <v>0</v>
      </c>
      <c r="H29" s="586">
        <v>0</v>
      </c>
      <c r="I29" s="586">
        <v>18399.999999999989</v>
      </c>
      <c r="J29" s="586">
        <v>0</v>
      </c>
      <c r="K29" s="586">
        <v>4992.2052631579008</v>
      </c>
      <c r="L29" s="586">
        <v>0</v>
      </c>
      <c r="M29" s="586">
        <v>0</v>
      </c>
      <c r="N29" s="586">
        <v>0</v>
      </c>
      <c r="O29" s="586">
        <v>0</v>
      </c>
      <c r="P29" s="586">
        <v>0</v>
      </c>
      <c r="Q29" s="586">
        <v>0</v>
      </c>
      <c r="R29" s="586">
        <v>0</v>
      </c>
      <c r="S29" s="586">
        <v>0</v>
      </c>
      <c r="T29" s="586">
        <v>0</v>
      </c>
      <c r="U29" s="586">
        <v>0</v>
      </c>
      <c r="V29" s="586">
        <v>0</v>
      </c>
      <c r="W29" s="586">
        <v>17478.260869565212</v>
      </c>
      <c r="X29" s="586">
        <v>0</v>
      </c>
      <c r="Y29" s="586">
        <v>935.47169811320759</v>
      </c>
      <c r="Z29" s="586">
        <v>74298.54824066229</v>
      </c>
      <c r="AA29" s="586">
        <v>0</v>
      </c>
      <c r="AB29" s="586">
        <v>0</v>
      </c>
      <c r="AC29" s="586">
        <v>0</v>
      </c>
      <c r="AD29" s="586">
        <v>114000</v>
      </c>
      <c r="AE29" s="586">
        <v>0</v>
      </c>
      <c r="AF29" s="586">
        <v>0</v>
      </c>
      <c r="AG29" s="586">
        <v>0</v>
      </c>
      <c r="AH29" s="586">
        <v>17723</v>
      </c>
      <c r="AI29" s="586">
        <v>0</v>
      </c>
      <c r="AJ29" s="586">
        <v>0</v>
      </c>
      <c r="AK29" s="586">
        <v>0</v>
      </c>
      <c r="AL29" s="586">
        <v>0</v>
      </c>
      <c r="AM29" s="586">
        <v>0</v>
      </c>
      <c r="AN29" s="586">
        <v>0</v>
      </c>
      <c r="AO29" s="586">
        <v>0</v>
      </c>
      <c r="AP29" s="586">
        <v>730568</v>
      </c>
      <c r="AQ29" s="586">
        <v>116104.4860714986</v>
      </c>
      <c r="AR29" s="586">
        <v>131723</v>
      </c>
      <c r="AS29" s="586">
        <v>95992.450872241243</v>
      </c>
      <c r="AT29" s="587">
        <v>978395.4860714986</v>
      </c>
      <c r="AU29" s="586">
        <v>978395.4860714986</v>
      </c>
      <c r="AV29" s="586">
        <v>0</v>
      </c>
      <c r="AW29" s="586">
        <v>846672.4860714986</v>
      </c>
      <c r="AX29" s="586">
        <v>3159.2256942966364</v>
      </c>
      <c r="AY29" s="586">
        <v>3278.3925022390795</v>
      </c>
      <c r="AZ29" s="588">
        <v>-3.6349158272249091E-2</v>
      </c>
      <c r="BA29" s="588">
        <v>2.1349158272249091E-2</v>
      </c>
      <c r="BB29" s="586">
        <v>18757.566669573633</v>
      </c>
      <c r="BC29" s="587">
        <v>997153.05274107226</v>
      </c>
      <c r="BD29" s="587">
        <v>3720.7203460487772</v>
      </c>
      <c r="BE29" s="588">
        <v>-1.584642814404591E-2</v>
      </c>
      <c r="BF29" s="586">
        <v>-8109.6799999999994</v>
      </c>
      <c r="BG29" s="586">
        <v>989043.37274107221</v>
      </c>
      <c r="BH29" s="586">
        <v>-4454.16</v>
      </c>
      <c r="BI29" s="586">
        <v>984589.21274107217</v>
      </c>
      <c r="BJ29" s="586">
        <f>VLOOKUP(B29,CFwds!$M:$AF,15,FALSE)</f>
        <v>46496.619999999646</v>
      </c>
      <c r="BK29" s="586">
        <f>VLOOKUP(B29,CFwds!$M:$AF,20,FALSE)</f>
        <v>1921.7299999999998</v>
      </c>
    </row>
    <row r="30" spans="1:63" x14ac:dyDescent="0.25">
      <c r="A30" s="564">
        <v>30</v>
      </c>
      <c r="B30" s="564">
        <v>486</v>
      </c>
      <c r="C30" s="584">
        <v>124565</v>
      </c>
      <c r="D30" s="584">
        <v>9352055</v>
      </c>
      <c r="E30" s="585" t="s">
        <v>913</v>
      </c>
      <c r="F30" s="586">
        <v>542474</v>
      </c>
      <c r="G30" s="586">
        <v>0</v>
      </c>
      <c r="H30" s="586">
        <v>0</v>
      </c>
      <c r="I30" s="586">
        <v>5999.9999999999964</v>
      </c>
      <c r="J30" s="586">
        <v>0</v>
      </c>
      <c r="K30" s="586">
        <v>3002.9999999999982</v>
      </c>
      <c r="L30" s="586">
        <v>0</v>
      </c>
      <c r="M30" s="586">
        <v>2238.5999999999985</v>
      </c>
      <c r="N30" s="586">
        <v>0</v>
      </c>
      <c r="O30" s="586">
        <v>0</v>
      </c>
      <c r="P30" s="586">
        <v>0</v>
      </c>
      <c r="Q30" s="586">
        <v>0</v>
      </c>
      <c r="R30" s="586">
        <v>0</v>
      </c>
      <c r="S30" s="586">
        <v>0</v>
      </c>
      <c r="T30" s="586">
        <v>0</v>
      </c>
      <c r="U30" s="586">
        <v>0</v>
      </c>
      <c r="V30" s="586">
        <v>0</v>
      </c>
      <c r="W30" s="586">
        <v>12291.176470588236</v>
      </c>
      <c r="X30" s="586">
        <v>0</v>
      </c>
      <c r="Y30" s="586">
        <v>0</v>
      </c>
      <c r="Z30" s="586">
        <v>30312.74470261798</v>
      </c>
      <c r="AA30" s="586">
        <v>0</v>
      </c>
      <c r="AB30" s="586">
        <v>0</v>
      </c>
      <c r="AC30" s="586">
        <v>0</v>
      </c>
      <c r="AD30" s="586">
        <v>114000</v>
      </c>
      <c r="AE30" s="586">
        <v>0</v>
      </c>
      <c r="AF30" s="586">
        <v>0</v>
      </c>
      <c r="AG30" s="586">
        <v>0</v>
      </c>
      <c r="AH30" s="586">
        <v>9939.25</v>
      </c>
      <c r="AI30" s="586">
        <v>0</v>
      </c>
      <c r="AJ30" s="586">
        <v>0</v>
      </c>
      <c r="AK30" s="586">
        <v>0</v>
      </c>
      <c r="AL30" s="586">
        <v>0</v>
      </c>
      <c r="AM30" s="586">
        <v>0</v>
      </c>
      <c r="AN30" s="586">
        <v>0</v>
      </c>
      <c r="AO30" s="586">
        <v>0</v>
      </c>
      <c r="AP30" s="586">
        <v>542474</v>
      </c>
      <c r="AQ30" s="586">
        <v>53845.521173206209</v>
      </c>
      <c r="AR30" s="586">
        <v>123939.25</v>
      </c>
      <c r="AS30" s="586">
        <v>45931.344702617978</v>
      </c>
      <c r="AT30" s="587">
        <v>720258.77117320616</v>
      </c>
      <c r="AU30" s="586">
        <v>720258.77117320616</v>
      </c>
      <c r="AV30" s="586">
        <v>0</v>
      </c>
      <c r="AW30" s="586">
        <v>596319.52117320616</v>
      </c>
      <c r="AX30" s="586">
        <v>2996.5805084080712</v>
      </c>
      <c r="AY30" s="586">
        <v>3015.1768381152274</v>
      </c>
      <c r="AZ30" s="588">
        <v>-6.1675751392348439E-3</v>
      </c>
      <c r="BA30" s="588">
        <v>0</v>
      </c>
      <c r="BB30" s="586">
        <v>0</v>
      </c>
      <c r="BC30" s="587">
        <v>720258.77117320616</v>
      </c>
      <c r="BD30" s="587">
        <v>3619.3908099156088</v>
      </c>
      <c r="BE30" s="588">
        <v>-1.8822456589370984E-2</v>
      </c>
      <c r="BF30" s="586">
        <v>-6021.74</v>
      </c>
      <c r="BG30" s="586">
        <v>714237.03117320617</v>
      </c>
      <c r="BH30" s="586">
        <v>-3307.38</v>
      </c>
      <c r="BI30" s="586">
        <v>710929.65117320616</v>
      </c>
      <c r="BJ30" s="586">
        <f>VLOOKUP(B30,CFwds!$M:$AF,15,FALSE)</f>
        <v>245031.59999999998</v>
      </c>
      <c r="BK30" s="586">
        <f>VLOOKUP(B30,CFwds!$M:$AF,20,FALSE)</f>
        <v>23740.75</v>
      </c>
    </row>
    <row r="31" spans="1:63" x14ac:dyDescent="0.25">
      <c r="A31" s="564">
        <v>31</v>
      </c>
      <c r="B31" s="564">
        <v>1</v>
      </c>
      <c r="C31" s="584">
        <v>124566</v>
      </c>
      <c r="D31" s="584">
        <v>9352058</v>
      </c>
      <c r="E31" s="585" t="s">
        <v>1165</v>
      </c>
      <c r="F31" s="586">
        <v>280778</v>
      </c>
      <c r="G31" s="586">
        <v>0</v>
      </c>
      <c r="H31" s="586">
        <v>0</v>
      </c>
      <c r="I31" s="586">
        <v>5200.0000000000127</v>
      </c>
      <c r="J31" s="586">
        <v>0</v>
      </c>
      <c r="K31" s="586">
        <v>0</v>
      </c>
      <c r="L31" s="586">
        <v>0</v>
      </c>
      <c r="M31" s="586">
        <v>0</v>
      </c>
      <c r="N31" s="586">
        <v>0</v>
      </c>
      <c r="O31" s="586">
        <v>0</v>
      </c>
      <c r="P31" s="586">
        <v>0</v>
      </c>
      <c r="Q31" s="586">
        <v>0</v>
      </c>
      <c r="R31" s="586">
        <v>0</v>
      </c>
      <c r="S31" s="586">
        <v>0</v>
      </c>
      <c r="T31" s="586">
        <v>0</v>
      </c>
      <c r="U31" s="586">
        <v>0</v>
      </c>
      <c r="V31" s="586">
        <v>0</v>
      </c>
      <c r="W31" s="586">
        <v>0</v>
      </c>
      <c r="X31" s="586">
        <v>0</v>
      </c>
      <c r="Y31" s="586">
        <v>0</v>
      </c>
      <c r="Z31" s="586">
        <v>17609.833920454548</v>
      </c>
      <c r="AA31" s="586">
        <v>0</v>
      </c>
      <c r="AB31" s="586">
        <v>0</v>
      </c>
      <c r="AC31" s="586">
        <v>0</v>
      </c>
      <c r="AD31" s="586">
        <v>114000</v>
      </c>
      <c r="AE31" s="586">
        <v>31241.65554072096</v>
      </c>
      <c r="AF31" s="586">
        <v>0</v>
      </c>
      <c r="AG31" s="586">
        <v>0</v>
      </c>
      <c r="AH31" s="586">
        <v>6295.99</v>
      </c>
      <c r="AI31" s="586">
        <v>0</v>
      </c>
      <c r="AJ31" s="586">
        <v>0</v>
      </c>
      <c r="AK31" s="586">
        <v>0</v>
      </c>
      <c r="AL31" s="586">
        <v>10775</v>
      </c>
      <c r="AM31" s="586">
        <v>0</v>
      </c>
      <c r="AN31" s="586">
        <v>0</v>
      </c>
      <c r="AO31" s="586">
        <v>0</v>
      </c>
      <c r="AP31" s="586">
        <v>280778</v>
      </c>
      <c r="AQ31" s="586">
        <v>22809.833920454563</v>
      </c>
      <c r="AR31" s="586">
        <v>162312.64554072096</v>
      </c>
      <c r="AS31" s="586">
        <v>30207.633920454555</v>
      </c>
      <c r="AT31" s="587">
        <v>465900.47946117551</v>
      </c>
      <c r="AU31" s="586">
        <v>465900.47946117551</v>
      </c>
      <c r="AV31" s="586">
        <v>0</v>
      </c>
      <c r="AW31" s="586">
        <v>314362.83392045455</v>
      </c>
      <c r="AX31" s="586">
        <v>3052.0663487422771</v>
      </c>
      <c r="AY31" s="586">
        <v>3083.9563634408428</v>
      </c>
      <c r="AZ31" s="588">
        <v>-1.0340618005043763E-2</v>
      </c>
      <c r="BA31" s="588">
        <v>0</v>
      </c>
      <c r="BB31" s="586">
        <v>0</v>
      </c>
      <c r="BC31" s="587">
        <v>465900.47946117551</v>
      </c>
      <c r="BD31" s="587">
        <v>4523.3056258366551</v>
      </c>
      <c r="BE31" s="588">
        <v>-1.7301126810974288E-2</v>
      </c>
      <c r="BF31" s="586">
        <v>-3116.7799999999997</v>
      </c>
      <c r="BG31" s="586">
        <v>462783.69946117548</v>
      </c>
      <c r="BH31" s="586">
        <v>-1711.8600000000001</v>
      </c>
      <c r="BI31" s="586">
        <v>461071.83946117549</v>
      </c>
      <c r="BJ31" s="586">
        <f>VLOOKUP(B31,CFwds!$M:$AF,15,FALSE)</f>
        <v>93750.72000000003</v>
      </c>
      <c r="BK31" s="586">
        <f>VLOOKUP(B31,CFwds!$M:$AF,20,FALSE)</f>
        <v>8149.76</v>
      </c>
    </row>
    <row r="32" spans="1:63" x14ac:dyDescent="0.25">
      <c r="A32" s="564">
        <v>32</v>
      </c>
      <c r="B32" s="564">
        <v>5</v>
      </c>
      <c r="C32" s="584">
        <v>124568</v>
      </c>
      <c r="D32" s="584">
        <v>9352061</v>
      </c>
      <c r="E32" s="585" t="s">
        <v>1166</v>
      </c>
      <c r="F32" s="586">
        <v>196272</v>
      </c>
      <c r="G32" s="586">
        <v>0</v>
      </c>
      <c r="H32" s="586">
        <v>0</v>
      </c>
      <c r="I32" s="586">
        <v>3600</v>
      </c>
      <c r="J32" s="586">
        <v>0</v>
      </c>
      <c r="K32" s="586">
        <v>150.15000000000015</v>
      </c>
      <c r="L32" s="586">
        <v>0</v>
      </c>
      <c r="M32" s="586">
        <v>8954.3999999999905</v>
      </c>
      <c r="N32" s="586">
        <v>0</v>
      </c>
      <c r="O32" s="586">
        <v>1242.1500000000012</v>
      </c>
      <c r="P32" s="586">
        <v>0</v>
      </c>
      <c r="Q32" s="586">
        <v>0</v>
      </c>
      <c r="R32" s="586">
        <v>0</v>
      </c>
      <c r="S32" s="586">
        <v>0</v>
      </c>
      <c r="T32" s="586">
        <v>0</v>
      </c>
      <c r="U32" s="586">
        <v>0</v>
      </c>
      <c r="V32" s="586">
        <v>0</v>
      </c>
      <c r="W32" s="586">
        <v>0</v>
      </c>
      <c r="X32" s="586">
        <v>0</v>
      </c>
      <c r="Y32" s="586">
        <v>0</v>
      </c>
      <c r="Z32" s="586">
        <v>9851.929411764695</v>
      </c>
      <c r="AA32" s="586">
        <v>0</v>
      </c>
      <c r="AB32" s="586">
        <v>0</v>
      </c>
      <c r="AC32" s="586">
        <v>0</v>
      </c>
      <c r="AD32" s="586">
        <v>114000</v>
      </c>
      <c r="AE32" s="586">
        <v>0</v>
      </c>
      <c r="AF32" s="586">
        <v>0</v>
      </c>
      <c r="AG32" s="586">
        <v>0</v>
      </c>
      <c r="AH32" s="586">
        <v>2984.76</v>
      </c>
      <c r="AI32" s="586">
        <v>0</v>
      </c>
      <c r="AJ32" s="586">
        <v>0</v>
      </c>
      <c r="AK32" s="586">
        <v>0</v>
      </c>
      <c r="AL32" s="586">
        <v>0</v>
      </c>
      <c r="AM32" s="586">
        <v>0</v>
      </c>
      <c r="AN32" s="586">
        <v>0</v>
      </c>
      <c r="AO32" s="586">
        <v>0</v>
      </c>
      <c r="AP32" s="586">
        <v>196272</v>
      </c>
      <c r="AQ32" s="586">
        <v>23798.629411764687</v>
      </c>
      <c r="AR32" s="586">
        <v>116984.76</v>
      </c>
      <c r="AS32" s="586">
        <v>26823.079411764691</v>
      </c>
      <c r="AT32" s="587">
        <v>337055.38941176469</v>
      </c>
      <c r="AU32" s="586">
        <v>337055.38941176469</v>
      </c>
      <c r="AV32" s="586">
        <v>0</v>
      </c>
      <c r="AW32" s="586">
        <v>220070.62941176468</v>
      </c>
      <c r="AX32" s="586">
        <v>3056.5365196078428</v>
      </c>
      <c r="AY32" s="586">
        <v>3120.2471262088261</v>
      </c>
      <c r="AZ32" s="588">
        <v>-2.0418448931765597E-2</v>
      </c>
      <c r="BA32" s="588">
        <v>5.418448931765598E-3</v>
      </c>
      <c r="BB32" s="586">
        <v>1217.2967789652641</v>
      </c>
      <c r="BC32" s="587">
        <v>338272.68619072996</v>
      </c>
      <c r="BD32" s="587">
        <v>4698.2317526490269</v>
      </c>
      <c r="BE32" s="588">
        <v>-5.9486494824119496E-2</v>
      </c>
      <c r="BF32" s="586">
        <v>-2178.7199999999998</v>
      </c>
      <c r="BG32" s="586">
        <v>336093.96619072999</v>
      </c>
      <c r="BH32" s="586">
        <v>-1196.6400000000001</v>
      </c>
      <c r="BI32" s="586">
        <v>334897.32619072997</v>
      </c>
      <c r="BJ32" s="586">
        <f>VLOOKUP(B32,CFwds!$M:$AF,15,FALSE)</f>
        <v>42556.45000000007</v>
      </c>
      <c r="BK32" s="586">
        <f>VLOOKUP(B32,CFwds!$M:$AF,20,FALSE)</f>
        <v>8421.0399999999991</v>
      </c>
    </row>
    <row r="33" spans="1:63" x14ac:dyDescent="0.25">
      <c r="A33" s="564">
        <v>33</v>
      </c>
      <c r="B33" s="564">
        <v>211</v>
      </c>
      <c r="C33" s="584">
        <v>124572</v>
      </c>
      <c r="D33" s="584">
        <v>9352066</v>
      </c>
      <c r="E33" s="585" t="s">
        <v>774</v>
      </c>
      <c r="F33" s="586">
        <v>267148</v>
      </c>
      <c r="G33" s="586">
        <v>0</v>
      </c>
      <c r="H33" s="586">
        <v>0</v>
      </c>
      <c r="I33" s="586">
        <v>1999.9999999999995</v>
      </c>
      <c r="J33" s="586">
        <v>0</v>
      </c>
      <c r="K33" s="586">
        <v>750.74999999999989</v>
      </c>
      <c r="L33" s="586">
        <v>3931.2000000000003</v>
      </c>
      <c r="M33" s="586">
        <v>0</v>
      </c>
      <c r="N33" s="586">
        <v>8153.5999999999958</v>
      </c>
      <c r="O33" s="586">
        <v>0</v>
      </c>
      <c r="P33" s="586">
        <v>0</v>
      </c>
      <c r="Q33" s="586">
        <v>0</v>
      </c>
      <c r="R33" s="586">
        <v>0</v>
      </c>
      <c r="S33" s="586">
        <v>0</v>
      </c>
      <c r="T33" s="586">
        <v>0</v>
      </c>
      <c r="U33" s="586">
        <v>0</v>
      </c>
      <c r="V33" s="586">
        <v>0</v>
      </c>
      <c r="W33" s="586">
        <v>0</v>
      </c>
      <c r="X33" s="586">
        <v>0</v>
      </c>
      <c r="Y33" s="586">
        <v>0</v>
      </c>
      <c r="Z33" s="586">
        <v>14627.754878048774</v>
      </c>
      <c r="AA33" s="586">
        <v>0</v>
      </c>
      <c r="AB33" s="586">
        <v>0</v>
      </c>
      <c r="AC33" s="586">
        <v>0</v>
      </c>
      <c r="AD33" s="586">
        <v>114000</v>
      </c>
      <c r="AE33" s="586">
        <v>0</v>
      </c>
      <c r="AF33" s="586">
        <v>0</v>
      </c>
      <c r="AG33" s="586">
        <v>0</v>
      </c>
      <c r="AH33" s="586">
        <v>6878.94</v>
      </c>
      <c r="AI33" s="586">
        <v>0</v>
      </c>
      <c r="AJ33" s="586">
        <v>0</v>
      </c>
      <c r="AK33" s="586">
        <v>0</v>
      </c>
      <c r="AL33" s="586">
        <v>0</v>
      </c>
      <c r="AM33" s="586">
        <v>0</v>
      </c>
      <c r="AN33" s="586">
        <v>0</v>
      </c>
      <c r="AO33" s="586">
        <v>0</v>
      </c>
      <c r="AP33" s="586">
        <v>267148</v>
      </c>
      <c r="AQ33" s="586">
        <v>29463.30487804877</v>
      </c>
      <c r="AR33" s="586">
        <v>120878.94</v>
      </c>
      <c r="AS33" s="586">
        <v>32043.329878048771</v>
      </c>
      <c r="AT33" s="587">
        <v>417490.24487804878</v>
      </c>
      <c r="AU33" s="586">
        <v>417490.24487804878</v>
      </c>
      <c r="AV33" s="586">
        <v>0</v>
      </c>
      <c r="AW33" s="586">
        <v>296611.30487804877</v>
      </c>
      <c r="AX33" s="586">
        <v>3026.6459681433548</v>
      </c>
      <c r="AY33" s="586">
        <v>3042.7078799938749</v>
      </c>
      <c r="AZ33" s="588">
        <v>-5.2788215247769532E-3</v>
      </c>
      <c r="BA33" s="588">
        <v>0</v>
      </c>
      <c r="BB33" s="586">
        <v>0</v>
      </c>
      <c r="BC33" s="587">
        <v>417490.24487804878</v>
      </c>
      <c r="BD33" s="587">
        <v>4260.1045395719266</v>
      </c>
      <c r="BE33" s="588">
        <v>-2.0092674940515476E-2</v>
      </c>
      <c r="BF33" s="586">
        <v>-2965.48</v>
      </c>
      <c r="BG33" s="586">
        <v>414524.76487804879</v>
      </c>
      <c r="BH33" s="586">
        <v>-1628.76</v>
      </c>
      <c r="BI33" s="586">
        <v>412896.00487804879</v>
      </c>
      <c r="BJ33" s="586">
        <f>VLOOKUP(B33,CFwds!$M:$AF,15,FALSE)</f>
        <v>77953.150000000023</v>
      </c>
      <c r="BK33" s="586">
        <f>VLOOKUP(B33,CFwds!$M:$AF,20,FALSE)</f>
        <v>10983.79</v>
      </c>
    </row>
    <row r="34" spans="1:63" x14ac:dyDescent="0.25">
      <c r="A34" s="564">
        <v>34</v>
      </c>
      <c r="B34" s="564">
        <v>15</v>
      </c>
      <c r="C34" s="584">
        <v>124573</v>
      </c>
      <c r="D34" s="584">
        <v>9352067</v>
      </c>
      <c r="E34" s="585" t="s">
        <v>682</v>
      </c>
      <c r="F34" s="586">
        <v>537022</v>
      </c>
      <c r="G34" s="586">
        <v>0</v>
      </c>
      <c r="H34" s="586">
        <v>0</v>
      </c>
      <c r="I34" s="586">
        <v>17600.000000000033</v>
      </c>
      <c r="J34" s="586">
        <v>0</v>
      </c>
      <c r="K34" s="586">
        <v>11861.850000000002</v>
      </c>
      <c r="L34" s="586">
        <v>0</v>
      </c>
      <c r="M34" s="586">
        <v>0</v>
      </c>
      <c r="N34" s="586">
        <v>0</v>
      </c>
      <c r="O34" s="586">
        <v>2484.3000000000025</v>
      </c>
      <c r="P34" s="586">
        <v>0</v>
      </c>
      <c r="Q34" s="586">
        <v>0</v>
      </c>
      <c r="R34" s="586">
        <v>0</v>
      </c>
      <c r="S34" s="586">
        <v>0</v>
      </c>
      <c r="T34" s="586">
        <v>0</v>
      </c>
      <c r="U34" s="586">
        <v>0</v>
      </c>
      <c r="V34" s="586">
        <v>0</v>
      </c>
      <c r="W34" s="586">
        <v>8742.6035502958439</v>
      </c>
      <c r="X34" s="586">
        <v>0</v>
      </c>
      <c r="Y34" s="586">
        <v>2971.0597826086955</v>
      </c>
      <c r="Z34" s="586">
        <v>48100.283348412748</v>
      </c>
      <c r="AA34" s="586">
        <v>0</v>
      </c>
      <c r="AB34" s="586">
        <v>0</v>
      </c>
      <c r="AC34" s="586">
        <v>0</v>
      </c>
      <c r="AD34" s="586">
        <v>114000</v>
      </c>
      <c r="AE34" s="586">
        <v>0</v>
      </c>
      <c r="AF34" s="586">
        <v>0</v>
      </c>
      <c r="AG34" s="586">
        <v>0</v>
      </c>
      <c r="AH34" s="586">
        <v>16405.75</v>
      </c>
      <c r="AI34" s="586">
        <v>0</v>
      </c>
      <c r="AJ34" s="586">
        <v>0</v>
      </c>
      <c r="AK34" s="586">
        <v>0</v>
      </c>
      <c r="AL34" s="586">
        <v>0</v>
      </c>
      <c r="AM34" s="586">
        <v>0</v>
      </c>
      <c r="AN34" s="586">
        <v>0</v>
      </c>
      <c r="AO34" s="586">
        <v>0</v>
      </c>
      <c r="AP34" s="586">
        <v>537022</v>
      </c>
      <c r="AQ34" s="586">
        <v>91760.096681317315</v>
      </c>
      <c r="AR34" s="586">
        <v>130405.75</v>
      </c>
      <c r="AS34" s="586">
        <v>74071.158348412762</v>
      </c>
      <c r="AT34" s="587">
        <v>759187.84668131731</v>
      </c>
      <c r="AU34" s="586">
        <v>759187.84668131731</v>
      </c>
      <c r="AV34" s="586">
        <v>0</v>
      </c>
      <c r="AW34" s="586">
        <v>628782.09668131731</v>
      </c>
      <c r="AX34" s="586">
        <v>3191.787292798565</v>
      </c>
      <c r="AY34" s="586">
        <v>3165.5743711542659</v>
      </c>
      <c r="AZ34" s="588">
        <v>8.2806210093054992E-3</v>
      </c>
      <c r="BA34" s="588">
        <v>-2.7706210093054991E-3</v>
      </c>
      <c r="BB34" s="586">
        <v>-1727.8095512700934</v>
      </c>
      <c r="BC34" s="587">
        <v>757460.03713004722</v>
      </c>
      <c r="BD34" s="587">
        <v>3844.9748077667373</v>
      </c>
      <c r="BE34" s="588">
        <v>-1.4659191424766682E-2</v>
      </c>
      <c r="BF34" s="586">
        <v>-5961.2199999999993</v>
      </c>
      <c r="BG34" s="586">
        <v>751498.81713004725</v>
      </c>
      <c r="BH34" s="586">
        <v>-3274.1400000000003</v>
      </c>
      <c r="BI34" s="586">
        <v>748224.67713004723</v>
      </c>
      <c r="BJ34" s="586">
        <f>VLOOKUP(B34,CFwds!$M:$AF,15,FALSE)</f>
        <v>81256.619999999763</v>
      </c>
      <c r="BK34" s="586">
        <f>VLOOKUP(B34,CFwds!$M:$AF,20,FALSE)</f>
        <v>0.4000000000005457</v>
      </c>
    </row>
    <row r="35" spans="1:63" x14ac:dyDescent="0.25">
      <c r="A35" s="564">
        <v>35</v>
      </c>
      <c r="B35" s="564">
        <v>19</v>
      </c>
      <c r="C35" s="584">
        <v>124574</v>
      </c>
      <c r="D35" s="584">
        <v>9352068</v>
      </c>
      <c r="E35" s="585" t="s">
        <v>1167</v>
      </c>
      <c r="F35" s="586">
        <v>1134016</v>
      </c>
      <c r="G35" s="586">
        <v>0</v>
      </c>
      <c r="H35" s="586">
        <v>0</v>
      </c>
      <c r="I35" s="586">
        <v>17600.00000000004</v>
      </c>
      <c r="J35" s="586">
        <v>0</v>
      </c>
      <c r="K35" s="586">
        <v>16816.799999999985</v>
      </c>
      <c r="L35" s="586">
        <v>2948.3999999999955</v>
      </c>
      <c r="M35" s="586">
        <v>39175.500000000007</v>
      </c>
      <c r="N35" s="586">
        <v>3494.3999999999992</v>
      </c>
      <c r="O35" s="586">
        <v>2484.3000000000011</v>
      </c>
      <c r="P35" s="586">
        <v>0</v>
      </c>
      <c r="Q35" s="586">
        <v>0</v>
      </c>
      <c r="R35" s="586">
        <v>0</v>
      </c>
      <c r="S35" s="586">
        <v>0</v>
      </c>
      <c r="T35" s="586">
        <v>0</v>
      </c>
      <c r="U35" s="586">
        <v>0</v>
      </c>
      <c r="V35" s="586">
        <v>0</v>
      </c>
      <c r="W35" s="586">
        <v>5258.4269662921333</v>
      </c>
      <c r="X35" s="586">
        <v>0</v>
      </c>
      <c r="Y35" s="586">
        <v>2781.6867469879517</v>
      </c>
      <c r="Z35" s="586">
        <v>69711.001537035467</v>
      </c>
      <c r="AA35" s="586">
        <v>0</v>
      </c>
      <c r="AB35" s="586">
        <v>0</v>
      </c>
      <c r="AC35" s="586">
        <v>0</v>
      </c>
      <c r="AD35" s="586">
        <v>114000</v>
      </c>
      <c r="AE35" s="586">
        <v>0</v>
      </c>
      <c r="AF35" s="586">
        <v>0</v>
      </c>
      <c r="AG35" s="586">
        <v>0</v>
      </c>
      <c r="AH35" s="586">
        <v>29698</v>
      </c>
      <c r="AI35" s="586">
        <v>0</v>
      </c>
      <c r="AJ35" s="586">
        <v>0</v>
      </c>
      <c r="AK35" s="586">
        <v>0</v>
      </c>
      <c r="AL35" s="586">
        <v>0</v>
      </c>
      <c r="AM35" s="586">
        <v>0</v>
      </c>
      <c r="AN35" s="586">
        <v>0</v>
      </c>
      <c r="AO35" s="586">
        <v>0</v>
      </c>
      <c r="AP35" s="586">
        <v>1134016</v>
      </c>
      <c r="AQ35" s="586">
        <v>160270.51525031557</v>
      </c>
      <c r="AR35" s="586">
        <v>143698</v>
      </c>
      <c r="AS35" s="586">
        <v>120968.50153703548</v>
      </c>
      <c r="AT35" s="587">
        <v>1437984.5152503157</v>
      </c>
      <c r="AU35" s="586">
        <v>1437984.5152503154</v>
      </c>
      <c r="AV35" s="586">
        <v>0</v>
      </c>
      <c r="AW35" s="586">
        <v>1294286.5152503157</v>
      </c>
      <c r="AX35" s="586">
        <v>3111.2656616594127</v>
      </c>
      <c r="AY35" s="586">
        <v>3131.1056283474559</v>
      </c>
      <c r="AZ35" s="588">
        <v>-6.336409256980066E-3</v>
      </c>
      <c r="BA35" s="588">
        <v>0</v>
      </c>
      <c r="BB35" s="586">
        <v>0</v>
      </c>
      <c r="BC35" s="587">
        <v>1437984.5152503157</v>
      </c>
      <c r="BD35" s="587">
        <v>3456.6935462747974</v>
      </c>
      <c r="BE35" s="588">
        <v>-1.1405554371453297E-2</v>
      </c>
      <c r="BF35" s="586">
        <v>-12588.16</v>
      </c>
      <c r="BG35" s="586">
        <v>1425396.3552503157</v>
      </c>
      <c r="BH35" s="586">
        <v>-6913.92</v>
      </c>
      <c r="BI35" s="586">
        <v>1418482.4352503158</v>
      </c>
      <c r="BJ35" s="586">
        <f>VLOOKUP(B35,CFwds!$M:$AF,15,FALSE)</f>
        <v>102085.63000000012</v>
      </c>
      <c r="BK35" s="586">
        <f>VLOOKUP(B35,CFwds!$M:$AF,20,FALSE)</f>
        <v>19143.66</v>
      </c>
    </row>
    <row r="36" spans="1:63" x14ac:dyDescent="0.25">
      <c r="A36" s="564">
        <v>36</v>
      </c>
      <c r="B36" s="564">
        <v>219</v>
      </c>
      <c r="C36" s="584">
        <v>124575</v>
      </c>
      <c r="D36" s="584">
        <v>9352069</v>
      </c>
      <c r="E36" s="585" t="s">
        <v>777</v>
      </c>
      <c r="F36" s="586">
        <v>1063140</v>
      </c>
      <c r="G36" s="586">
        <v>0</v>
      </c>
      <c r="H36" s="586">
        <v>0</v>
      </c>
      <c r="I36" s="586">
        <v>19600.000000000058</v>
      </c>
      <c r="J36" s="586">
        <v>0</v>
      </c>
      <c r="K36" s="586">
        <v>300.30000000000013</v>
      </c>
      <c r="L36" s="586">
        <v>1474.1999999999996</v>
      </c>
      <c r="M36" s="586">
        <v>7835.0999999999776</v>
      </c>
      <c r="N36" s="586">
        <v>18636.799999999988</v>
      </c>
      <c r="O36" s="586">
        <v>0</v>
      </c>
      <c r="P36" s="586">
        <v>2921.1000000000013</v>
      </c>
      <c r="Q36" s="586">
        <v>0</v>
      </c>
      <c r="R36" s="586">
        <v>0</v>
      </c>
      <c r="S36" s="586">
        <v>0</v>
      </c>
      <c r="T36" s="586">
        <v>0</v>
      </c>
      <c r="U36" s="586">
        <v>0</v>
      </c>
      <c r="V36" s="586">
        <v>0</v>
      </c>
      <c r="W36" s="586">
        <v>0</v>
      </c>
      <c r="X36" s="586">
        <v>0</v>
      </c>
      <c r="Y36" s="586">
        <v>0</v>
      </c>
      <c r="Z36" s="586">
        <v>50228.981246552714</v>
      </c>
      <c r="AA36" s="586">
        <v>0</v>
      </c>
      <c r="AB36" s="586">
        <v>0</v>
      </c>
      <c r="AC36" s="586">
        <v>0</v>
      </c>
      <c r="AD36" s="586">
        <v>114000</v>
      </c>
      <c r="AE36" s="586">
        <v>0</v>
      </c>
      <c r="AF36" s="586">
        <v>0</v>
      </c>
      <c r="AG36" s="586">
        <v>0</v>
      </c>
      <c r="AH36" s="586">
        <v>18441.5</v>
      </c>
      <c r="AI36" s="586">
        <v>0</v>
      </c>
      <c r="AJ36" s="586">
        <v>0</v>
      </c>
      <c r="AK36" s="586">
        <v>0</v>
      </c>
      <c r="AL36" s="586">
        <v>0</v>
      </c>
      <c r="AM36" s="586">
        <v>0</v>
      </c>
      <c r="AN36" s="586">
        <v>0</v>
      </c>
      <c r="AO36" s="586">
        <v>0</v>
      </c>
      <c r="AP36" s="586">
        <v>1063140</v>
      </c>
      <c r="AQ36" s="586">
        <v>100996.48124655274</v>
      </c>
      <c r="AR36" s="586">
        <v>132441.5</v>
      </c>
      <c r="AS36" s="586">
        <v>85610.531246552724</v>
      </c>
      <c r="AT36" s="587">
        <v>1296577.9812465527</v>
      </c>
      <c r="AU36" s="586">
        <v>1296577.9812465529</v>
      </c>
      <c r="AV36" s="586">
        <v>0</v>
      </c>
      <c r="AW36" s="586">
        <v>1164136.4812465527</v>
      </c>
      <c r="AX36" s="586">
        <v>2984.9653365296222</v>
      </c>
      <c r="AY36" s="586">
        <v>2968.4665150239603</v>
      </c>
      <c r="AZ36" s="588">
        <v>5.5580285046701082E-3</v>
      </c>
      <c r="BA36" s="588">
        <v>-4.8028504670108094E-5</v>
      </c>
      <c r="BB36" s="586">
        <v>-55.602693073156232</v>
      </c>
      <c r="BC36" s="587">
        <v>1296522.3785534794</v>
      </c>
      <c r="BD36" s="587">
        <v>3324.4163552653317</v>
      </c>
      <c r="BE36" s="588">
        <v>-3.2947617401433149E-3</v>
      </c>
      <c r="BF36" s="586">
        <v>-11801.4</v>
      </c>
      <c r="BG36" s="586">
        <v>1284720.9785534795</v>
      </c>
      <c r="BH36" s="586">
        <v>-6481.8</v>
      </c>
      <c r="BI36" s="586">
        <v>1278239.1785534795</v>
      </c>
      <c r="BJ36" s="586">
        <f>VLOOKUP(B36,CFwds!$M:$AF,15,FALSE)</f>
        <v>112461.34000000032</v>
      </c>
      <c r="BK36" s="586">
        <f>VLOOKUP(B36,CFwds!$M:$AF,20,FALSE)</f>
        <v>4453.3099999999995</v>
      </c>
    </row>
    <row r="37" spans="1:63" x14ac:dyDescent="0.25">
      <c r="A37" s="564">
        <v>37</v>
      </c>
      <c r="B37" s="564">
        <v>431</v>
      </c>
      <c r="C37" s="584">
        <v>124576</v>
      </c>
      <c r="D37" s="584">
        <v>9352070</v>
      </c>
      <c r="E37" s="585" t="s">
        <v>1168</v>
      </c>
      <c r="F37" s="586">
        <v>1109482</v>
      </c>
      <c r="G37" s="586">
        <v>0</v>
      </c>
      <c r="H37" s="586">
        <v>0</v>
      </c>
      <c r="I37" s="586">
        <v>27199.999999999982</v>
      </c>
      <c r="J37" s="586">
        <v>0</v>
      </c>
      <c r="K37" s="586">
        <v>750.75000000000091</v>
      </c>
      <c r="L37" s="586">
        <v>982.79999999999927</v>
      </c>
      <c r="M37" s="586">
        <v>138793.20000000016</v>
      </c>
      <c r="N37" s="586">
        <v>0</v>
      </c>
      <c r="O37" s="586">
        <v>0</v>
      </c>
      <c r="P37" s="586">
        <v>0</v>
      </c>
      <c r="Q37" s="586">
        <v>0</v>
      </c>
      <c r="R37" s="586">
        <v>0</v>
      </c>
      <c r="S37" s="586">
        <v>0</v>
      </c>
      <c r="T37" s="586">
        <v>0</v>
      </c>
      <c r="U37" s="586">
        <v>0</v>
      </c>
      <c r="V37" s="586">
        <v>0</v>
      </c>
      <c r="W37" s="586">
        <v>8796.8299711815616</v>
      </c>
      <c r="X37" s="586">
        <v>0</v>
      </c>
      <c r="Y37" s="586">
        <v>943.54636591478697</v>
      </c>
      <c r="Z37" s="586">
        <v>68998.84562380315</v>
      </c>
      <c r="AA37" s="586">
        <v>0</v>
      </c>
      <c r="AB37" s="586">
        <v>0</v>
      </c>
      <c r="AC37" s="586">
        <v>0</v>
      </c>
      <c r="AD37" s="586">
        <v>114000</v>
      </c>
      <c r="AE37" s="586">
        <v>0</v>
      </c>
      <c r="AF37" s="586">
        <v>0</v>
      </c>
      <c r="AG37" s="586">
        <v>0</v>
      </c>
      <c r="AH37" s="586">
        <v>26345</v>
      </c>
      <c r="AI37" s="586">
        <v>0</v>
      </c>
      <c r="AJ37" s="586">
        <v>0</v>
      </c>
      <c r="AK37" s="586">
        <v>0</v>
      </c>
      <c r="AL37" s="586">
        <v>0</v>
      </c>
      <c r="AM37" s="586">
        <v>0</v>
      </c>
      <c r="AN37" s="586">
        <v>0</v>
      </c>
      <c r="AO37" s="586">
        <v>0</v>
      </c>
      <c r="AP37" s="586">
        <v>1109482</v>
      </c>
      <c r="AQ37" s="586">
        <v>246465.97196089962</v>
      </c>
      <c r="AR37" s="586">
        <v>140345</v>
      </c>
      <c r="AS37" s="586">
        <v>162860.0206238032</v>
      </c>
      <c r="AT37" s="587">
        <v>1496292.9719608997</v>
      </c>
      <c r="AU37" s="586">
        <v>1496292.9719608997</v>
      </c>
      <c r="AV37" s="586">
        <v>0</v>
      </c>
      <c r="AW37" s="586">
        <v>1355947.9719608997</v>
      </c>
      <c r="AX37" s="586">
        <v>3331.5674986754293</v>
      </c>
      <c r="AY37" s="586">
        <v>3322.2490437720703</v>
      </c>
      <c r="AZ37" s="588">
        <v>2.804863446594255E-3</v>
      </c>
      <c r="BA37" s="588">
        <v>0</v>
      </c>
      <c r="BB37" s="586">
        <v>0</v>
      </c>
      <c r="BC37" s="587">
        <v>1496292.9719608997</v>
      </c>
      <c r="BD37" s="587">
        <v>3676.395508503439</v>
      </c>
      <c r="BE37" s="588">
        <v>-5.0052666654866185E-3</v>
      </c>
      <c r="BF37" s="586">
        <v>-12315.82</v>
      </c>
      <c r="BG37" s="586">
        <v>1483977.1519608996</v>
      </c>
      <c r="BH37" s="586">
        <v>-6764.34</v>
      </c>
      <c r="BI37" s="586">
        <v>1477212.8119608995</v>
      </c>
      <c r="BJ37" s="586">
        <f>VLOOKUP(B37,CFwds!$M:$AF,15,FALSE)</f>
        <v>194233.74</v>
      </c>
      <c r="BK37" s="586">
        <f>VLOOKUP(B37,CFwds!$M:$AF,20,FALSE)</f>
        <v>9218.9199999999983</v>
      </c>
    </row>
    <row r="38" spans="1:63" x14ac:dyDescent="0.25">
      <c r="A38" s="564">
        <v>38</v>
      </c>
      <c r="B38" s="564">
        <v>220</v>
      </c>
      <c r="C38" s="584">
        <v>124577</v>
      </c>
      <c r="D38" s="584">
        <v>9352071</v>
      </c>
      <c r="E38" s="585" t="s">
        <v>778</v>
      </c>
      <c r="F38" s="586">
        <v>212628</v>
      </c>
      <c r="G38" s="586">
        <v>0</v>
      </c>
      <c r="H38" s="586">
        <v>0</v>
      </c>
      <c r="I38" s="586">
        <v>3599.9999999999877</v>
      </c>
      <c r="J38" s="586">
        <v>0</v>
      </c>
      <c r="K38" s="586">
        <v>150.14999999999975</v>
      </c>
      <c r="L38" s="586">
        <v>2457</v>
      </c>
      <c r="M38" s="586">
        <v>5596.5</v>
      </c>
      <c r="N38" s="586">
        <v>0</v>
      </c>
      <c r="O38" s="586">
        <v>0</v>
      </c>
      <c r="P38" s="586">
        <v>0</v>
      </c>
      <c r="Q38" s="586">
        <v>0</v>
      </c>
      <c r="R38" s="586">
        <v>0</v>
      </c>
      <c r="S38" s="586">
        <v>0</v>
      </c>
      <c r="T38" s="586">
        <v>0</v>
      </c>
      <c r="U38" s="586">
        <v>0</v>
      </c>
      <c r="V38" s="586">
        <v>0</v>
      </c>
      <c r="W38" s="586">
        <v>0</v>
      </c>
      <c r="X38" s="586">
        <v>0</v>
      </c>
      <c r="Y38" s="586">
        <v>0</v>
      </c>
      <c r="Z38" s="586">
        <v>13309.468421052632</v>
      </c>
      <c r="AA38" s="586">
        <v>0</v>
      </c>
      <c r="AB38" s="586">
        <v>0</v>
      </c>
      <c r="AC38" s="586">
        <v>0</v>
      </c>
      <c r="AD38" s="586">
        <v>114000</v>
      </c>
      <c r="AE38" s="586">
        <v>0</v>
      </c>
      <c r="AF38" s="586">
        <v>0</v>
      </c>
      <c r="AG38" s="586">
        <v>1000</v>
      </c>
      <c r="AH38" s="586">
        <v>6295.99</v>
      </c>
      <c r="AI38" s="586">
        <v>0</v>
      </c>
      <c r="AJ38" s="586">
        <v>0</v>
      </c>
      <c r="AK38" s="586">
        <v>0</v>
      </c>
      <c r="AL38" s="586">
        <v>0</v>
      </c>
      <c r="AM38" s="586">
        <v>0</v>
      </c>
      <c r="AN38" s="586">
        <v>0</v>
      </c>
      <c r="AO38" s="586">
        <v>0</v>
      </c>
      <c r="AP38" s="586">
        <v>212628</v>
      </c>
      <c r="AQ38" s="586">
        <v>25113.118421052619</v>
      </c>
      <c r="AR38" s="586">
        <v>121295.99</v>
      </c>
      <c r="AS38" s="586">
        <v>29209.093421052625</v>
      </c>
      <c r="AT38" s="587">
        <v>359037.10842105263</v>
      </c>
      <c r="AU38" s="586">
        <v>359037.10842105263</v>
      </c>
      <c r="AV38" s="586">
        <v>0</v>
      </c>
      <c r="AW38" s="586">
        <v>238741.11842105264</v>
      </c>
      <c r="AX38" s="586">
        <v>3060.7835695006747</v>
      </c>
      <c r="AY38" s="586">
        <v>3017.2359579363024</v>
      </c>
      <c r="AZ38" s="588">
        <v>1.443294862300315E-2</v>
      </c>
      <c r="BA38" s="588">
        <v>-8.9229486230031491E-3</v>
      </c>
      <c r="BB38" s="586">
        <v>-2099.9660320191788</v>
      </c>
      <c r="BC38" s="587">
        <v>356937.14238903346</v>
      </c>
      <c r="BD38" s="587">
        <v>4576.1172101158136</v>
      </c>
      <c r="BE38" s="588">
        <v>-2.3091701521046892E-2</v>
      </c>
      <c r="BF38" s="586">
        <v>-2360.2799999999997</v>
      </c>
      <c r="BG38" s="586">
        <v>354576.86238903343</v>
      </c>
      <c r="BH38" s="586">
        <v>-1296.3600000000001</v>
      </c>
      <c r="BI38" s="586">
        <v>353280.50238903344</v>
      </c>
      <c r="BJ38" s="586">
        <f>VLOOKUP(B38,CFwds!$M:$AF,15,FALSE)</f>
        <v>84976.379999999888</v>
      </c>
      <c r="BK38" s="586">
        <f>VLOOKUP(B38,CFwds!$M:$AF,20,FALSE)</f>
        <v>13177.55</v>
      </c>
    </row>
    <row r="39" spans="1:63" x14ac:dyDescent="0.25">
      <c r="A39" s="564">
        <v>39</v>
      </c>
      <c r="B39" s="564">
        <v>29</v>
      </c>
      <c r="C39" s="584">
        <v>124578</v>
      </c>
      <c r="D39" s="584">
        <v>9352072</v>
      </c>
      <c r="E39" s="585" t="s">
        <v>1169</v>
      </c>
      <c r="F39" s="586">
        <v>182642</v>
      </c>
      <c r="G39" s="586">
        <v>0</v>
      </c>
      <c r="H39" s="586">
        <v>0</v>
      </c>
      <c r="I39" s="586">
        <v>2000.0000000000005</v>
      </c>
      <c r="J39" s="586">
        <v>0</v>
      </c>
      <c r="K39" s="586">
        <v>0</v>
      </c>
      <c r="L39" s="586">
        <v>0</v>
      </c>
      <c r="M39" s="586">
        <v>0</v>
      </c>
      <c r="N39" s="586">
        <v>0</v>
      </c>
      <c r="O39" s="586">
        <v>0</v>
      </c>
      <c r="P39" s="586">
        <v>0</v>
      </c>
      <c r="Q39" s="586">
        <v>0</v>
      </c>
      <c r="R39" s="586">
        <v>0</v>
      </c>
      <c r="S39" s="586">
        <v>0</v>
      </c>
      <c r="T39" s="586">
        <v>0</v>
      </c>
      <c r="U39" s="586">
        <v>0</v>
      </c>
      <c r="V39" s="586">
        <v>0</v>
      </c>
      <c r="W39" s="586">
        <v>0</v>
      </c>
      <c r="X39" s="586">
        <v>0</v>
      </c>
      <c r="Y39" s="586">
        <v>0</v>
      </c>
      <c r="Z39" s="586">
        <v>9399.7155737704834</v>
      </c>
      <c r="AA39" s="586">
        <v>0</v>
      </c>
      <c r="AB39" s="586">
        <v>0</v>
      </c>
      <c r="AC39" s="586">
        <v>0</v>
      </c>
      <c r="AD39" s="586">
        <v>114000</v>
      </c>
      <c r="AE39" s="586">
        <v>55273.698264352468</v>
      </c>
      <c r="AF39" s="586">
        <v>0</v>
      </c>
      <c r="AG39" s="586">
        <v>1000</v>
      </c>
      <c r="AH39" s="586">
        <v>6529.17</v>
      </c>
      <c r="AI39" s="586">
        <v>0</v>
      </c>
      <c r="AJ39" s="586">
        <v>0</v>
      </c>
      <c r="AK39" s="586">
        <v>0</v>
      </c>
      <c r="AL39" s="586">
        <v>2970</v>
      </c>
      <c r="AM39" s="586">
        <v>0</v>
      </c>
      <c r="AN39" s="586">
        <v>0</v>
      </c>
      <c r="AO39" s="586">
        <v>0</v>
      </c>
      <c r="AP39" s="586">
        <v>182642</v>
      </c>
      <c r="AQ39" s="586">
        <v>11399.715573770483</v>
      </c>
      <c r="AR39" s="586">
        <v>179772.86826435247</v>
      </c>
      <c r="AS39" s="586">
        <v>20397.515573770484</v>
      </c>
      <c r="AT39" s="587">
        <v>373814.58383812296</v>
      </c>
      <c r="AU39" s="586">
        <v>373814.58383812296</v>
      </c>
      <c r="AV39" s="586">
        <v>0</v>
      </c>
      <c r="AW39" s="586">
        <v>198011.71557377049</v>
      </c>
      <c r="AX39" s="586">
        <v>2955.3987399070224</v>
      </c>
      <c r="AY39" s="586">
        <v>2567.3205385991473</v>
      </c>
      <c r="AZ39" s="588">
        <v>0.15116079019865167</v>
      </c>
      <c r="BA39" s="588">
        <v>-0.14565079019865168</v>
      </c>
      <c r="BB39" s="586">
        <v>-25053.461764392989</v>
      </c>
      <c r="BC39" s="587">
        <v>348761.12207372999</v>
      </c>
      <c r="BD39" s="587">
        <v>5205.3898816974624</v>
      </c>
      <c r="BE39" s="588">
        <v>2.1497986979756023E-2</v>
      </c>
      <c r="BF39" s="586">
        <v>-2027.4199999999998</v>
      </c>
      <c r="BG39" s="586">
        <v>346733.70207373</v>
      </c>
      <c r="BH39" s="586">
        <v>-1113.54</v>
      </c>
      <c r="BI39" s="586">
        <v>345620.16207373003</v>
      </c>
      <c r="BJ39" s="586">
        <f>VLOOKUP(B39,CFwds!$M:$AF,15,FALSE)</f>
        <v>62487.280000000086</v>
      </c>
      <c r="BK39" s="586">
        <f>VLOOKUP(B39,CFwds!$M:$AF,20,FALSE)</f>
        <v>6333.75</v>
      </c>
    </row>
    <row r="40" spans="1:63" x14ac:dyDescent="0.25">
      <c r="A40" s="564">
        <v>40</v>
      </c>
      <c r="B40" s="564">
        <v>228</v>
      </c>
      <c r="C40" s="584">
        <v>124580</v>
      </c>
      <c r="D40" s="584">
        <v>9352074</v>
      </c>
      <c r="E40" s="585" t="s">
        <v>782</v>
      </c>
      <c r="F40" s="586">
        <v>534296</v>
      </c>
      <c r="G40" s="586">
        <v>0</v>
      </c>
      <c r="H40" s="586">
        <v>0</v>
      </c>
      <c r="I40" s="586">
        <v>24151.658767772533</v>
      </c>
      <c r="J40" s="586">
        <v>0</v>
      </c>
      <c r="K40" s="586">
        <v>2789.5165876777251</v>
      </c>
      <c r="L40" s="586">
        <v>42907.836966824689</v>
      </c>
      <c r="M40" s="586">
        <v>51986.445497630382</v>
      </c>
      <c r="N40" s="586">
        <v>1081.9943127962097</v>
      </c>
      <c r="O40" s="586">
        <v>0</v>
      </c>
      <c r="P40" s="586">
        <v>0</v>
      </c>
      <c r="Q40" s="586">
        <v>0</v>
      </c>
      <c r="R40" s="586">
        <v>0</v>
      </c>
      <c r="S40" s="586">
        <v>0</v>
      </c>
      <c r="T40" s="586">
        <v>0</v>
      </c>
      <c r="U40" s="586">
        <v>0</v>
      </c>
      <c r="V40" s="586">
        <v>0</v>
      </c>
      <c r="W40" s="586">
        <v>4180.0947867298628</v>
      </c>
      <c r="X40" s="586">
        <v>0</v>
      </c>
      <c r="Y40" s="586">
        <v>0</v>
      </c>
      <c r="Z40" s="586">
        <v>44700.665579190972</v>
      </c>
      <c r="AA40" s="586">
        <v>0</v>
      </c>
      <c r="AB40" s="586">
        <v>0</v>
      </c>
      <c r="AC40" s="586">
        <v>0</v>
      </c>
      <c r="AD40" s="586">
        <v>114000</v>
      </c>
      <c r="AE40" s="586">
        <v>0</v>
      </c>
      <c r="AF40" s="586">
        <v>0</v>
      </c>
      <c r="AG40" s="586">
        <v>0</v>
      </c>
      <c r="AH40" s="586">
        <v>22153.75</v>
      </c>
      <c r="AI40" s="586">
        <v>0</v>
      </c>
      <c r="AJ40" s="586">
        <v>0</v>
      </c>
      <c r="AK40" s="586">
        <v>0</v>
      </c>
      <c r="AL40" s="586">
        <v>0</v>
      </c>
      <c r="AM40" s="586">
        <v>0</v>
      </c>
      <c r="AN40" s="586">
        <v>0</v>
      </c>
      <c r="AO40" s="586">
        <v>0</v>
      </c>
      <c r="AP40" s="586">
        <v>534296</v>
      </c>
      <c r="AQ40" s="586">
        <v>171798.21249862236</v>
      </c>
      <c r="AR40" s="586">
        <v>136153.75</v>
      </c>
      <c r="AS40" s="586">
        <v>116157.19164554174</v>
      </c>
      <c r="AT40" s="587">
        <v>842247.96249862236</v>
      </c>
      <c r="AU40" s="586">
        <v>842247.96249862236</v>
      </c>
      <c r="AV40" s="586">
        <v>0</v>
      </c>
      <c r="AW40" s="586">
        <v>706094.21249862236</v>
      </c>
      <c r="AX40" s="586">
        <v>3602.5214923399099</v>
      </c>
      <c r="AY40" s="586">
        <v>3686.8963760298252</v>
      </c>
      <c r="AZ40" s="588">
        <v>-2.2885070553779186E-2</v>
      </c>
      <c r="BA40" s="588">
        <v>7.8850705537791867E-3</v>
      </c>
      <c r="BB40" s="586">
        <v>5698.0018576957227</v>
      </c>
      <c r="BC40" s="587">
        <v>847945.96435631812</v>
      </c>
      <c r="BD40" s="587">
        <v>4326.2549201852962</v>
      </c>
      <c r="BE40" s="588">
        <v>-1.2531316139542281E-2</v>
      </c>
      <c r="BF40" s="586">
        <v>-5930.96</v>
      </c>
      <c r="BG40" s="586">
        <v>842015.00435631815</v>
      </c>
      <c r="BH40" s="586">
        <v>-3257.52</v>
      </c>
      <c r="BI40" s="586">
        <v>838757.48435631813</v>
      </c>
      <c r="BJ40" s="586">
        <f>VLOOKUP(B40,CFwds!$M:$AF,15,FALSE)</f>
        <v>94848.60999999987</v>
      </c>
      <c r="BK40" s="586">
        <f>VLOOKUP(B40,CFwds!$M:$AF,20,FALSE)</f>
        <v>9202.2000000000007</v>
      </c>
    </row>
    <row r="41" spans="1:63" x14ac:dyDescent="0.25">
      <c r="A41" s="564">
        <v>41</v>
      </c>
      <c r="B41" s="564">
        <v>234</v>
      </c>
      <c r="C41" s="584">
        <v>124581</v>
      </c>
      <c r="D41" s="584">
        <v>9352075</v>
      </c>
      <c r="E41" s="585" t="s">
        <v>1170</v>
      </c>
      <c r="F41" s="586">
        <v>318942</v>
      </c>
      <c r="G41" s="586">
        <v>0</v>
      </c>
      <c r="H41" s="586">
        <v>0</v>
      </c>
      <c r="I41" s="586">
        <v>16214.173228346464</v>
      </c>
      <c r="J41" s="586">
        <v>0</v>
      </c>
      <c r="K41" s="586">
        <v>1383.2716535433078</v>
      </c>
      <c r="L41" s="586">
        <v>30784.081889763798</v>
      </c>
      <c r="M41" s="586">
        <v>19592.15669291333</v>
      </c>
      <c r="N41" s="586">
        <v>1073.0834645669295</v>
      </c>
      <c r="O41" s="586">
        <v>0</v>
      </c>
      <c r="P41" s="586">
        <v>0</v>
      </c>
      <c r="Q41" s="586">
        <v>0</v>
      </c>
      <c r="R41" s="586">
        <v>0</v>
      </c>
      <c r="S41" s="586">
        <v>0</v>
      </c>
      <c r="T41" s="586">
        <v>0</v>
      </c>
      <c r="U41" s="586">
        <v>0</v>
      </c>
      <c r="V41" s="586">
        <v>0</v>
      </c>
      <c r="W41" s="586">
        <v>15428.571428571428</v>
      </c>
      <c r="X41" s="586">
        <v>0</v>
      </c>
      <c r="Y41" s="586">
        <v>721.5</v>
      </c>
      <c r="Z41" s="586">
        <v>20826.664772727279</v>
      </c>
      <c r="AA41" s="586">
        <v>0</v>
      </c>
      <c r="AB41" s="586">
        <v>0</v>
      </c>
      <c r="AC41" s="586">
        <v>0</v>
      </c>
      <c r="AD41" s="586">
        <v>114000</v>
      </c>
      <c r="AE41" s="586">
        <v>0</v>
      </c>
      <c r="AF41" s="586">
        <v>0</v>
      </c>
      <c r="AG41" s="586">
        <v>0</v>
      </c>
      <c r="AH41" s="586">
        <v>10178.75</v>
      </c>
      <c r="AI41" s="586">
        <v>0</v>
      </c>
      <c r="AJ41" s="586">
        <v>0</v>
      </c>
      <c r="AK41" s="586">
        <v>0</v>
      </c>
      <c r="AL41" s="586">
        <v>0</v>
      </c>
      <c r="AM41" s="586">
        <v>0</v>
      </c>
      <c r="AN41" s="586">
        <v>0</v>
      </c>
      <c r="AO41" s="586">
        <v>0</v>
      </c>
      <c r="AP41" s="586">
        <v>318942</v>
      </c>
      <c r="AQ41" s="586">
        <v>106023.50313043252</v>
      </c>
      <c r="AR41" s="586">
        <v>124178.75</v>
      </c>
      <c r="AS41" s="586">
        <v>65347.848237294194</v>
      </c>
      <c r="AT41" s="587">
        <v>549144.25313043245</v>
      </c>
      <c r="AU41" s="586">
        <v>549144.25313043245</v>
      </c>
      <c r="AV41" s="586">
        <v>0</v>
      </c>
      <c r="AW41" s="586">
        <v>424965.50313043245</v>
      </c>
      <c r="AX41" s="586">
        <v>3632.1837874395937</v>
      </c>
      <c r="AY41" s="586">
        <v>3760.8203386358032</v>
      </c>
      <c r="AZ41" s="588">
        <v>-3.4204386174658624E-2</v>
      </c>
      <c r="BA41" s="588">
        <v>1.9204386174658625E-2</v>
      </c>
      <c r="BB41" s="586">
        <v>8450.2367956506696</v>
      </c>
      <c r="BC41" s="587">
        <v>557594.48992608313</v>
      </c>
      <c r="BD41" s="587">
        <v>4765.7648711631036</v>
      </c>
      <c r="BE41" s="588">
        <v>1.473674342257425E-2</v>
      </c>
      <c r="BF41" s="586">
        <v>-3540.4199999999996</v>
      </c>
      <c r="BG41" s="586">
        <v>554054.06992608309</v>
      </c>
      <c r="BH41" s="586">
        <v>-1944.5400000000002</v>
      </c>
      <c r="BI41" s="586">
        <v>552109.52992608305</v>
      </c>
      <c r="BJ41" s="586">
        <f>VLOOKUP(B41,CFwds!$M:$AF,15,FALSE)</f>
        <v>129801.30000000016</v>
      </c>
      <c r="BK41" s="586">
        <f>VLOOKUP(B41,CFwds!$M:$AF,20,FALSE)</f>
        <v>7575.04</v>
      </c>
    </row>
    <row r="42" spans="1:63" x14ac:dyDescent="0.25">
      <c r="A42" s="564">
        <v>42</v>
      </c>
      <c r="B42" s="564">
        <v>230</v>
      </c>
      <c r="C42" s="584">
        <v>124582</v>
      </c>
      <c r="D42" s="584">
        <v>9352076</v>
      </c>
      <c r="E42" s="585" t="s">
        <v>1171</v>
      </c>
      <c r="F42" s="586">
        <v>719664</v>
      </c>
      <c r="G42" s="586">
        <v>0</v>
      </c>
      <c r="H42" s="586">
        <v>0</v>
      </c>
      <c r="I42" s="586">
        <v>6800.0000000000018</v>
      </c>
      <c r="J42" s="586">
        <v>0</v>
      </c>
      <c r="K42" s="586">
        <v>1951.9499999999985</v>
      </c>
      <c r="L42" s="586">
        <v>16216.2</v>
      </c>
      <c r="M42" s="586">
        <v>22386.000000000011</v>
      </c>
      <c r="N42" s="586">
        <v>0</v>
      </c>
      <c r="O42" s="586">
        <v>0</v>
      </c>
      <c r="P42" s="586">
        <v>0</v>
      </c>
      <c r="Q42" s="586">
        <v>0</v>
      </c>
      <c r="R42" s="586">
        <v>0</v>
      </c>
      <c r="S42" s="586">
        <v>0</v>
      </c>
      <c r="T42" s="586">
        <v>0</v>
      </c>
      <c r="U42" s="586">
        <v>0</v>
      </c>
      <c r="V42" s="586">
        <v>0</v>
      </c>
      <c r="W42" s="586">
        <v>18206.896551724149</v>
      </c>
      <c r="X42" s="586">
        <v>0</v>
      </c>
      <c r="Y42" s="586">
        <v>0</v>
      </c>
      <c r="Z42" s="586">
        <v>46214.802312138672</v>
      </c>
      <c r="AA42" s="586">
        <v>0</v>
      </c>
      <c r="AB42" s="586">
        <v>0</v>
      </c>
      <c r="AC42" s="586">
        <v>0</v>
      </c>
      <c r="AD42" s="586">
        <v>114000</v>
      </c>
      <c r="AE42" s="586">
        <v>0</v>
      </c>
      <c r="AF42" s="586">
        <v>0</v>
      </c>
      <c r="AG42" s="586">
        <v>0</v>
      </c>
      <c r="AH42" s="586">
        <v>12573.75</v>
      </c>
      <c r="AI42" s="586">
        <v>0</v>
      </c>
      <c r="AJ42" s="586">
        <v>0</v>
      </c>
      <c r="AK42" s="586">
        <v>0</v>
      </c>
      <c r="AL42" s="586">
        <v>0</v>
      </c>
      <c r="AM42" s="586">
        <v>0</v>
      </c>
      <c r="AN42" s="586">
        <v>0</v>
      </c>
      <c r="AO42" s="586">
        <v>0</v>
      </c>
      <c r="AP42" s="586">
        <v>719664</v>
      </c>
      <c r="AQ42" s="586">
        <v>111775.84886386283</v>
      </c>
      <c r="AR42" s="586">
        <v>126573.75</v>
      </c>
      <c r="AS42" s="586">
        <v>79889.67731213868</v>
      </c>
      <c r="AT42" s="587">
        <v>958013.5988638628</v>
      </c>
      <c r="AU42" s="586">
        <v>958013.5988638628</v>
      </c>
      <c r="AV42" s="586">
        <v>0</v>
      </c>
      <c r="AW42" s="586">
        <v>831439.8488638628</v>
      </c>
      <c r="AX42" s="586">
        <v>3149.3933669085714</v>
      </c>
      <c r="AY42" s="586">
        <v>3169.4877220544631</v>
      </c>
      <c r="AZ42" s="588">
        <v>-6.3399378410800723E-3</v>
      </c>
      <c r="BA42" s="588">
        <v>0</v>
      </c>
      <c r="BB42" s="586">
        <v>0</v>
      </c>
      <c r="BC42" s="587">
        <v>958013.5988638628</v>
      </c>
      <c r="BD42" s="587">
        <v>3628.8393896358439</v>
      </c>
      <c r="BE42" s="588">
        <v>-8.5848717042488198E-3</v>
      </c>
      <c r="BF42" s="586">
        <v>-7988.6399999999994</v>
      </c>
      <c r="BG42" s="586">
        <v>950024.95886386279</v>
      </c>
      <c r="BH42" s="586">
        <v>-4387.68</v>
      </c>
      <c r="BI42" s="586">
        <v>945637.27886386274</v>
      </c>
      <c r="BJ42" s="586">
        <f>VLOOKUP(B42,CFwds!$M:$AF,15,FALSE)</f>
        <v>148771.1800000004</v>
      </c>
      <c r="BK42" s="586">
        <f>VLOOKUP(B42,CFwds!$M:$AF,20,FALSE)</f>
        <v>15472.320000000002</v>
      </c>
    </row>
    <row r="43" spans="1:63" x14ac:dyDescent="0.25">
      <c r="A43" s="564">
        <v>43</v>
      </c>
      <c r="B43" s="564">
        <v>237</v>
      </c>
      <c r="C43" s="584">
        <v>124584</v>
      </c>
      <c r="D43" s="584">
        <v>9352079</v>
      </c>
      <c r="E43" s="585" t="s">
        <v>788</v>
      </c>
      <c r="F43" s="586">
        <v>477050</v>
      </c>
      <c r="G43" s="586">
        <v>0</v>
      </c>
      <c r="H43" s="586">
        <v>0</v>
      </c>
      <c r="I43" s="586">
        <v>5200.0000000000018</v>
      </c>
      <c r="J43" s="586">
        <v>0</v>
      </c>
      <c r="K43" s="586">
        <v>303.77167630057812</v>
      </c>
      <c r="L43" s="586">
        <v>0</v>
      </c>
      <c r="M43" s="586">
        <v>0</v>
      </c>
      <c r="N43" s="586">
        <v>0</v>
      </c>
      <c r="O43" s="586">
        <v>0</v>
      </c>
      <c r="P43" s="586">
        <v>0</v>
      </c>
      <c r="Q43" s="586">
        <v>0</v>
      </c>
      <c r="R43" s="586">
        <v>0</v>
      </c>
      <c r="S43" s="586">
        <v>0</v>
      </c>
      <c r="T43" s="586">
        <v>0</v>
      </c>
      <c r="U43" s="586">
        <v>0</v>
      </c>
      <c r="V43" s="586">
        <v>0</v>
      </c>
      <c r="W43" s="586">
        <v>1693.5483870967751</v>
      </c>
      <c r="X43" s="586">
        <v>0</v>
      </c>
      <c r="Y43" s="586">
        <v>957.84023668639054</v>
      </c>
      <c r="Z43" s="586">
        <v>23207.584889643455</v>
      </c>
      <c r="AA43" s="586">
        <v>0</v>
      </c>
      <c r="AB43" s="586">
        <v>0</v>
      </c>
      <c r="AC43" s="586">
        <v>0</v>
      </c>
      <c r="AD43" s="586">
        <v>114000</v>
      </c>
      <c r="AE43" s="586">
        <v>0</v>
      </c>
      <c r="AF43" s="586">
        <v>0</v>
      </c>
      <c r="AG43" s="586">
        <v>0</v>
      </c>
      <c r="AH43" s="586">
        <v>17483.5</v>
      </c>
      <c r="AI43" s="586">
        <v>0</v>
      </c>
      <c r="AJ43" s="586">
        <v>0</v>
      </c>
      <c r="AK43" s="586">
        <v>0</v>
      </c>
      <c r="AL43" s="586">
        <v>0</v>
      </c>
      <c r="AM43" s="586">
        <v>0</v>
      </c>
      <c r="AN43" s="586">
        <v>0</v>
      </c>
      <c r="AO43" s="586">
        <v>0</v>
      </c>
      <c r="AP43" s="586">
        <v>477050</v>
      </c>
      <c r="AQ43" s="586">
        <v>31362.7451897272</v>
      </c>
      <c r="AR43" s="586">
        <v>131483.5</v>
      </c>
      <c r="AS43" s="586">
        <v>35957.270727793744</v>
      </c>
      <c r="AT43" s="587">
        <v>639896.24518972728</v>
      </c>
      <c r="AU43" s="586">
        <v>639896.24518972728</v>
      </c>
      <c r="AV43" s="586">
        <v>0</v>
      </c>
      <c r="AW43" s="586">
        <v>508412.74518972728</v>
      </c>
      <c r="AX43" s="586">
        <v>2905.2156867984418</v>
      </c>
      <c r="AY43" s="586">
        <v>2915.7661461170001</v>
      </c>
      <c r="AZ43" s="588">
        <v>-3.6184175238499873E-3</v>
      </c>
      <c r="BA43" s="588">
        <v>0</v>
      </c>
      <c r="BB43" s="586">
        <v>0</v>
      </c>
      <c r="BC43" s="587">
        <v>639896.24518972728</v>
      </c>
      <c r="BD43" s="587">
        <v>3656.5499725127274</v>
      </c>
      <c r="BE43" s="588">
        <v>-1.5215389856100492E-2</v>
      </c>
      <c r="BF43" s="586">
        <v>-5295.5</v>
      </c>
      <c r="BG43" s="586">
        <v>634600.74518972728</v>
      </c>
      <c r="BH43" s="586">
        <v>-2908.5</v>
      </c>
      <c r="BI43" s="586">
        <v>631692.24518972728</v>
      </c>
      <c r="BJ43" s="586">
        <f>VLOOKUP(B43,CFwds!$M:$AF,15,FALSE)</f>
        <v>111556.30000000028</v>
      </c>
      <c r="BK43" s="586">
        <f>VLOOKUP(B43,CFwds!$M:$AF,20,FALSE)</f>
        <v>7819.51</v>
      </c>
    </row>
    <row r="44" spans="1:63" x14ac:dyDescent="0.25">
      <c r="A44" s="564">
        <v>44</v>
      </c>
      <c r="B44" s="564">
        <v>41</v>
      </c>
      <c r="C44" s="584">
        <v>124585</v>
      </c>
      <c r="D44" s="584">
        <v>9352080</v>
      </c>
      <c r="E44" s="585" t="s">
        <v>1172</v>
      </c>
      <c r="F44" s="586">
        <v>752376</v>
      </c>
      <c r="G44" s="586">
        <v>0</v>
      </c>
      <c r="H44" s="586">
        <v>0</v>
      </c>
      <c r="I44" s="586">
        <v>15200.000000000015</v>
      </c>
      <c r="J44" s="586">
        <v>0</v>
      </c>
      <c r="K44" s="586">
        <v>7357.3500000000022</v>
      </c>
      <c r="L44" s="586">
        <v>0</v>
      </c>
      <c r="M44" s="586">
        <v>0</v>
      </c>
      <c r="N44" s="586">
        <v>0</v>
      </c>
      <c r="O44" s="586">
        <v>0</v>
      </c>
      <c r="P44" s="586">
        <v>0</v>
      </c>
      <c r="Q44" s="586">
        <v>0</v>
      </c>
      <c r="R44" s="586">
        <v>0</v>
      </c>
      <c r="S44" s="586">
        <v>0</v>
      </c>
      <c r="T44" s="586">
        <v>0</v>
      </c>
      <c r="U44" s="586">
        <v>0</v>
      </c>
      <c r="V44" s="586">
        <v>0</v>
      </c>
      <c r="W44" s="586">
        <v>3584.4155844155848</v>
      </c>
      <c r="X44" s="586">
        <v>0</v>
      </c>
      <c r="Y44" s="586">
        <v>963.39622641509436</v>
      </c>
      <c r="Z44" s="586">
        <v>53223.397316968709</v>
      </c>
      <c r="AA44" s="586">
        <v>0</v>
      </c>
      <c r="AB44" s="586">
        <v>0</v>
      </c>
      <c r="AC44" s="586">
        <v>0</v>
      </c>
      <c r="AD44" s="586">
        <v>114000</v>
      </c>
      <c r="AE44" s="586">
        <v>0</v>
      </c>
      <c r="AF44" s="586">
        <v>0</v>
      </c>
      <c r="AG44" s="586">
        <v>0</v>
      </c>
      <c r="AH44" s="586">
        <v>21914.25</v>
      </c>
      <c r="AI44" s="586">
        <v>0</v>
      </c>
      <c r="AJ44" s="586">
        <v>0</v>
      </c>
      <c r="AK44" s="586">
        <v>0</v>
      </c>
      <c r="AL44" s="586">
        <v>0</v>
      </c>
      <c r="AM44" s="586">
        <v>0</v>
      </c>
      <c r="AN44" s="586">
        <v>0</v>
      </c>
      <c r="AO44" s="586">
        <v>0</v>
      </c>
      <c r="AP44" s="586">
        <v>752376</v>
      </c>
      <c r="AQ44" s="586">
        <v>80328.55912779941</v>
      </c>
      <c r="AR44" s="586">
        <v>135914.25</v>
      </c>
      <c r="AS44" s="586">
        <v>74499.872316968715</v>
      </c>
      <c r="AT44" s="587">
        <v>968618.80912779947</v>
      </c>
      <c r="AU44" s="586">
        <v>968618.80912779935</v>
      </c>
      <c r="AV44" s="586">
        <v>0</v>
      </c>
      <c r="AW44" s="586">
        <v>832704.55912779947</v>
      </c>
      <c r="AX44" s="586">
        <v>3017.0455040862298</v>
      </c>
      <c r="AY44" s="586">
        <v>3040.3596766246233</v>
      </c>
      <c r="AZ44" s="588">
        <v>-7.6682284394314192E-3</v>
      </c>
      <c r="BA44" s="588">
        <v>0</v>
      </c>
      <c r="BB44" s="586">
        <v>0</v>
      </c>
      <c r="BC44" s="587">
        <v>968618.80912779947</v>
      </c>
      <c r="BD44" s="587">
        <v>3509.4884388688388</v>
      </c>
      <c r="BE44" s="588">
        <v>-1.9777898710790165E-2</v>
      </c>
      <c r="BF44" s="586">
        <v>-8351.76</v>
      </c>
      <c r="BG44" s="586">
        <v>960267.04912779946</v>
      </c>
      <c r="BH44" s="586">
        <v>-4587.12</v>
      </c>
      <c r="BI44" s="586">
        <v>955679.92912779946</v>
      </c>
      <c r="BJ44" s="586">
        <f>VLOOKUP(B44,CFwds!$M:$AF,15,FALSE)</f>
        <v>22067.830000000075</v>
      </c>
      <c r="BK44" s="586">
        <f>VLOOKUP(B44,CFwds!$M:$AF,20,FALSE)</f>
        <v>4546.2099999999991</v>
      </c>
    </row>
    <row r="45" spans="1:63" x14ac:dyDescent="0.25">
      <c r="A45" s="564">
        <v>45</v>
      </c>
      <c r="B45" s="564">
        <v>42</v>
      </c>
      <c r="C45" s="584">
        <v>124586</v>
      </c>
      <c r="D45" s="584">
        <v>9352081</v>
      </c>
      <c r="E45" s="585" t="s">
        <v>1173</v>
      </c>
      <c r="F45" s="586">
        <v>139026</v>
      </c>
      <c r="G45" s="586">
        <v>0</v>
      </c>
      <c r="H45" s="586">
        <v>0</v>
      </c>
      <c r="I45" s="586">
        <v>1999.9999999999995</v>
      </c>
      <c r="J45" s="586">
        <v>0</v>
      </c>
      <c r="K45" s="586">
        <v>0</v>
      </c>
      <c r="L45" s="586">
        <v>0</v>
      </c>
      <c r="M45" s="586">
        <v>0</v>
      </c>
      <c r="N45" s="586">
        <v>0</v>
      </c>
      <c r="O45" s="586">
        <v>0</v>
      </c>
      <c r="P45" s="586">
        <v>0</v>
      </c>
      <c r="Q45" s="586">
        <v>0</v>
      </c>
      <c r="R45" s="586">
        <v>0</v>
      </c>
      <c r="S45" s="586">
        <v>0</v>
      </c>
      <c r="T45" s="586">
        <v>0</v>
      </c>
      <c r="U45" s="586">
        <v>0</v>
      </c>
      <c r="V45" s="586">
        <v>0</v>
      </c>
      <c r="W45" s="586">
        <v>0</v>
      </c>
      <c r="X45" s="586">
        <v>0</v>
      </c>
      <c r="Y45" s="586">
        <v>0</v>
      </c>
      <c r="Z45" s="586">
        <v>9504.7684964251803</v>
      </c>
      <c r="AA45" s="586">
        <v>0</v>
      </c>
      <c r="AB45" s="586">
        <v>0</v>
      </c>
      <c r="AC45" s="586">
        <v>0</v>
      </c>
      <c r="AD45" s="586">
        <v>114000</v>
      </c>
      <c r="AE45" s="586">
        <v>65954.606141522017</v>
      </c>
      <c r="AF45" s="586">
        <v>0</v>
      </c>
      <c r="AG45" s="586">
        <v>0</v>
      </c>
      <c r="AH45" s="586">
        <v>3870.86</v>
      </c>
      <c r="AI45" s="586">
        <v>0</v>
      </c>
      <c r="AJ45" s="586">
        <v>0</v>
      </c>
      <c r="AK45" s="586">
        <v>0</v>
      </c>
      <c r="AL45" s="586">
        <v>23500</v>
      </c>
      <c r="AM45" s="586">
        <v>0</v>
      </c>
      <c r="AN45" s="586">
        <v>0</v>
      </c>
      <c r="AO45" s="586">
        <v>0</v>
      </c>
      <c r="AP45" s="586">
        <v>139026</v>
      </c>
      <c r="AQ45" s="586">
        <v>11504.76849642518</v>
      </c>
      <c r="AR45" s="586">
        <v>207325.46614152199</v>
      </c>
      <c r="AS45" s="586">
        <v>20502.568496425178</v>
      </c>
      <c r="AT45" s="587">
        <v>357856.23463794717</v>
      </c>
      <c r="AU45" s="586">
        <v>357856.23463794717</v>
      </c>
      <c r="AV45" s="586">
        <v>0</v>
      </c>
      <c r="AW45" s="586">
        <v>174030.76849642518</v>
      </c>
      <c r="AX45" s="586">
        <v>3412.368009733827</v>
      </c>
      <c r="AY45" s="586">
        <v>3096.9546881605688</v>
      </c>
      <c r="AZ45" s="588">
        <v>0.10184628234279959</v>
      </c>
      <c r="BA45" s="588">
        <v>-9.633628234279959E-2</v>
      </c>
      <c r="BB45" s="586">
        <v>-15215.804163316165</v>
      </c>
      <c r="BC45" s="587">
        <v>342640.43047463102</v>
      </c>
      <c r="BD45" s="587">
        <v>6718.4398132280594</v>
      </c>
      <c r="BE45" s="588">
        <v>5.9548182895847734E-2</v>
      </c>
      <c r="BF45" s="586">
        <v>-1543.26</v>
      </c>
      <c r="BG45" s="586">
        <v>341097.17047463101</v>
      </c>
      <c r="BH45" s="586">
        <v>-847.62</v>
      </c>
      <c r="BI45" s="586">
        <v>340249.55047463102</v>
      </c>
      <c r="BJ45" s="586">
        <f>VLOOKUP(B45,CFwds!$M:$AF,15,FALSE)</f>
        <v>80955.859999999986</v>
      </c>
      <c r="BK45" s="586">
        <f>VLOOKUP(B45,CFwds!$M:$AF,20,FALSE)</f>
        <v>3835.0599999999977</v>
      </c>
    </row>
    <row r="46" spans="1:63" x14ac:dyDescent="0.25">
      <c r="A46" s="564">
        <v>46</v>
      </c>
      <c r="B46" s="564">
        <v>242</v>
      </c>
      <c r="C46" s="584">
        <v>124587</v>
      </c>
      <c r="D46" s="584">
        <v>9352083</v>
      </c>
      <c r="E46" s="585" t="s">
        <v>791</v>
      </c>
      <c r="F46" s="586">
        <v>288956</v>
      </c>
      <c r="G46" s="586">
        <v>0</v>
      </c>
      <c r="H46" s="586">
        <v>0</v>
      </c>
      <c r="I46" s="586">
        <v>2800</v>
      </c>
      <c r="J46" s="586">
        <v>0</v>
      </c>
      <c r="K46" s="586">
        <v>150.14999999999995</v>
      </c>
      <c r="L46" s="586">
        <v>0</v>
      </c>
      <c r="M46" s="586">
        <v>1119.2999999999995</v>
      </c>
      <c r="N46" s="586">
        <v>2329.6000000000013</v>
      </c>
      <c r="O46" s="586">
        <v>0</v>
      </c>
      <c r="P46" s="586">
        <v>0</v>
      </c>
      <c r="Q46" s="586">
        <v>0</v>
      </c>
      <c r="R46" s="586">
        <v>0</v>
      </c>
      <c r="S46" s="586">
        <v>0</v>
      </c>
      <c r="T46" s="586">
        <v>0</v>
      </c>
      <c r="U46" s="586">
        <v>0</v>
      </c>
      <c r="V46" s="586">
        <v>0</v>
      </c>
      <c r="W46" s="586">
        <v>0</v>
      </c>
      <c r="X46" s="586">
        <v>0</v>
      </c>
      <c r="Y46" s="586">
        <v>0</v>
      </c>
      <c r="Z46" s="586">
        <v>10339.71758241759</v>
      </c>
      <c r="AA46" s="586">
        <v>0</v>
      </c>
      <c r="AB46" s="586">
        <v>0</v>
      </c>
      <c r="AC46" s="586">
        <v>0</v>
      </c>
      <c r="AD46" s="586">
        <v>114000</v>
      </c>
      <c r="AE46" s="586">
        <v>29238.985313751666</v>
      </c>
      <c r="AF46" s="586">
        <v>0</v>
      </c>
      <c r="AG46" s="586">
        <v>0</v>
      </c>
      <c r="AH46" s="586">
        <v>7112.13</v>
      </c>
      <c r="AI46" s="586">
        <v>0</v>
      </c>
      <c r="AJ46" s="586">
        <v>0</v>
      </c>
      <c r="AK46" s="586">
        <v>0</v>
      </c>
      <c r="AL46" s="586">
        <v>0</v>
      </c>
      <c r="AM46" s="586">
        <v>0</v>
      </c>
      <c r="AN46" s="586">
        <v>0</v>
      </c>
      <c r="AO46" s="586">
        <v>0</v>
      </c>
      <c r="AP46" s="586">
        <v>288956</v>
      </c>
      <c r="AQ46" s="586">
        <v>16738.767582417589</v>
      </c>
      <c r="AR46" s="586">
        <v>150351.11531375168</v>
      </c>
      <c r="AS46" s="586">
        <v>23537.042582417591</v>
      </c>
      <c r="AT46" s="587">
        <v>456045.88289616926</v>
      </c>
      <c r="AU46" s="586">
        <v>456045.88289616926</v>
      </c>
      <c r="AV46" s="586">
        <v>0</v>
      </c>
      <c r="AW46" s="586">
        <v>305694.76758241758</v>
      </c>
      <c r="AX46" s="586">
        <v>2883.9129017209207</v>
      </c>
      <c r="AY46" s="586">
        <v>2861.2943169076275</v>
      </c>
      <c r="AZ46" s="588">
        <v>7.9050186063132598E-3</v>
      </c>
      <c r="BA46" s="588">
        <v>-2.3950186063132596E-3</v>
      </c>
      <c r="BB46" s="586">
        <v>-726.40243147600859</v>
      </c>
      <c r="BC46" s="587">
        <v>455319.48046469328</v>
      </c>
      <c r="BD46" s="587">
        <v>4295.4667968367294</v>
      </c>
      <c r="BE46" s="588">
        <v>1.173415573745773E-2</v>
      </c>
      <c r="BF46" s="586">
        <v>-3207.56</v>
      </c>
      <c r="BG46" s="586">
        <v>452111.92046469328</v>
      </c>
      <c r="BH46" s="586">
        <v>-1761.72</v>
      </c>
      <c r="BI46" s="586">
        <v>450350.20046469331</v>
      </c>
      <c r="BJ46" s="586">
        <f>VLOOKUP(B46,CFwds!$M:$AF,15,FALSE)</f>
        <v>68957.809999999939</v>
      </c>
      <c r="BK46" s="586">
        <f>VLOOKUP(B46,CFwds!$M:$AF,20,FALSE)</f>
        <v>4761.8</v>
      </c>
    </row>
    <row r="47" spans="1:63" x14ac:dyDescent="0.25">
      <c r="A47" s="564">
        <v>47</v>
      </c>
      <c r="B47" s="564">
        <v>245</v>
      </c>
      <c r="C47" s="584">
        <v>124588</v>
      </c>
      <c r="D47" s="584">
        <v>9352084</v>
      </c>
      <c r="E47" s="585" t="s">
        <v>793</v>
      </c>
      <c r="F47" s="586">
        <v>441612</v>
      </c>
      <c r="G47" s="586">
        <v>0</v>
      </c>
      <c r="H47" s="586">
        <v>0</v>
      </c>
      <c r="I47" s="586">
        <v>4000</v>
      </c>
      <c r="J47" s="586">
        <v>0</v>
      </c>
      <c r="K47" s="586">
        <v>300.30000000000047</v>
      </c>
      <c r="L47" s="586">
        <v>3439.8000000000025</v>
      </c>
      <c r="M47" s="586">
        <v>13431.600000000004</v>
      </c>
      <c r="N47" s="586">
        <v>4659.2000000000071</v>
      </c>
      <c r="O47" s="586">
        <v>1242.1500000000001</v>
      </c>
      <c r="P47" s="586">
        <v>0</v>
      </c>
      <c r="Q47" s="586">
        <v>0</v>
      </c>
      <c r="R47" s="586">
        <v>0</v>
      </c>
      <c r="S47" s="586">
        <v>0</v>
      </c>
      <c r="T47" s="586">
        <v>0</v>
      </c>
      <c r="U47" s="586">
        <v>0</v>
      </c>
      <c r="V47" s="586">
        <v>0</v>
      </c>
      <c r="W47" s="586">
        <v>0</v>
      </c>
      <c r="X47" s="586">
        <v>0</v>
      </c>
      <c r="Y47" s="586">
        <v>0</v>
      </c>
      <c r="Z47" s="586">
        <v>21226.337953964176</v>
      </c>
      <c r="AA47" s="586">
        <v>0</v>
      </c>
      <c r="AB47" s="586">
        <v>0</v>
      </c>
      <c r="AC47" s="586">
        <v>0</v>
      </c>
      <c r="AD47" s="586">
        <v>114000</v>
      </c>
      <c r="AE47" s="586">
        <v>0</v>
      </c>
      <c r="AF47" s="586">
        <v>0</v>
      </c>
      <c r="AG47" s="586">
        <v>0</v>
      </c>
      <c r="AH47" s="586">
        <v>9819.5</v>
      </c>
      <c r="AI47" s="586">
        <v>0</v>
      </c>
      <c r="AJ47" s="586">
        <v>0</v>
      </c>
      <c r="AK47" s="586">
        <v>0</v>
      </c>
      <c r="AL47" s="586">
        <v>0</v>
      </c>
      <c r="AM47" s="586">
        <v>0</v>
      </c>
      <c r="AN47" s="586">
        <v>0</v>
      </c>
      <c r="AO47" s="586">
        <v>0</v>
      </c>
      <c r="AP47" s="586">
        <v>441612</v>
      </c>
      <c r="AQ47" s="586">
        <v>48299.387953964193</v>
      </c>
      <c r="AR47" s="586">
        <v>123819.5</v>
      </c>
      <c r="AS47" s="586">
        <v>44760.662953964187</v>
      </c>
      <c r="AT47" s="587">
        <v>613730.88795396418</v>
      </c>
      <c r="AU47" s="586">
        <v>613730.88795396418</v>
      </c>
      <c r="AV47" s="586">
        <v>0</v>
      </c>
      <c r="AW47" s="586">
        <v>489911.38795396418</v>
      </c>
      <c r="AX47" s="586">
        <v>3024.1443700861987</v>
      </c>
      <c r="AY47" s="586">
        <v>2984.0359352837627</v>
      </c>
      <c r="AZ47" s="588">
        <v>1.3441002612665242E-2</v>
      </c>
      <c r="BA47" s="588">
        <v>-7.931002612665241E-3</v>
      </c>
      <c r="BB47" s="586">
        <v>-3833.9562814416427</v>
      </c>
      <c r="BC47" s="587">
        <v>609896.93167252257</v>
      </c>
      <c r="BD47" s="587">
        <v>3764.7958745217443</v>
      </c>
      <c r="BE47" s="588">
        <v>-9.5236044155584398E-3</v>
      </c>
      <c r="BF47" s="586">
        <v>-4902.12</v>
      </c>
      <c r="BG47" s="586">
        <v>604994.81167252257</v>
      </c>
      <c r="BH47" s="586">
        <v>-2692.44</v>
      </c>
      <c r="BI47" s="586">
        <v>602302.37167252263</v>
      </c>
      <c r="BJ47" s="586">
        <f>VLOOKUP(B47,CFwds!$M:$AF,15,FALSE)</f>
        <v>14983.820000000065</v>
      </c>
      <c r="BK47" s="586">
        <f>VLOOKUP(B47,CFwds!$M:$AF,20,FALSE)</f>
        <v>332.19999999999982</v>
      </c>
    </row>
    <row r="48" spans="1:63" x14ac:dyDescent="0.25">
      <c r="A48" s="564">
        <v>48</v>
      </c>
      <c r="B48" s="564">
        <v>246</v>
      </c>
      <c r="C48" s="584">
        <v>124589</v>
      </c>
      <c r="D48" s="584">
        <v>9352085</v>
      </c>
      <c r="E48" s="585" t="s">
        <v>794</v>
      </c>
      <c r="F48" s="586">
        <v>231710</v>
      </c>
      <c r="G48" s="586">
        <v>0</v>
      </c>
      <c r="H48" s="586">
        <v>0</v>
      </c>
      <c r="I48" s="586">
        <v>1600.0000000000011</v>
      </c>
      <c r="J48" s="586">
        <v>0</v>
      </c>
      <c r="K48" s="586">
        <v>0</v>
      </c>
      <c r="L48" s="586">
        <v>0</v>
      </c>
      <c r="M48" s="586">
        <v>0</v>
      </c>
      <c r="N48" s="586">
        <v>0</v>
      </c>
      <c r="O48" s="586">
        <v>0</v>
      </c>
      <c r="P48" s="586">
        <v>0</v>
      </c>
      <c r="Q48" s="586">
        <v>0</v>
      </c>
      <c r="R48" s="586">
        <v>0</v>
      </c>
      <c r="S48" s="586">
        <v>0</v>
      </c>
      <c r="T48" s="586">
        <v>0</v>
      </c>
      <c r="U48" s="586">
        <v>0</v>
      </c>
      <c r="V48" s="586">
        <v>0</v>
      </c>
      <c r="W48" s="586">
        <v>0</v>
      </c>
      <c r="X48" s="586">
        <v>0</v>
      </c>
      <c r="Y48" s="586">
        <v>0</v>
      </c>
      <c r="Z48" s="586">
        <v>13613.151911468836</v>
      </c>
      <c r="AA48" s="586">
        <v>0</v>
      </c>
      <c r="AB48" s="586">
        <v>0</v>
      </c>
      <c r="AC48" s="586">
        <v>0</v>
      </c>
      <c r="AD48" s="586">
        <v>114000</v>
      </c>
      <c r="AE48" s="586">
        <v>43257.67690253671</v>
      </c>
      <c r="AF48" s="586">
        <v>0</v>
      </c>
      <c r="AG48" s="586">
        <v>0</v>
      </c>
      <c r="AH48" s="586">
        <v>4290.6000000000004</v>
      </c>
      <c r="AI48" s="586">
        <v>0</v>
      </c>
      <c r="AJ48" s="586">
        <v>0</v>
      </c>
      <c r="AK48" s="586">
        <v>0</v>
      </c>
      <c r="AL48" s="586">
        <v>0</v>
      </c>
      <c r="AM48" s="586">
        <v>0</v>
      </c>
      <c r="AN48" s="586">
        <v>0</v>
      </c>
      <c r="AO48" s="586">
        <v>0</v>
      </c>
      <c r="AP48" s="586">
        <v>231710</v>
      </c>
      <c r="AQ48" s="586">
        <v>15213.151911468838</v>
      </c>
      <c r="AR48" s="586">
        <v>161548.27690253672</v>
      </c>
      <c r="AS48" s="586">
        <v>24410.951911468837</v>
      </c>
      <c r="AT48" s="587">
        <v>408471.42881400557</v>
      </c>
      <c r="AU48" s="586">
        <v>408471.42881400557</v>
      </c>
      <c r="AV48" s="586">
        <v>0</v>
      </c>
      <c r="AW48" s="586">
        <v>246923.15191146886</v>
      </c>
      <c r="AX48" s="586">
        <v>2904.9782577819865</v>
      </c>
      <c r="AY48" s="586">
        <v>2919.12455204666</v>
      </c>
      <c r="AZ48" s="588">
        <v>-4.8460742296025962E-3</v>
      </c>
      <c r="BA48" s="588">
        <v>0</v>
      </c>
      <c r="BB48" s="586">
        <v>0</v>
      </c>
      <c r="BC48" s="587">
        <v>408471.42881400557</v>
      </c>
      <c r="BD48" s="587">
        <v>4805.546221341242</v>
      </c>
      <c r="BE48" s="588">
        <v>-1.9360784187624214E-3</v>
      </c>
      <c r="BF48" s="586">
        <v>-2572.1</v>
      </c>
      <c r="BG48" s="586">
        <v>405899.3288140056</v>
      </c>
      <c r="BH48" s="586">
        <v>-1412.7</v>
      </c>
      <c r="BI48" s="586">
        <v>404486.62881400558</v>
      </c>
      <c r="BJ48" s="586">
        <f>VLOOKUP(B48,CFwds!$M:$AF,15,FALSE)</f>
        <v>132931.68000000028</v>
      </c>
      <c r="BK48" s="586">
        <f>VLOOKUP(B48,CFwds!$M:$AF,20,FALSE)</f>
        <v>9177.48</v>
      </c>
    </row>
    <row r="49" spans="1:63" x14ac:dyDescent="0.25">
      <c r="A49" s="564">
        <v>49</v>
      </c>
      <c r="B49" s="564">
        <v>44</v>
      </c>
      <c r="C49" s="584">
        <v>124590</v>
      </c>
      <c r="D49" s="584">
        <v>9352086</v>
      </c>
      <c r="E49" s="585" t="s">
        <v>1174</v>
      </c>
      <c r="F49" s="586">
        <v>264422</v>
      </c>
      <c r="G49" s="586">
        <v>0</v>
      </c>
      <c r="H49" s="586">
        <v>0</v>
      </c>
      <c r="I49" s="586">
        <v>4399.9999999999964</v>
      </c>
      <c r="J49" s="586">
        <v>0</v>
      </c>
      <c r="K49" s="586">
        <v>1651.6499999999987</v>
      </c>
      <c r="L49" s="586">
        <v>0</v>
      </c>
      <c r="M49" s="586">
        <v>0</v>
      </c>
      <c r="N49" s="586">
        <v>0</v>
      </c>
      <c r="O49" s="586">
        <v>0</v>
      </c>
      <c r="P49" s="586">
        <v>0</v>
      </c>
      <c r="Q49" s="586">
        <v>0</v>
      </c>
      <c r="R49" s="586">
        <v>0</v>
      </c>
      <c r="S49" s="586">
        <v>0</v>
      </c>
      <c r="T49" s="586">
        <v>0</v>
      </c>
      <c r="U49" s="586">
        <v>0</v>
      </c>
      <c r="V49" s="586">
        <v>0</v>
      </c>
      <c r="W49" s="586">
        <v>0</v>
      </c>
      <c r="X49" s="586">
        <v>0</v>
      </c>
      <c r="Y49" s="586">
        <v>0</v>
      </c>
      <c r="Z49" s="586">
        <v>11735.63963414633</v>
      </c>
      <c r="AA49" s="586">
        <v>0</v>
      </c>
      <c r="AB49" s="586">
        <v>0</v>
      </c>
      <c r="AC49" s="586">
        <v>0</v>
      </c>
      <c r="AD49" s="586">
        <v>114000</v>
      </c>
      <c r="AE49" s="586">
        <v>0</v>
      </c>
      <c r="AF49" s="586">
        <v>0</v>
      </c>
      <c r="AG49" s="586">
        <v>0</v>
      </c>
      <c r="AH49" s="586">
        <v>6062.8</v>
      </c>
      <c r="AI49" s="586">
        <v>0</v>
      </c>
      <c r="AJ49" s="586">
        <v>0</v>
      </c>
      <c r="AK49" s="586">
        <v>0</v>
      </c>
      <c r="AL49" s="586">
        <v>0</v>
      </c>
      <c r="AM49" s="586">
        <v>0</v>
      </c>
      <c r="AN49" s="586">
        <v>0</v>
      </c>
      <c r="AO49" s="586">
        <v>0</v>
      </c>
      <c r="AP49" s="586">
        <v>264422</v>
      </c>
      <c r="AQ49" s="586">
        <v>17787.289634146324</v>
      </c>
      <c r="AR49" s="586">
        <v>120062.8</v>
      </c>
      <c r="AS49" s="586">
        <v>24759.264634146326</v>
      </c>
      <c r="AT49" s="587">
        <v>402272.08963414631</v>
      </c>
      <c r="AU49" s="586">
        <v>402272.08963414637</v>
      </c>
      <c r="AV49" s="586">
        <v>0</v>
      </c>
      <c r="AW49" s="586">
        <v>282209.28963414632</v>
      </c>
      <c r="AX49" s="586">
        <v>2909.3741199396527</v>
      </c>
      <c r="AY49" s="586">
        <v>2895.9244365426061</v>
      </c>
      <c r="AZ49" s="588">
        <v>4.6443488743455955E-3</v>
      </c>
      <c r="BA49" s="588">
        <v>0</v>
      </c>
      <c r="BB49" s="586">
        <v>0</v>
      </c>
      <c r="BC49" s="587">
        <v>402272.08963414631</v>
      </c>
      <c r="BD49" s="587">
        <v>4147.1349446819204</v>
      </c>
      <c r="BE49" s="588">
        <v>-2.0302646199986896E-2</v>
      </c>
      <c r="BF49" s="586">
        <v>-2935.22</v>
      </c>
      <c r="BG49" s="586">
        <v>399336.86963414634</v>
      </c>
      <c r="BH49" s="586">
        <v>-1612.14</v>
      </c>
      <c r="BI49" s="586">
        <v>397724.72963414632</v>
      </c>
      <c r="BJ49" s="586">
        <f>VLOOKUP(B49,CFwds!$M:$AF,15,FALSE)</f>
        <v>50108.030000000144</v>
      </c>
      <c r="BK49" s="586">
        <f>VLOOKUP(B49,CFwds!$M:$AF,20,FALSE)</f>
        <v>12337.69</v>
      </c>
    </row>
    <row r="50" spans="1:63" x14ac:dyDescent="0.25">
      <c r="A50" s="564">
        <v>50</v>
      </c>
      <c r="B50" s="564">
        <v>48</v>
      </c>
      <c r="C50" s="584">
        <v>124592</v>
      </c>
      <c r="D50" s="584">
        <v>9352088</v>
      </c>
      <c r="E50" s="585" t="s">
        <v>1175</v>
      </c>
      <c r="F50" s="586">
        <v>286230</v>
      </c>
      <c r="G50" s="586">
        <v>0</v>
      </c>
      <c r="H50" s="586">
        <v>0</v>
      </c>
      <c r="I50" s="586">
        <v>3999.9999999999986</v>
      </c>
      <c r="J50" s="586">
        <v>0</v>
      </c>
      <c r="K50" s="586">
        <v>450.45000000000044</v>
      </c>
      <c r="L50" s="586">
        <v>0</v>
      </c>
      <c r="M50" s="586">
        <v>0</v>
      </c>
      <c r="N50" s="586">
        <v>0</v>
      </c>
      <c r="O50" s="586">
        <v>1242.1499999999996</v>
      </c>
      <c r="P50" s="586">
        <v>0</v>
      </c>
      <c r="Q50" s="586">
        <v>0</v>
      </c>
      <c r="R50" s="586">
        <v>0</v>
      </c>
      <c r="S50" s="586">
        <v>0</v>
      </c>
      <c r="T50" s="586">
        <v>0</v>
      </c>
      <c r="U50" s="586">
        <v>0</v>
      </c>
      <c r="V50" s="586">
        <v>0</v>
      </c>
      <c r="W50" s="586">
        <v>0</v>
      </c>
      <c r="X50" s="586">
        <v>0</v>
      </c>
      <c r="Y50" s="586">
        <v>961.63366336633669</v>
      </c>
      <c r="Z50" s="586">
        <v>14248.499999999985</v>
      </c>
      <c r="AA50" s="586">
        <v>0</v>
      </c>
      <c r="AB50" s="586">
        <v>0</v>
      </c>
      <c r="AC50" s="586">
        <v>0</v>
      </c>
      <c r="AD50" s="586">
        <v>114000</v>
      </c>
      <c r="AE50" s="586">
        <v>29906.542056074759</v>
      </c>
      <c r="AF50" s="586">
        <v>0</v>
      </c>
      <c r="AG50" s="586">
        <v>0</v>
      </c>
      <c r="AH50" s="586">
        <v>14250.25</v>
      </c>
      <c r="AI50" s="586">
        <v>0</v>
      </c>
      <c r="AJ50" s="586">
        <v>0</v>
      </c>
      <c r="AK50" s="586">
        <v>0</v>
      </c>
      <c r="AL50" s="586">
        <v>0</v>
      </c>
      <c r="AM50" s="586">
        <v>0</v>
      </c>
      <c r="AN50" s="586">
        <v>0</v>
      </c>
      <c r="AO50" s="586">
        <v>0</v>
      </c>
      <c r="AP50" s="586">
        <v>286230</v>
      </c>
      <c r="AQ50" s="586">
        <v>20902.733663366322</v>
      </c>
      <c r="AR50" s="586">
        <v>158156.79205607477</v>
      </c>
      <c r="AS50" s="586">
        <v>27092.599999999984</v>
      </c>
      <c r="AT50" s="587">
        <v>465289.52571944107</v>
      </c>
      <c r="AU50" s="586">
        <v>465289.52571944112</v>
      </c>
      <c r="AV50" s="586">
        <v>0</v>
      </c>
      <c r="AW50" s="586">
        <v>307132.73366336629</v>
      </c>
      <c r="AX50" s="586">
        <v>2925.0736539368218</v>
      </c>
      <c r="AY50" s="586">
        <v>2823.434876402906</v>
      </c>
      <c r="AZ50" s="588">
        <v>3.5998272311279576E-2</v>
      </c>
      <c r="BA50" s="588">
        <v>-3.0488272311279575E-2</v>
      </c>
      <c r="BB50" s="586">
        <v>-9038.5733933182582</v>
      </c>
      <c r="BC50" s="587">
        <v>456250.95232612279</v>
      </c>
      <c r="BD50" s="587">
        <v>4345.2471650106936</v>
      </c>
      <c r="BE50" s="588">
        <v>2.2649435602120072E-3</v>
      </c>
      <c r="BF50" s="586">
        <v>-3177.2999999999997</v>
      </c>
      <c r="BG50" s="586">
        <v>453073.6523261228</v>
      </c>
      <c r="BH50" s="586">
        <v>-1745.1000000000001</v>
      </c>
      <c r="BI50" s="586">
        <v>451328.55232612282</v>
      </c>
      <c r="BJ50" s="586">
        <f>VLOOKUP(B50,CFwds!$M:$AF,15,FALSE)</f>
        <v>100224.44000000012</v>
      </c>
      <c r="BK50" s="586">
        <f>VLOOKUP(B50,CFwds!$M:$AF,20,FALSE)</f>
        <v>12289.529999999999</v>
      </c>
    </row>
    <row r="51" spans="1:63" x14ac:dyDescent="0.25">
      <c r="A51" s="564">
        <v>51</v>
      </c>
      <c r="B51" s="564">
        <v>309</v>
      </c>
      <c r="C51" s="584">
        <v>124593</v>
      </c>
      <c r="D51" s="584">
        <v>9352089</v>
      </c>
      <c r="E51" s="585" t="s">
        <v>825</v>
      </c>
      <c r="F51" s="586">
        <v>1526560</v>
      </c>
      <c r="G51" s="586">
        <v>0</v>
      </c>
      <c r="H51" s="586">
        <v>0</v>
      </c>
      <c r="I51" s="586">
        <v>13199.999999999995</v>
      </c>
      <c r="J51" s="586">
        <v>0</v>
      </c>
      <c r="K51" s="586">
        <v>0</v>
      </c>
      <c r="L51" s="586">
        <v>3938.2325581395312</v>
      </c>
      <c r="M51" s="586">
        <v>2242.6046511627883</v>
      </c>
      <c r="N51" s="586">
        <v>2333.7674418604629</v>
      </c>
      <c r="O51" s="586">
        <v>1244.3720930232546</v>
      </c>
      <c r="P51" s="586">
        <v>0</v>
      </c>
      <c r="Q51" s="586">
        <v>0</v>
      </c>
      <c r="R51" s="586">
        <v>0</v>
      </c>
      <c r="S51" s="586">
        <v>0</v>
      </c>
      <c r="T51" s="586">
        <v>0</v>
      </c>
      <c r="U51" s="586">
        <v>0</v>
      </c>
      <c r="V51" s="586">
        <v>0</v>
      </c>
      <c r="W51" s="586">
        <v>16119.40298507465</v>
      </c>
      <c r="X51" s="586">
        <v>0</v>
      </c>
      <c r="Y51" s="586">
        <v>0</v>
      </c>
      <c r="Z51" s="586">
        <v>80664.494244320929</v>
      </c>
      <c r="AA51" s="586">
        <v>0</v>
      </c>
      <c r="AB51" s="586">
        <v>0</v>
      </c>
      <c r="AC51" s="586">
        <v>0</v>
      </c>
      <c r="AD51" s="586">
        <v>114000</v>
      </c>
      <c r="AE51" s="586">
        <v>0</v>
      </c>
      <c r="AF51" s="586">
        <v>0</v>
      </c>
      <c r="AG51" s="586">
        <v>0</v>
      </c>
      <c r="AH51" s="586">
        <v>32811.5</v>
      </c>
      <c r="AI51" s="586">
        <v>0</v>
      </c>
      <c r="AJ51" s="586">
        <v>0</v>
      </c>
      <c r="AK51" s="586">
        <v>0</v>
      </c>
      <c r="AL51" s="586">
        <v>0</v>
      </c>
      <c r="AM51" s="586">
        <v>0</v>
      </c>
      <c r="AN51" s="586">
        <v>0</v>
      </c>
      <c r="AO51" s="586">
        <v>0</v>
      </c>
      <c r="AP51" s="586">
        <v>1526560</v>
      </c>
      <c r="AQ51" s="586">
        <v>119742.87397358162</v>
      </c>
      <c r="AR51" s="586">
        <v>146811.5</v>
      </c>
      <c r="AS51" s="586">
        <v>102141.78261641394</v>
      </c>
      <c r="AT51" s="587">
        <v>1793114.3739735817</v>
      </c>
      <c r="AU51" s="586">
        <v>1793114.3739735817</v>
      </c>
      <c r="AV51" s="586">
        <v>0</v>
      </c>
      <c r="AW51" s="586">
        <v>1646302.8739735817</v>
      </c>
      <c r="AX51" s="586">
        <v>2939.8265606671102</v>
      </c>
      <c r="AY51" s="586">
        <v>2934.7544759868192</v>
      </c>
      <c r="AZ51" s="588">
        <v>1.7282824583087228E-3</v>
      </c>
      <c r="BA51" s="588">
        <v>0</v>
      </c>
      <c r="BB51" s="586">
        <v>0</v>
      </c>
      <c r="BC51" s="587">
        <v>1793114.3739735817</v>
      </c>
      <c r="BD51" s="587">
        <v>3201.989953524253</v>
      </c>
      <c r="BE51" s="588">
        <v>-7.8960817477032874E-3</v>
      </c>
      <c r="BF51" s="586">
        <v>-16945.599999999999</v>
      </c>
      <c r="BG51" s="586">
        <v>1776168.7739735816</v>
      </c>
      <c r="BH51" s="586">
        <v>-9307.2000000000007</v>
      </c>
      <c r="BI51" s="586">
        <v>1766861.5739735817</v>
      </c>
      <c r="BJ51" s="586">
        <f>VLOOKUP(B51,CFwds!$M:$AF,15,FALSE)</f>
        <v>115487.08999999939</v>
      </c>
      <c r="BK51" s="586">
        <f>VLOOKUP(B51,CFwds!$M:$AF,20,FALSE)</f>
        <v>15385.73</v>
      </c>
    </row>
    <row r="52" spans="1:63" x14ac:dyDescent="0.25">
      <c r="A52" s="564">
        <v>52</v>
      </c>
      <c r="B52" s="564">
        <v>310</v>
      </c>
      <c r="C52" s="584">
        <v>124595</v>
      </c>
      <c r="D52" s="584">
        <v>9352092</v>
      </c>
      <c r="E52" s="585" t="s">
        <v>826</v>
      </c>
      <c r="F52" s="586">
        <v>278052</v>
      </c>
      <c r="G52" s="586">
        <v>0</v>
      </c>
      <c r="H52" s="586">
        <v>0</v>
      </c>
      <c r="I52" s="586">
        <v>800</v>
      </c>
      <c r="J52" s="586">
        <v>0</v>
      </c>
      <c r="K52" s="586">
        <v>150.15</v>
      </c>
      <c r="L52" s="586">
        <v>982.80000000000007</v>
      </c>
      <c r="M52" s="586">
        <v>0</v>
      </c>
      <c r="N52" s="586">
        <v>2329.6</v>
      </c>
      <c r="O52" s="586">
        <v>0</v>
      </c>
      <c r="P52" s="586">
        <v>0</v>
      </c>
      <c r="Q52" s="586">
        <v>0</v>
      </c>
      <c r="R52" s="586">
        <v>0</v>
      </c>
      <c r="S52" s="586">
        <v>0</v>
      </c>
      <c r="T52" s="586">
        <v>0</v>
      </c>
      <c r="U52" s="586">
        <v>0</v>
      </c>
      <c r="V52" s="586">
        <v>0</v>
      </c>
      <c r="W52" s="586">
        <v>0</v>
      </c>
      <c r="X52" s="586">
        <v>0</v>
      </c>
      <c r="Y52" s="586">
        <v>1797.1428571428573</v>
      </c>
      <c r="Z52" s="586">
        <v>15447.245629510837</v>
      </c>
      <c r="AA52" s="586">
        <v>0</v>
      </c>
      <c r="AB52" s="586">
        <v>0</v>
      </c>
      <c r="AC52" s="586">
        <v>0</v>
      </c>
      <c r="AD52" s="586">
        <v>114000</v>
      </c>
      <c r="AE52" s="586">
        <v>0</v>
      </c>
      <c r="AF52" s="586">
        <v>0</v>
      </c>
      <c r="AG52" s="586">
        <v>0</v>
      </c>
      <c r="AH52" s="586">
        <v>5596.43</v>
      </c>
      <c r="AI52" s="586">
        <v>0</v>
      </c>
      <c r="AJ52" s="586">
        <v>0</v>
      </c>
      <c r="AK52" s="586">
        <v>0</v>
      </c>
      <c r="AL52" s="586">
        <v>0</v>
      </c>
      <c r="AM52" s="586">
        <v>0</v>
      </c>
      <c r="AN52" s="586">
        <v>0</v>
      </c>
      <c r="AO52" s="586">
        <v>0</v>
      </c>
      <c r="AP52" s="586">
        <v>278052</v>
      </c>
      <c r="AQ52" s="586">
        <v>21506.938486653693</v>
      </c>
      <c r="AR52" s="586">
        <v>119596.43</v>
      </c>
      <c r="AS52" s="586">
        <v>27576.320629510836</v>
      </c>
      <c r="AT52" s="587">
        <v>419155.36848665366</v>
      </c>
      <c r="AU52" s="586">
        <v>419155.36848665366</v>
      </c>
      <c r="AV52" s="586">
        <v>0</v>
      </c>
      <c r="AW52" s="586">
        <v>299558.93848665367</v>
      </c>
      <c r="AX52" s="586">
        <v>2936.8523381044479</v>
      </c>
      <c r="AY52" s="586">
        <v>2898.5268615027812</v>
      </c>
      <c r="AZ52" s="588">
        <v>1.3222398284691513E-2</v>
      </c>
      <c r="BA52" s="588">
        <v>-7.7123982846915131E-3</v>
      </c>
      <c r="BB52" s="586">
        <v>-2280.1685466682052</v>
      </c>
      <c r="BC52" s="587">
        <v>416875.19993998547</v>
      </c>
      <c r="BD52" s="587">
        <v>4087.0117641175048</v>
      </c>
      <c r="BE52" s="588">
        <v>1.0618229442571403E-2</v>
      </c>
      <c r="BF52" s="586">
        <v>-3086.52</v>
      </c>
      <c r="BG52" s="586">
        <v>413788.67993998545</v>
      </c>
      <c r="BH52" s="586">
        <v>-1695.24</v>
      </c>
      <c r="BI52" s="586">
        <v>412093.43993998546</v>
      </c>
      <c r="BJ52" s="586">
        <f>VLOOKUP(B52,CFwds!$M:$AF,15,FALSE)</f>
        <v>25880.509999999835</v>
      </c>
      <c r="BK52" s="586">
        <f>VLOOKUP(B52,CFwds!$M:$AF,20,FALSE)</f>
        <v>6544.6399999999994</v>
      </c>
    </row>
    <row r="53" spans="1:63" x14ac:dyDescent="0.25">
      <c r="A53" s="564">
        <v>53</v>
      </c>
      <c r="B53" s="564">
        <v>314</v>
      </c>
      <c r="C53" s="584">
        <v>124597</v>
      </c>
      <c r="D53" s="584">
        <v>9352095</v>
      </c>
      <c r="E53" s="585" t="s">
        <v>1176</v>
      </c>
      <c r="F53" s="586">
        <v>417078</v>
      </c>
      <c r="G53" s="586">
        <v>0</v>
      </c>
      <c r="H53" s="586">
        <v>0</v>
      </c>
      <c r="I53" s="586">
        <v>10400.000000000009</v>
      </c>
      <c r="J53" s="586">
        <v>0</v>
      </c>
      <c r="K53" s="586">
        <v>450.45000000000005</v>
      </c>
      <c r="L53" s="586">
        <v>0</v>
      </c>
      <c r="M53" s="586">
        <v>0</v>
      </c>
      <c r="N53" s="586">
        <v>0</v>
      </c>
      <c r="O53" s="586">
        <v>0</v>
      </c>
      <c r="P53" s="586">
        <v>0</v>
      </c>
      <c r="Q53" s="586">
        <v>0</v>
      </c>
      <c r="R53" s="586">
        <v>0</v>
      </c>
      <c r="S53" s="586">
        <v>0</v>
      </c>
      <c r="T53" s="586">
        <v>0</v>
      </c>
      <c r="U53" s="586">
        <v>0</v>
      </c>
      <c r="V53" s="586">
        <v>0</v>
      </c>
      <c r="W53" s="586">
        <v>0</v>
      </c>
      <c r="X53" s="586">
        <v>0</v>
      </c>
      <c r="Y53" s="586">
        <v>3700</v>
      </c>
      <c r="Z53" s="586">
        <v>49235.495336739921</v>
      </c>
      <c r="AA53" s="586">
        <v>0</v>
      </c>
      <c r="AB53" s="586">
        <v>0</v>
      </c>
      <c r="AC53" s="586">
        <v>0</v>
      </c>
      <c r="AD53" s="586">
        <v>114000</v>
      </c>
      <c r="AE53" s="586">
        <v>0</v>
      </c>
      <c r="AF53" s="586">
        <v>0</v>
      </c>
      <c r="AG53" s="586">
        <v>0</v>
      </c>
      <c r="AH53" s="586">
        <v>10538</v>
      </c>
      <c r="AI53" s="586">
        <v>0</v>
      </c>
      <c r="AJ53" s="586">
        <v>0</v>
      </c>
      <c r="AK53" s="586">
        <v>0</v>
      </c>
      <c r="AL53" s="586">
        <v>0</v>
      </c>
      <c r="AM53" s="586">
        <v>0</v>
      </c>
      <c r="AN53" s="586">
        <v>0</v>
      </c>
      <c r="AO53" s="586">
        <v>0</v>
      </c>
      <c r="AP53" s="586">
        <v>417078</v>
      </c>
      <c r="AQ53" s="586">
        <v>63785.945336739933</v>
      </c>
      <c r="AR53" s="586">
        <v>124538</v>
      </c>
      <c r="AS53" s="586">
        <v>64658.520336739923</v>
      </c>
      <c r="AT53" s="587">
        <v>605401.94533674</v>
      </c>
      <c r="AU53" s="586">
        <v>605401.94533674</v>
      </c>
      <c r="AV53" s="586">
        <v>0</v>
      </c>
      <c r="AW53" s="586">
        <v>480863.94533674</v>
      </c>
      <c r="AX53" s="586">
        <v>3142.9016035081045</v>
      </c>
      <c r="AY53" s="586">
        <v>3148.4288408225539</v>
      </c>
      <c r="AZ53" s="588">
        <v>-1.7555541490356047E-3</v>
      </c>
      <c r="BA53" s="588">
        <v>0</v>
      </c>
      <c r="BB53" s="586">
        <v>0</v>
      </c>
      <c r="BC53" s="587">
        <v>605401.94533674</v>
      </c>
      <c r="BD53" s="587">
        <v>3956.8754597172547</v>
      </c>
      <c r="BE53" s="588">
        <v>-1.4459731668615472E-2</v>
      </c>
      <c r="BF53" s="586">
        <v>-4629.78</v>
      </c>
      <c r="BG53" s="586">
        <v>600772.16533673997</v>
      </c>
      <c r="BH53" s="586">
        <v>-2542.86</v>
      </c>
      <c r="BI53" s="586">
        <v>598229.30533673998</v>
      </c>
      <c r="BJ53" s="586">
        <f>VLOOKUP(B53,CFwds!$M:$AF,15,FALSE)</f>
        <v>42260.979999999865</v>
      </c>
      <c r="BK53" s="586">
        <f>VLOOKUP(B53,CFwds!$M:$AF,20,FALSE)</f>
        <v>7895.75</v>
      </c>
    </row>
    <row r="54" spans="1:63" x14ac:dyDescent="0.25">
      <c r="A54" s="564">
        <v>54</v>
      </c>
      <c r="B54" s="564">
        <v>84</v>
      </c>
      <c r="C54" s="584">
        <v>124601</v>
      </c>
      <c r="D54" s="584">
        <v>9352100</v>
      </c>
      <c r="E54" s="585" t="s">
        <v>737</v>
      </c>
      <c r="F54" s="586">
        <v>174464</v>
      </c>
      <c r="G54" s="586">
        <v>0</v>
      </c>
      <c r="H54" s="586">
        <v>0</v>
      </c>
      <c r="I54" s="586">
        <v>3600</v>
      </c>
      <c r="J54" s="586">
        <v>0</v>
      </c>
      <c r="K54" s="586">
        <v>0</v>
      </c>
      <c r="L54" s="586">
        <v>0</v>
      </c>
      <c r="M54" s="586">
        <v>0</v>
      </c>
      <c r="N54" s="586">
        <v>0</v>
      </c>
      <c r="O54" s="586">
        <v>0</v>
      </c>
      <c r="P54" s="586">
        <v>0</v>
      </c>
      <c r="Q54" s="586">
        <v>0</v>
      </c>
      <c r="R54" s="586">
        <v>0</v>
      </c>
      <c r="S54" s="586">
        <v>0</v>
      </c>
      <c r="T54" s="586">
        <v>0</v>
      </c>
      <c r="U54" s="586">
        <v>0</v>
      </c>
      <c r="V54" s="586">
        <v>0</v>
      </c>
      <c r="W54" s="586">
        <v>0</v>
      </c>
      <c r="X54" s="586">
        <v>0</v>
      </c>
      <c r="Y54" s="586">
        <v>0</v>
      </c>
      <c r="Z54" s="586">
        <v>13218.839097744369</v>
      </c>
      <c r="AA54" s="586">
        <v>0</v>
      </c>
      <c r="AB54" s="586">
        <v>0</v>
      </c>
      <c r="AC54" s="586">
        <v>0</v>
      </c>
      <c r="AD54" s="586">
        <v>114000</v>
      </c>
      <c r="AE54" s="586">
        <v>0</v>
      </c>
      <c r="AF54" s="586">
        <v>0</v>
      </c>
      <c r="AG54" s="586">
        <v>1000</v>
      </c>
      <c r="AH54" s="586">
        <v>3637.68</v>
      </c>
      <c r="AI54" s="586">
        <v>0</v>
      </c>
      <c r="AJ54" s="586">
        <v>0</v>
      </c>
      <c r="AK54" s="586">
        <v>0</v>
      </c>
      <c r="AL54" s="586">
        <v>4117.25</v>
      </c>
      <c r="AM54" s="586">
        <v>0</v>
      </c>
      <c r="AN54" s="586">
        <v>0</v>
      </c>
      <c r="AO54" s="586">
        <v>0</v>
      </c>
      <c r="AP54" s="586">
        <v>174464</v>
      </c>
      <c r="AQ54" s="586">
        <v>16818.839097744371</v>
      </c>
      <c r="AR54" s="586">
        <v>122754.93</v>
      </c>
      <c r="AS54" s="586">
        <v>25016.639097744366</v>
      </c>
      <c r="AT54" s="587">
        <v>314037.76909774437</v>
      </c>
      <c r="AU54" s="586">
        <v>314037.76909774437</v>
      </c>
      <c r="AV54" s="586">
        <v>0</v>
      </c>
      <c r="AW54" s="586">
        <v>196400.08909774438</v>
      </c>
      <c r="AX54" s="586">
        <v>3068.7513921522559</v>
      </c>
      <c r="AY54" s="586">
        <v>3012.730310907396</v>
      </c>
      <c r="AZ54" s="588">
        <v>1.8594787937718564E-2</v>
      </c>
      <c r="BA54" s="588">
        <v>-1.3084787937718563E-2</v>
      </c>
      <c r="BB54" s="586">
        <v>-2522.9399828326523</v>
      </c>
      <c r="BC54" s="587">
        <v>311514.82911491173</v>
      </c>
      <c r="BD54" s="587">
        <v>4867.4192049204958</v>
      </c>
      <c r="BE54" s="588">
        <v>2.7857556992938459E-2</v>
      </c>
      <c r="BF54" s="586">
        <v>-1936.6399999999999</v>
      </c>
      <c r="BG54" s="586">
        <v>309578.18911491171</v>
      </c>
      <c r="BH54" s="586">
        <v>-1063.68</v>
      </c>
      <c r="BI54" s="586">
        <v>308514.50911491172</v>
      </c>
      <c r="BJ54" s="586">
        <f>VLOOKUP(B54,CFwds!$M:$AF,15,FALSE)</f>
        <v>55670.97000000003</v>
      </c>
      <c r="BK54" s="586">
        <f>VLOOKUP(B54,CFwds!$M:$AF,20,FALSE)</f>
        <v>10434.68</v>
      </c>
    </row>
    <row r="55" spans="1:63" x14ac:dyDescent="0.25">
      <c r="A55" s="564">
        <v>55</v>
      </c>
      <c r="B55" s="564">
        <v>318</v>
      </c>
      <c r="C55" s="584">
        <v>124602</v>
      </c>
      <c r="D55" s="584">
        <v>9352101</v>
      </c>
      <c r="E55" s="585" t="s">
        <v>832</v>
      </c>
      <c r="F55" s="586">
        <v>188094</v>
      </c>
      <c r="G55" s="586">
        <v>0</v>
      </c>
      <c r="H55" s="586">
        <v>0</v>
      </c>
      <c r="I55" s="586">
        <v>1999.9999999999993</v>
      </c>
      <c r="J55" s="586">
        <v>0</v>
      </c>
      <c r="K55" s="586">
        <v>0</v>
      </c>
      <c r="L55" s="586">
        <v>0</v>
      </c>
      <c r="M55" s="586">
        <v>0</v>
      </c>
      <c r="N55" s="586">
        <v>0</v>
      </c>
      <c r="O55" s="586">
        <v>0</v>
      </c>
      <c r="P55" s="586">
        <v>0</v>
      </c>
      <c r="Q55" s="586">
        <v>0</v>
      </c>
      <c r="R55" s="586">
        <v>0</v>
      </c>
      <c r="S55" s="586">
        <v>0</v>
      </c>
      <c r="T55" s="586">
        <v>0</v>
      </c>
      <c r="U55" s="586">
        <v>0</v>
      </c>
      <c r="V55" s="586">
        <v>0</v>
      </c>
      <c r="W55" s="586">
        <v>0</v>
      </c>
      <c r="X55" s="586">
        <v>0</v>
      </c>
      <c r="Y55" s="586">
        <v>0</v>
      </c>
      <c r="Z55" s="586">
        <v>16688.192142857133</v>
      </c>
      <c r="AA55" s="586">
        <v>0</v>
      </c>
      <c r="AB55" s="586">
        <v>0</v>
      </c>
      <c r="AC55" s="586">
        <v>0</v>
      </c>
      <c r="AD55" s="586">
        <v>114000</v>
      </c>
      <c r="AE55" s="586">
        <v>0</v>
      </c>
      <c r="AF55" s="586">
        <v>0</v>
      </c>
      <c r="AG55" s="586">
        <v>0</v>
      </c>
      <c r="AH55" s="586">
        <v>5013.47</v>
      </c>
      <c r="AI55" s="586">
        <v>0</v>
      </c>
      <c r="AJ55" s="586">
        <v>0</v>
      </c>
      <c r="AK55" s="586">
        <v>0</v>
      </c>
      <c r="AL55" s="586">
        <v>0</v>
      </c>
      <c r="AM55" s="586">
        <v>0</v>
      </c>
      <c r="AN55" s="586">
        <v>0</v>
      </c>
      <c r="AO55" s="586">
        <v>0</v>
      </c>
      <c r="AP55" s="586">
        <v>188094</v>
      </c>
      <c r="AQ55" s="586">
        <v>18688.192142857133</v>
      </c>
      <c r="AR55" s="586">
        <v>119013.47</v>
      </c>
      <c r="AS55" s="586">
        <v>27685.992142857132</v>
      </c>
      <c r="AT55" s="587">
        <v>325795.66214285709</v>
      </c>
      <c r="AU55" s="586">
        <v>325795.66214285709</v>
      </c>
      <c r="AV55" s="586">
        <v>0</v>
      </c>
      <c r="AW55" s="586">
        <v>206782.19214285709</v>
      </c>
      <c r="AX55" s="586">
        <v>2996.8433643892331</v>
      </c>
      <c r="AY55" s="586">
        <v>3119.2328787548436</v>
      </c>
      <c r="AZ55" s="588">
        <v>-3.9237055751498343E-2</v>
      </c>
      <c r="BA55" s="588">
        <v>2.4237055751498343E-2</v>
      </c>
      <c r="BB55" s="586">
        <v>5216.4704617158595</v>
      </c>
      <c r="BC55" s="587">
        <v>331012.13260457298</v>
      </c>
      <c r="BD55" s="587">
        <v>4797.2772841242459</v>
      </c>
      <c r="BE55" s="588">
        <v>-9.5364692458309475E-2</v>
      </c>
      <c r="BF55" s="586">
        <v>-2087.94</v>
      </c>
      <c r="BG55" s="586">
        <v>328924.19260457298</v>
      </c>
      <c r="BH55" s="586">
        <v>-1146.78</v>
      </c>
      <c r="BI55" s="586">
        <v>327777.41260457295</v>
      </c>
      <c r="BJ55" s="586">
        <f>VLOOKUP(B55,CFwds!$M:$AF,15,FALSE)</f>
        <v>64971.460000000079</v>
      </c>
      <c r="BK55" s="586">
        <f>VLOOKUP(B55,CFwds!$M:$AF,20,FALSE)</f>
        <v>11253.4</v>
      </c>
    </row>
    <row r="56" spans="1:63" x14ac:dyDescent="0.25">
      <c r="A56" s="564">
        <v>56</v>
      </c>
      <c r="B56" s="564">
        <v>494</v>
      </c>
      <c r="C56" s="584">
        <v>124604</v>
      </c>
      <c r="D56" s="584">
        <v>9352105</v>
      </c>
      <c r="E56" s="585" t="s">
        <v>916</v>
      </c>
      <c r="F56" s="586">
        <v>280778</v>
      </c>
      <c r="G56" s="586">
        <v>0</v>
      </c>
      <c r="H56" s="586">
        <v>0</v>
      </c>
      <c r="I56" s="586">
        <v>400</v>
      </c>
      <c r="J56" s="586">
        <v>0</v>
      </c>
      <c r="K56" s="586">
        <v>150.15</v>
      </c>
      <c r="L56" s="586">
        <v>0</v>
      </c>
      <c r="M56" s="586">
        <v>0</v>
      </c>
      <c r="N56" s="586">
        <v>0</v>
      </c>
      <c r="O56" s="586">
        <v>0</v>
      </c>
      <c r="P56" s="586">
        <v>0</v>
      </c>
      <c r="Q56" s="586">
        <v>0</v>
      </c>
      <c r="R56" s="586">
        <v>0</v>
      </c>
      <c r="S56" s="586">
        <v>0</v>
      </c>
      <c r="T56" s="586">
        <v>0</v>
      </c>
      <c r="U56" s="586">
        <v>0</v>
      </c>
      <c r="V56" s="586">
        <v>0</v>
      </c>
      <c r="W56" s="586">
        <v>5942.3076923076978</v>
      </c>
      <c r="X56" s="586">
        <v>0</v>
      </c>
      <c r="Y56" s="586">
        <v>0</v>
      </c>
      <c r="Z56" s="586">
        <v>14526.497779413548</v>
      </c>
      <c r="AA56" s="586">
        <v>0</v>
      </c>
      <c r="AB56" s="586">
        <v>0</v>
      </c>
      <c r="AC56" s="586">
        <v>0</v>
      </c>
      <c r="AD56" s="586">
        <v>114000</v>
      </c>
      <c r="AE56" s="586">
        <v>31241.65554072096</v>
      </c>
      <c r="AF56" s="586">
        <v>0</v>
      </c>
      <c r="AG56" s="586">
        <v>0</v>
      </c>
      <c r="AH56" s="586">
        <v>6529.17</v>
      </c>
      <c r="AI56" s="586">
        <v>0</v>
      </c>
      <c r="AJ56" s="586">
        <v>0</v>
      </c>
      <c r="AK56" s="586">
        <v>0</v>
      </c>
      <c r="AL56" s="586">
        <v>0</v>
      </c>
      <c r="AM56" s="586">
        <v>0</v>
      </c>
      <c r="AN56" s="586">
        <v>0</v>
      </c>
      <c r="AO56" s="586">
        <v>0</v>
      </c>
      <c r="AP56" s="586">
        <v>280778</v>
      </c>
      <c r="AQ56" s="586">
        <v>21018.955471721245</v>
      </c>
      <c r="AR56" s="586">
        <v>151770.82554072098</v>
      </c>
      <c r="AS56" s="586">
        <v>24799.372779413548</v>
      </c>
      <c r="AT56" s="587">
        <v>453567.7810124422</v>
      </c>
      <c r="AU56" s="586">
        <v>453567.7810124422</v>
      </c>
      <c r="AV56" s="586">
        <v>0</v>
      </c>
      <c r="AW56" s="586">
        <v>301796.95547172124</v>
      </c>
      <c r="AX56" s="586">
        <v>2930.0675288516627</v>
      </c>
      <c r="AY56" s="586">
        <v>2960.1647332404996</v>
      </c>
      <c r="AZ56" s="588">
        <v>-1.0167408607658598E-2</v>
      </c>
      <c r="BA56" s="588">
        <v>0</v>
      </c>
      <c r="BB56" s="586">
        <v>0</v>
      </c>
      <c r="BC56" s="587">
        <v>453567.7810124422</v>
      </c>
      <c r="BD56" s="587">
        <v>4403.570689441186</v>
      </c>
      <c r="BE56" s="588">
        <v>7.5839521636233975E-3</v>
      </c>
      <c r="BF56" s="586">
        <v>-3116.7799999999997</v>
      </c>
      <c r="BG56" s="586">
        <v>450451.00101244217</v>
      </c>
      <c r="BH56" s="586">
        <v>-1711.8600000000001</v>
      </c>
      <c r="BI56" s="586">
        <v>448739.14101244218</v>
      </c>
      <c r="BJ56" s="586">
        <f>VLOOKUP(B56,CFwds!$M:$AF,15,FALSE)</f>
        <v>63226.989999999932</v>
      </c>
      <c r="BK56" s="586">
        <f>VLOOKUP(B56,CFwds!$M:$AF,20,FALSE)</f>
        <v>149.24000000000035</v>
      </c>
    </row>
    <row r="57" spans="1:63" x14ac:dyDescent="0.25">
      <c r="A57" s="564">
        <v>57</v>
      </c>
      <c r="B57" s="564">
        <v>96</v>
      </c>
      <c r="C57" s="584">
        <v>124605</v>
      </c>
      <c r="D57" s="584">
        <v>9352106</v>
      </c>
      <c r="E57" s="585" t="s">
        <v>744</v>
      </c>
      <c r="F57" s="586">
        <v>806896</v>
      </c>
      <c r="G57" s="586">
        <v>0</v>
      </c>
      <c r="H57" s="586">
        <v>0</v>
      </c>
      <c r="I57" s="586">
        <v>17199.999999999967</v>
      </c>
      <c r="J57" s="586">
        <v>0</v>
      </c>
      <c r="K57" s="586">
        <v>451.97694915254112</v>
      </c>
      <c r="L57" s="586">
        <v>0</v>
      </c>
      <c r="M57" s="586">
        <v>0</v>
      </c>
      <c r="N57" s="586">
        <v>0</v>
      </c>
      <c r="O57" s="586">
        <v>0</v>
      </c>
      <c r="P57" s="586">
        <v>0</v>
      </c>
      <c r="Q57" s="586">
        <v>0</v>
      </c>
      <c r="R57" s="586">
        <v>0</v>
      </c>
      <c r="S57" s="586">
        <v>0</v>
      </c>
      <c r="T57" s="586">
        <v>0</v>
      </c>
      <c r="U57" s="586">
        <v>0</v>
      </c>
      <c r="V57" s="586">
        <v>0</v>
      </c>
      <c r="W57" s="586">
        <v>8638.1322957198263</v>
      </c>
      <c r="X57" s="586">
        <v>0</v>
      </c>
      <c r="Y57" s="586">
        <v>1850</v>
      </c>
      <c r="Z57" s="586">
        <v>74040.933322831159</v>
      </c>
      <c r="AA57" s="586">
        <v>0</v>
      </c>
      <c r="AB57" s="586">
        <v>0</v>
      </c>
      <c r="AC57" s="586">
        <v>0</v>
      </c>
      <c r="AD57" s="586">
        <v>114000</v>
      </c>
      <c r="AE57" s="586">
        <v>0</v>
      </c>
      <c r="AF57" s="586">
        <v>0</v>
      </c>
      <c r="AG57" s="586">
        <v>0</v>
      </c>
      <c r="AH57" s="586">
        <v>34488</v>
      </c>
      <c r="AI57" s="586">
        <v>0</v>
      </c>
      <c r="AJ57" s="586">
        <v>0</v>
      </c>
      <c r="AK57" s="586">
        <v>0</v>
      </c>
      <c r="AL57" s="586">
        <v>0</v>
      </c>
      <c r="AM57" s="586">
        <v>0</v>
      </c>
      <c r="AN57" s="586">
        <v>0</v>
      </c>
      <c r="AO57" s="586">
        <v>0</v>
      </c>
      <c r="AP57" s="586">
        <v>806896</v>
      </c>
      <c r="AQ57" s="586">
        <v>102181.04256770349</v>
      </c>
      <c r="AR57" s="586">
        <v>148488</v>
      </c>
      <c r="AS57" s="586">
        <v>92864.721797407416</v>
      </c>
      <c r="AT57" s="587">
        <v>1057565.0425677034</v>
      </c>
      <c r="AU57" s="586">
        <v>1057565.0425677034</v>
      </c>
      <c r="AV57" s="586">
        <v>0</v>
      </c>
      <c r="AW57" s="586">
        <v>909077.04256770341</v>
      </c>
      <c r="AX57" s="586">
        <v>3071.2062248908901</v>
      </c>
      <c r="AY57" s="586">
        <v>3062.1234884773758</v>
      </c>
      <c r="AZ57" s="588">
        <v>2.9661561487288944E-3</v>
      </c>
      <c r="BA57" s="588">
        <v>0</v>
      </c>
      <c r="BB57" s="586">
        <v>0</v>
      </c>
      <c r="BC57" s="587">
        <v>1057565.0425677034</v>
      </c>
      <c r="BD57" s="587">
        <v>3572.8548735395384</v>
      </c>
      <c r="BE57" s="588">
        <v>-4.1510596848565173E-3</v>
      </c>
      <c r="BF57" s="586">
        <v>-8956.9599999999991</v>
      </c>
      <c r="BG57" s="586">
        <v>1048608.0825677034</v>
      </c>
      <c r="BH57" s="586">
        <v>-4919.5200000000004</v>
      </c>
      <c r="BI57" s="586">
        <v>1043688.5625677034</v>
      </c>
      <c r="BJ57" s="586">
        <f>VLOOKUP(B57,CFwds!$M:$AF,15,FALSE)</f>
        <v>56863.580000000075</v>
      </c>
      <c r="BK57" s="586">
        <f>VLOOKUP(B57,CFwds!$M:$AF,20,FALSE)</f>
        <v>4240.1500000000015</v>
      </c>
    </row>
    <row r="58" spans="1:63" x14ac:dyDescent="0.25">
      <c r="A58" s="564">
        <v>58</v>
      </c>
      <c r="B58" s="564">
        <v>322</v>
      </c>
      <c r="C58" s="584">
        <v>124606</v>
      </c>
      <c r="D58" s="584">
        <v>9352107</v>
      </c>
      <c r="E58" s="585" t="s">
        <v>1178</v>
      </c>
      <c r="F58" s="586">
        <v>384366</v>
      </c>
      <c r="G58" s="586">
        <v>0</v>
      </c>
      <c r="H58" s="586">
        <v>0</v>
      </c>
      <c r="I58" s="586">
        <v>7199.9999999999945</v>
      </c>
      <c r="J58" s="586">
        <v>0</v>
      </c>
      <c r="K58" s="586">
        <v>0</v>
      </c>
      <c r="L58" s="586">
        <v>491.39999999999975</v>
      </c>
      <c r="M58" s="586">
        <v>0</v>
      </c>
      <c r="N58" s="586">
        <v>0</v>
      </c>
      <c r="O58" s="586">
        <v>0</v>
      </c>
      <c r="P58" s="586">
        <v>0</v>
      </c>
      <c r="Q58" s="586">
        <v>0</v>
      </c>
      <c r="R58" s="586">
        <v>0</v>
      </c>
      <c r="S58" s="586">
        <v>0</v>
      </c>
      <c r="T58" s="586">
        <v>0</v>
      </c>
      <c r="U58" s="586">
        <v>0</v>
      </c>
      <c r="V58" s="586">
        <v>0</v>
      </c>
      <c r="W58" s="586">
        <v>0</v>
      </c>
      <c r="X58" s="586">
        <v>0</v>
      </c>
      <c r="Y58" s="586">
        <v>2022.0930232558139</v>
      </c>
      <c r="Z58" s="586">
        <v>31143.773335913324</v>
      </c>
      <c r="AA58" s="586">
        <v>0</v>
      </c>
      <c r="AB58" s="586">
        <v>0</v>
      </c>
      <c r="AC58" s="586">
        <v>0</v>
      </c>
      <c r="AD58" s="586">
        <v>114000</v>
      </c>
      <c r="AE58" s="586">
        <v>0</v>
      </c>
      <c r="AF58" s="586">
        <v>0</v>
      </c>
      <c r="AG58" s="586">
        <v>0</v>
      </c>
      <c r="AH58" s="586">
        <v>3541.28</v>
      </c>
      <c r="AI58" s="586">
        <v>0</v>
      </c>
      <c r="AJ58" s="586">
        <v>0</v>
      </c>
      <c r="AK58" s="586">
        <v>0</v>
      </c>
      <c r="AL58" s="586">
        <v>0</v>
      </c>
      <c r="AM58" s="586">
        <v>0</v>
      </c>
      <c r="AN58" s="586">
        <v>0</v>
      </c>
      <c r="AO58" s="586">
        <v>0</v>
      </c>
      <c r="AP58" s="586">
        <v>384366</v>
      </c>
      <c r="AQ58" s="586">
        <v>40857.266359169131</v>
      </c>
      <c r="AR58" s="586">
        <v>117541.28</v>
      </c>
      <c r="AS58" s="586">
        <v>44987.273335913327</v>
      </c>
      <c r="AT58" s="587">
        <v>542764.54635916918</v>
      </c>
      <c r="AU58" s="586">
        <v>542764.54635916918</v>
      </c>
      <c r="AV58" s="586">
        <v>0</v>
      </c>
      <c r="AW58" s="586">
        <v>425223.26635916915</v>
      </c>
      <c r="AX58" s="586">
        <v>3015.7678465189301</v>
      </c>
      <c r="AY58" s="586">
        <v>2989.918988591477</v>
      </c>
      <c r="AZ58" s="588">
        <v>8.6453372235447221E-3</v>
      </c>
      <c r="BA58" s="588">
        <v>-3.135337223544722E-3</v>
      </c>
      <c r="BB58" s="586">
        <v>-1321.7910063442805</v>
      </c>
      <c r="BC58" s="587">
        <v>541442.75535282493</v>
      </c>
      <c r="BD58" s="587">
        <v>3840.0195415093967</v>
      </c>
      <c r="BE58" s="588">
        <v>-2.3458053807329571E-2</v>
      </c>
      <c r="BF58" s="586">
        <v>-4266.66</v>
      </c>
      <c r="BG58" s="586">
        <v>537176.09535282489</v>
      </c>
      <c r="BH58" s="586">
        <v>-2343.42</v>
      </c>
      <c r="BI58" s="586">
        <v>534832.67535282485</v>
      </c>
      <c r="BJ58" s="586">
        <f>VLOOKUP(B58,CFwds!$M:$AF,15,FALSE)</f>
        <v>19019.229999999749</v>
      </c>
      <c r="BK58" s="586">
        <f>VLOOKUP(B58,CFwds!$M:$AF,20,FALSE)</f>
        <v>2669.0200000000004</v>
      </c>
    </row>
    <row r="59" spans="1:63" x14ac:dyDescent="0.25">
      <c r="A59" s="564">
        <v>59</v>
      </c>
      <c r="B59" s="564">
        <v>97</v>
      </c>
      <c r="C59" s="584">
        <v>124607</v>
      </c>
      <c r="D59" s="584">
        <v>9352108</v>
      </c>
      <c r="E59" s="585" t="s">
        <v>1179</v>
      </c>
      <c r="F59" s="586">
        <v>100862</v>
      </c>
      <c r="G59" s="586">
        <v>0</v>
      </c>
      <c r="H59" s="586">
        <v>0</v>
      </c>
      <c r="I59" s="586">
        <v>1599.9999999999984</v>
      </c>
      <c r="J59" s="586">
        <v>0</v>
      </c>
      <c r="K59" s="586">
        <v>150.14999999999986</v>
      </c>
      <c r="L59" s="586">
        <v>0</v>
      </c>
      <c r="M59" s="586">
        <v>0</v>
      </c>
      <c r="N59" s="586">
        <v>0</v>
      </c>
      <c r="O59" s="586">
        <v>0</v>
      </c>
      <c r="P59" s="586">
        <v>0</v>
      </c>
      <c r="Q59" s="586">
        <v>0</v>
      </c>
      <c r="R59" s="586">
        <v>0</v>
      </c>
      <c r="S59" s="586">
        <v>0</v>
      </c>
      <c r="T59" s="586">
        <v>0</v>
      </c>
      <c r="U59" s="586">
        <v>0</v>
      </c>
      <c r="V59" s="586">
        <v>0</v>
      </c>
      <c r="W59" s="586">
        <v>0</v>
      </c>
      <c r="X59" s="586">
        <v>0</v>
      </c>
      <c r="Y59" s="586">
        <v>0</v>
      </c>
      <c r="Z59" s="586">
        <v>8969.7910714285699</v>
      </c>
      <c r="AA59" s="586">
        <v>0</v>
      </c>
      <c r="AB59" s="586">
        <v>0</v>
      </c>
      <c r="AC59" s="586">
        <v>0</v>
      </c>
      <c r="AD59" s="586">
        <v>114000</v>
      </c>
      <c r="AE59" s="586">
        <v>75300.400534045388</v>
      </c>
      <c r="AF59" s="586">
        <v>0</v>
      </c>
      <c r="AG59" s="586">
        <v>0</v>
      </c>
      <c r="AH59" s="586">
        <v>1585.65</v>
      </c>
      <c r="AI59" s="586">
        <v>0</v>
      </c>
      <c r="AJ59" s="586">
        <v>0</v>
      </c>
      <c r="AK59" s="586">
        <v>0</v>
      </c>
      <c r="AL59" s="586">
        <v>5000</v>
      </c>
      <c r="AM59" s="586">
        <v>0</v>
      </c>
      <c r="AN59" s="586">
        <v>0</v>
      </c>
      <c r="AO59" s="586">
        <v>0</v>
      </c>
      <c r="AP59" s="586">
        <v>100862</v>
      </c>
      <c r="AQ59" s="586">
        <v>10719.941071428568</v>
      </c>
      <c r="AR59" s="586">
        <v>195886.05053404538</v>
      </c>
      <c r="AS59" s="586">
        <v>19842.666071428568</v>
      </c>
      <c r="AT59" s="587">
        <v>307467.99160547392</v>
      </c>
      <c r="AU59" s="586">
        <v>307467.99160547392</v>
      </c>
      <c r="AV59" s="586">
        <v>0</v>
      </c>
      <c r="AW59" s="586">
        <v>116581.94107142853</v>
      </c>
      <c r="AX59" s="586">
        <v>3150.863272200771</v>
      </c>
      <c r="AY59" s="586">
        <v>1571.4737055949342</v>
      </c>
      <c r="AZ59" s="588">
        <v>1.0050372214200718</v>
      </c>
      <c r="BA59" s="588">
        <v>-0.99952722142007178</v>
      </c>
      <c r="BB59" s="586">
        <v>-58117.037620056311</v>
      </c>
      <c r="BC59" s="587">
        <v>249350.95398541761</v>
      </c>
      <c r="BD59" s="587">
        <v>6739.214972578854</v>
      </c>
      <c r="BE59" s="588">
        <v>-4.2092997295691381E-2</v>
      </c>
      <c r="BF59" s="586">
        <v>-1119.6199999999999</v>
      </c>
      <c r="BG59" s="586">
        <v>248231.33398541762</v>
      </c>
      <c r="BH59" s="586">
        <v>-614.94000000000005</v>
      </c>
      <c r="BI59" s="586">
        <v>247616.39398541761</v>
      </c>
      <c r="BJ59" s="586">
        <f>VLOOKUP(B59,CFwds!$M:$AF,15,FALSE)</f>
        <v>-126.15999999979977</v>
      </c>
      <c r="BK59" s="586">
        <f>VLOOKUP(B59,CFwds!$M:$AF,20,FALSE)</f>
        <v>8256.61</v>
      </c>
    </row>
    <row r="60" spans="1:63" x14ac:dyDescent="0.25">
      <c r="A60" s="564">
        <v>60</v>
      </c>
      <c r="B60" s="564">
        <v>98</v>
      </c>
      <c r="C60" s="584">
        <v>124608</v>
      </c>
      <c r="D60" s="584">
        <v>9352109</v>
      </c>
      <c r="E60" s="585" t="s">
        <v>748</v>
      </c>
      <c r="F60" s="586">
        <v>160834</v>
      </c>
      <c r="G60" s="586">
        <v>0</v>
      </c>
      <c r="H60" s="586">
        <v>0</v>
      </c>
      <c r="I60" s="586">
        <v>1599.9999999999993</v>
      </c>
      <c r="J60" s="586">
        <v>0</v>
      </c>
      <c r="K60" s="586">
        <v>0</v>
      </c>
      <c r="L60" s="586">
        <v>1474.1999999999987</v>
      </c>
      <c r="M60" s="586">
        <v>1119.3000000000011</v>
      </c>
      <c r="N60" s="586">
        <v>1164.8000000000013</v>
      </c>
      <c r="O60" s="586">
        <v>2484.3000000000029</v>
      </c>
      <c r="P60" s="586">
        <v>0</v>
      </c>
      <c r="Q60" s="586">
        <v>0</v>
      </c>
      <c r="R60" s="586">
        <v>0</v>
      </c>
      <c r="S60" s="586">
        <v>0</v>
      </c>
      <c r="T60" s="586">
        <v>0</v>
      </c>
      <c r="U60" s="586">
        <v>0</v>
      </c>
      <c r="V60" s="586">
        <v>0</v>
      </c>
      <c r="W60" s="586">
        <v>0</v>
      </c>
      <c r="X60" s="586">
        <v>0</v>
      </c>
      <c r="Y60" s="586">
        <v>1984.5454545454545</v>
      </c>
      <c r="Z60" s="586">
        <v>11356.003070458957</v>
      </c>
      <c r="AA60" s="586">
        <v>0</v>
      </c>
      <c r="AB60" s="586">
        <v>0</v>
      </c>
      <c r="AC60" s="586">
        <v>0</v>
      </c>
      <c r="AD60" s="586">
        <v>114000</v>
      </c>
      <c r="AE60" s="586">
        <v>60614.152202937243</v>
      </c>
      <c r="AF60" s="586">
        <v>0</v>
      </c>
      <c r="AG60" s="586">
        <v>1000</v>
      </c>
      <c r="AH60" s="586">
        <v>1935.43</v>
      </c>
      <c r="AI60" s="586">
        <v>0</v>
      </c>
      <c r="AJ60" s="586">
        <v>0</v>
      </c>
      <c r="AK60" s="586">
        <v>0</v>
      </c>
      <c r="AL60" s="586">
        <v>0</v>
      </c>
      <c r="AM60" s="586">
        <v>0</v>
      </c>
      <c r="AN60" s="586">
        <v>0</v>
      </c>
      <c r="AO60" s="586">
        <v>0</v>
      </c>
      <c r="AP60" s="586">
        <v>160834</v>
      </c>
      <c r="AQ60" s="586">
        <v>21183.148525004413</v>
      </c>
      <c r="AR60" s="586">
        <v>177549.58220293722</v>
      </c>
      <c r="AS60" s="586">
        <v>25275.103070458958</v>
      </c>
      <c r="AT60" s="587">
        <v>359566.73072794161</v>
      </c>
      <c r="AU60" s="586">
        <v>359566.73072794161</v>
      </c>
      <c r="AV60" s="586">
        <v>0</v>
      </c>
      <c r="AW60" s="586">
        <v>183017.14852500439</v>
      </c>
      <c r="AX60" s="586">
        <v>3101.9855682204134</v>
      </c>
      <c r="AY60" s="586">
        <v>1528.9186178953157</v>
      </c>
      <c r="AZ60" s="588">
        <v>1.0288755280451458</v>
      </c>
      <c r="BA60" s="588">
        <v>-1.0233655280451459</v>
      </c>
      <c r="BB60" s="586">
        <v>-92313.913915689176</v>
      </c>
      <c r="BC60" s="587">
        <v>267252.81681225245</v>
      </c>
      <c r="BD60" s="587">
        <v>4529.7087595297025</v>
      </c>
      <c r="BE60" s="588">
        <v>-2.2847654079083179E-2</v>
      </c>
      <c r="BF60" s="586">
        <v>-1785.34</v>
      </c>
      <c r="BG60" s="586">
        <v>265467.47681225243</v>
      </c>
      <c r="BH60" s="586">
        <v>-980.58</v>
      </c>
      <c r="BI60" s="586">
        <v>264486.89681225241</v>
      </c>
      <c r="BJ60" s="586">
        <f>VLOOKUP(B60,CFwds!$M:$AF,15,FALSE)</f>
        <v>22883.55999999991</v>
      </c>
      <c r="BK60" s="586">
        <f>VLOOKUP(B60,CFwds!$M:$AF,20,FALSE)</f>
        <v>232.63999999999942</v>
      </c>
    </row>
    <row r="61" spans="1:63" x14ac:dyDescent="0.25">
      <c r="A61" s="564">
        <v>61</v>
      </c>
      <c r="B61" s="564">
        <v>324</v>
      </c>
      <c r="C61" s="584">
        <v>124609</v>
      </c>
      <c r="D61" s="584">
        <v>9352110</v>
      </c>
      <c r="E61" s="585" t="s">
        <v>1180</v>
      </c>
      <c r="F61" s="586">
        <v>248066</v>
      </c>
      <c r="G61" s="586">
        <v>0</v>
      </c>
      <c r="H61" s="586">
        <v>0</v>
      </c>
      <c r="I61" s="586">
        <v>4000.0000000000041</v>
      </c>
      <c r="J61" s="586">
        <v>0</v>
      </c>
      <c r="K61" s="586">
        <v>0</v>
      </c>
      <c r="L61" s="586">
        <v>0</v>
      </c>
      <c r="M61" s="586">
        <v>1119.3000000000011</v>
      </c>
      <c r="N61" s="586">
        <v>2329.6000000000026</v>
      </c>
      <c r="O61" s="586">
        <v>0</v>
      </c>
      <c r="P61" s="586">
        <v>0</v>
      </c>
      <c r="Q61" s="586">
        <v>0</v>
      </c>
      <c r="R61" s="586">
        <v>0</v>
      </c>
      <c r="S61" s="586">
        <v>0</v>
      </c>
      <c r="T61" s="586">
        <v>0</v>
      </c>
      <c r="U61" s="586">
        <v>0</v>
      </c>
      <c r="V61" s="586">
        <v>0</v>
      </c>
      <c r="W61" s="586">
        <v>0</v>
      </c>
      <c r="X61" s="586">
        <v>0</v>
      </c>
      <c r="Y61" s="586">
        <v>0</v>
      </c>
      <c r="Z61" s="586">
        <v>16708.46392405064</v>
      </c>
      <c r="AA61" s="586">
        <v>0</v>
      </c>
      <c r="AB61" s="586">
        <v>0</v>
      </c>
      <c r="AC61" s="586">
        <v>0</v>
      </c>
      <c r="AD61" s="586">
        <v>114000</v>
      </c>
      <c r="AE61" s="586">
        <v>39252.336448598122</v>
      </c>
      <c r="AF61" s="586">
        <v>0</v>
      </c>
      <c r="AG61" s="586">
        <v>0</v>
      </c>
      <c r="AH61" s="586">
        <v>4523.78</v>
      </c>
      <c r="AI61" s="586">
        <v>0</v>
      </c>
      <c r="AJ61" s="586">
        <v>0</v>
      </c>
      <c r="AK61" s="586">
        <v>0</v>
      </c>
      <c r="AL61" s="586">
        <v>0</v>
      </c>
      <c r="AM61" s="586">
        <v>0</v>
      </c>
      <c r="AN61" s="586">
        <v>0</v>
      </c>
      <c r="AO61" s="586">
        <v>0</v>
      </c>
      <c r="AP61" s="586">
        <v>248066</v>
      </c>
      <c r="AQ61" s="586">
        <v>24157.363924050645</v>
      </c>
      <c r="AR61" s="586">
        <v>157776.11644859813</v>
      </c>
      <c r="AS61" s="586">
        <v>30430.713924050644</v>
      </c>
      <c r="AT61" s="587">
        <v>429999.4803726488</v>
      </c>
      <c r="AU61" s="586">
        <v>429999.4803726488</v>
      </c>
      <c r="AV61" s="586">
        <v>0</v>
      </c>
      <c r="AW61" s="586">
        <v>272223.36392405065</v>
      </c>
      <c r="AX61" s="586">
        <v>2991.4655376269302</v>
      </c>
      <c r="AY61" s="586">
        <v>2772.8362147508346</v>
      </c>
      <c r="AZ61" s="588">
        <v>7.8846821789559415E-2</v>
      </c>
      <c r="BA61" s="588">
        <v>-7.3336821789559414E-2</v>
      </c>
      <c r="BB61" s="586">
        <v>-18504.94057528648</v>
      </c>
      <c r="BC61" s="587">
        <v>411494.53979736235</v>
      </c>
      <c r="BD61" s="587">
        <v>4521.9180197512342</v>
      </c>
      <c r="BE61" s="588">
        <v>1.2125859355190283E-2</v>
      </c>
      <c r="BF61" s="586">
        <v>-2753.66</v>
      </c>
      <c r="BG61" s="586">
        <v>408740.87979736237</v>
      </c>
      <c r="BH61" s="586">
        <v>-1512.42</v>
      </c>
      <c r="BI61" s="586">
        <v>407228.45979736239</v>
      </c>
      <c r="BJ61" s="586">
        <f>VLOOKUP(B61,CFwds!$M:$AF,15,FALSE)</f>
        <v>74223.589999999967</v>
      </c>
      <c r="BK61" s="586">
        <f>VLOOKUP(B61,CFwds!$M:$AF,20,FALSE)</f>
        <v>13979.5</v>
      </c>
    </row>
    <row r="62" spans="1:63" x14ac:dyDescent="0.25">
      <c r="A62" s="564">
        <v>62</v>
      </c>
      <c r="B62" s="564">
        <v>99</v>
      </c>
      <c r="C62" s="584">
        <v>124610</v>
      </c>
      <c r="D62" s="584">
        <v>9352111</v>
      </c>
      <c r="E62" s="585" t="s">
        <v>750</v>
      </c>
      <c r="F62" s="586">
        <v>171738</v>
      </c>
      <c r="G62" s="586">
        <v>0</v>
      </c>
      <c r="H62" s="586">
        <v>0</v>
      </c>
      <c r="I62" s="586">
        <v>4000.0000000000073</v>
      </c>
      <c r="J62" s="586">
        <v>0</v>
      </c>
      <c r="K62" s="586">
        <v>0</v>
      </c>
      <c r="L62" s="586">
        <v>491.40000000000089</v>
      </c>
      <c r="M62" s="586">
        <v>4477.2000000000007</v>
      </c>
      <c r="N62" s="586">
        <v>0</v>
      </c>
      <c r="O62" s="586">
        <v>0</v>
      </c>
      <c r="P62" s="586">
        <v>0</v>
      </c>
      <c r="Q62" s="586">
        <v>0</v>
      </c>
      <c r="R62" s="586">
        <v>0</v>
      </c>
      <c r="S62" s="586">
        <v>0</v>
      </c>
      <c r="T62" s="586">
        <v>0</v>
      </c>
      <c r="U62" s="586">
        <v>0</v>
      </c>
      <c r="V62" s="586">
        <v>0</v>
      </c>
      <c r="W62" s="586">
        <v>0</v>
      </c>
      <c r="X62" s="586">
        <v>0</v>
      </c>
      <c r="Y62" s="586">
        <v>0</v>
      </c>
      <c r="Z62" s="586">
        <v>4264.2249999999949</v>
      </c>
      <c r="AA62" s="586">
        <v>0</v>
      </c>
      <c r="AB62" s="586">
        <v>0</v>
      </c>
      <c r="AC62" s="586">
        <v>0</v>
      </c>
      <c r="AD62" s="586">
        <v>114000</v>
      </c>
      <c r="AE62" s="586">
        <v>0</v>
      </c>
      <c r="AF62" s="586">
        <v>0</v>
      </c>
      <c r="AG62" s="586">
        <v>0</v>
      </c>
      <c r="AH62" s="586">
        <v>2565.0300000000002</v>
      </c>
      <c r="AI62" s="586">
        <v>0</v>
      </c>
      <c r="AJ62" s="586">
        <v>0</v>
      </c>
      <c r="AK62" s="586">
        <v>0</v>
      </c>
      <c r="AL62" s="586">
        <v>0</v>
      </c>
      <c r="AM62" s="586">
        <v>0</v>
      </c>
      <c r="AN62" s="586">
        <v>0</v>
      </c>
      <c r="AO62" s="586">
        <v>0</v>
      </c>
      <c r="AP62" s="586">
        <v>171738</v>
      </c>
      <c r="AQ62" s="586">
        <v>13232.825000000004</v>
      </c>
      <c r="AR62" s="586">
        <v>116565.03</v>
      </c>
      <c r="AS62" s="586">
        <v>18746.324999999997</v>
      </c>
      <c r="AT62" s="587">
        <v>301535.85499999998</v>
      </c>
      <c r="AU62" s="586">
        <v>301535.85499999998</v>
      </c>
      <c r="AV62" s="586">
        <v>0</v>
      </c>
      <c r="AW62" s="586">
        <v>184970.82499999998</v>
      </c>
      <c r="AX62" s="586">
        <v>2936.0448412698411</v>
      </c>
      <c r="AY62" s="586">
        <v>2952.7896901560825</v>
      </c>
      <c r="AZ62" s="588">
        <v>-5.6708572717064547E-3</v>
      </c>
      <c r="BA62" s="588">
        <v>0</v>
      </c>
      <c r="BB62" s="586">
        <v>0</v>
      </c>
      <c r="BC62" s="587">
        <v>301535.85499999998</v>
      </c>
      <c r="BD62" s="587">
        <v>4786.2834126984126</v>
      </c>
      <c r="BE62" s="588">
        <v>5.8010276036974506E-2</v>
      </c>
      <c r="BF62" s="586">
        <v>-1906.3799999999999</v>
      </c>
      <c r="BG62" s="586">
        <v>299629.47499999998</v>
      </c>
      <c r="BH62" s="586">
        <v>-1047.0600000000002</v>
      </c>
      <c r="BI62" s="586">
        <v>298582.41499999998</v>
      </c>
      <c r="BJ62" s="586">
        <f>VLOOKUP(B62,CFwds!$M:$AF,15,FALSE)</f>
        <v>86161.940000000119</v>
      </c>
      <c r="BK62" s="586">
        <f>VLOOKUP(B62,CFwds!$M:$AF,20,FALSE)</f>
        <v>8685.7799999999988</v>
      </c>
    </row>
    <row r="63" spans="1:63" x14ac:dyDescent="0.25">
      <c r="A63" s="564">
        <v>63</v>
      </c>
      <c r="B63" s="564">
        <v>506</v>
      </c>
      <c r="C63" s="584">
        <v>124612</v>
      </c>
      <c r="D63" s="584">
        <v>9352114</v>
      </c>
      <c r="E63" s="585" t="s">
        <v>1181</v>
      </c>
      <c r="F63" s="586">
        <v>569734</v>
      </c>
      <c r="G63" s="586">
        <v>0</v>
      </c>
      <c r="H63" s="586">
        <v>0</v>
      </c>
      <c r="I63" s="586">
        <v>9199.9999999999873</v>
      </c>
      <c r="J63" s="586">
        <v>0</v>
      </c>
      <c r="K63" s="586">
        <v>750.75000000000148</v>
      </c>
      <c r="L63" s="586">
        <v>0</v>
      </c>
      <c r="M63" s="586">
        <v>2238.5999999999995</v>
      </c>
      <c r="N63" s="586">
        <v>0</v>
      </c>
      <c r="O63" s="586">
        <v>0</v>
      </c>
      <c r="P63" s="586">
        <v>0</v>
      </c>
      <c r="Q63" s="586">
        <v>0</v>
      </c>
      <c r="R63" s="586">
        <v>0</v>
      </c>
      <c r="S63" s="586">
        <v>0</v>
      </c>
      <c r="T63" s="586">
        <v>0</v>
      </c>
      <c r="U63" s="586">
        <v>0</v>
      </c>
      <c r="V63" s="586">
        <v>0</v>
      </c>
      <c r="W63" s="586">
        <v>0</v>
      </c>
      <c r="X63" s="586">
        <v>0</v>
      </c>
      <c r="Y63" s="586">
        <v>1972.704081632653</v>
      </c>
      <c r="Z63" s="586">
        <v>35281.254775280933</v>
      </c>
      <c r="AA63" s="586">
        <v>0</v>
      </c>
      <c r="AB63" s="586">
        <v>0</v>
      </c>
      <c r="AC63" s="586">
        <v>0</v>
      </c>
      <c r="AD63" s="586">
        <v>114000</v>
      </c>
      <c r="AE63" s="586">
        <v>0</v>
      </c>
      <c r="AF63" s="586">
        <v>0</v>
      </c>
      <c r="AG63" s="586">
        <v>0</v>
      </c>
      <c r="AH63" s="586">
        <v>9819.5</v>
      </c>
      <c r="AI63" s="586">
        <v>0</v>
      </c>
      <c r="AJ63" s="586">
        <v>0</v>
      </c>
      <c r="AK63" s="586">
        <v>0</v>
      </c>
      <c r="AL63" s="586">
        <v>0</v>
      </c>
      <c r="AM63" s="586">
        <v>0</v>
      </c>
      <c r="AN63" s="586">
        <v>0</v>
      </c>
      <c r="AO63" s="586">
        <v>0</v>
      </c>
      <c r="AP63" s="586">
        <v>569734</v>
      </c>
      <c r="AQ63" s="586">
        <v>49443.308856913573</v>
      </c>
      <c r="AR63" s="586">
        <v>123819.5</v>
      </c>
      <c r="AS63" s="586">
        <v>51373.729775280925</v>
      </c>
      <c r="AT63" s="587">
        <v>742996.80885691359</v>
      </c>
      <c r="AU63" s="586">
        <v>742996.80885691359</v>
      </c>
      <c r="AV63" s="586">
        <v>0</v>
      </c>
      <c r="AW63" s="586">
        <v>619177.30885691359</v>
      </c>
      <c r="AX63" s="586">
        <v>2962.5708557747062</v>
      </c>
      <c r="AY63" s="586">
        <v>2939.8104193957142</v>
      </c>
      <c r="AZ63" s="588">
        <v>7.7421442650952958E-3</v>
      </c>
      <c r="BA63" s="588">
        <v>-2.2321442650952957E-3</v>
      </c>
      <c r="BB63" s="586">
        <v>-1371.4749223374017</v>
      </c>
      <c r="BC63" s="587">
        <v>741625.33393457613</v>
      </c>
      <c r="BD63" s="587">
        <v>3548.4465738496465</v>
      </c>
      <c r="BE63" s="588">
        <v>-1.039456483180734E-2</v>
      </c>
      <c r="BF63" s="586">
        <v>-6324.3399999999992</v>
      </c>
      <c r="BG63" s="586">
        <v>735300.99393457617</v>
      </c>
      <c r="BH63" s="586">
        <v>-3473.5800000000004</v>
      </c>
      <c r="BI63" s="586">
        <v>731827.41393457621</v>
      </c>
      <c r="BJ63" s="586">
        <f>VLOOKUP(B63,CFwds!$M:$AF,15,FALSE)</f>
        <v>111485.67000000027</v>
      </c>
      <c r="BK63" s="586">
        <f>VLOOKUP(B63,CFwds!$M:$AF,20,FALSE)</f>
        <v>9842.0099999999984</v>
      </c>
    </row>
    <row r="64" spans="1:63" x14ac:dyDescent="0.25">
      <c r="A64" s="564">
        <v>64</v>
      </c>
      <c r="B64" s="564">
        <v>333</v>
      </c>
      <c r="C64" s="584">
        <v>124613</v>
      </c>
      <c r="D64" s="584">
        <v>9352117</v>
      </c>
      <c r="E64" s="585" t="s">
        <v>840</v>
      </c>
      <c r="F64" s="586">
        <v>1074044</v>
      </c>
      <c r="G64" s="586">
        <v>0</v>
      </c>
      <c r="H64" s="586">
        <v>0</v>
      </c>
      <c r="I64" s="586">
        <v>15199.999999999996</v>
      </c>
      <c r="J64" s="586">
        <v>0</v>
      </c>
      <c r="K64" s="586">
        <v>1501.5000000000014</v>
      </c>
      <c r="L64" s="586">
        <v>23095.800000000032</v>
      </c>
      <c r="M64" s="586">
        <v>16789.499999999993</v>
      </c>
      <c r="N64" s="586">
        <v>0</v>
      </c>
      <c r="O64" s="586">
        <v>0</v>
      </c>
      <c r="P64" s="586">
        <v>0</v>
      </c>
      <c r="Q64" s="586">
        <v>0</v>
      </c>
      <c r="R64" s="586">
        <v>0</v>
      </c>
      <c r="S64" s="586">
        <v>0</v>
      </c>
      <c r="T64" s="586">
        <v>0</v>
      </c>
      <c r="U64" s="586">
        <v>0</v>
      </c>
      <c r="V64" s="586">
        <v>0</v>
      </c>
      <c r="W64" s="586">
        <v>1769.4610778443089</v>
      </c>
      <c r="X64" s="586">
        <v>0</v>
      </c>
      <c r="Y64" s="586">
        <v>987.66937669376694</v>
      </c>
      <c r="Z64" s="586">
        <v>88401.413551254518</v>
      </c>
      <c r="AA64" s="586">
        <v>0</v>
      </c>
      <c r="AB64" s="586">
        <v>0</v>
      </c>
      <c r="AC64" s="586">
        <v>0</v>
      </c>
      <c r="AD64" s="586">
        <v>114000</v>
      </c>
      <c r="AE64" s="586">
        <v>0</v>
      </c>
      <c r="AF64" s="586">
        <v>0</v>
      </c>
      <c r="AG64" s="586">
        <v>0</v>
      </c>
      <c r="AH64" s="586">
        <v>20118</v>
      </c>
      <c r="AI64" s="586">
        <v>0</v>
      </c>
      <c r="AJ64" s="586">
        <v>0</v>
      </c>
      <c r="AK64" s="586">
        <v>0</v>
      </c>
      <c r="AL64" s="586">
        <v>0</v>
      </c>
      <c r="AM64" s="586">
        <v>0</v>
      </c>
      <c r="AN64" s="586">
        <v>0</v>
      </c>
      <c r="AO64" s="586">
        <v>0</v>
      </c>
      <c r="AP64" s="586">
        <v>1074044</v>
      </c>
      <c r="AQ64" s="586">
        <v>147745.34400579263</v>
      </c>
      <c r="AR64" s="586">
        <v>134118</v>
      </c>
      <c r="AS64" s="586">
        <v>126692.61355125453</v>
      </c>
      <c r="AT64" s="587">
        <v>1355907.3440057926</v>
      </c>
      <c r="AU64" s="586">
        <v>1355907.3440057924</v>
      </c>
      <c r="AV64" s="586">
        <v>0</v>
      </c>
      <c r="AW64" s="586">
        <v>1221789.3440057926</v>
      </c>
      <c r="AX64" s="586">
        <v>3100.9881827558188</v>
      </c>
      <c r="AY64" s="586">
        <v>3117.1676172920752</v>
      </c>
      <c r="AZ64" s="588">
        <v>-5.1904281458921625E-3</v>
      </c>
      <c r="BA64" s="588">
        <v>0</v>
      </c>
      <c r="BB64" s="586">
        <v>0</v>
      </c>
      <c r="BC64" s="587">
        <v>1355907.3440057926</v>
      </c>
      <c r="BD64" s="587">
        <v>3441.3891979842451</v>
      </c>
      <c r="BE64" s="588">
        <v>-1.7624685572510734E-2</v>
      </c>
      <c r="BF64" s="586">
        <v>-11922.439999999999</v>
      </c>
      <c r="BG64" s="586">
        <v>1343984.9040057927</v>
      </c>
      <c r="BH64" s="586">
        <v>-6548.2800000000007</v>
      </c>
      <c r="BI64" s="586">
        <v>1337436.6240057927</v>
      </c>
      <c r="BJ64" s="586">
        <f>VLOOKUP(B64,CFwds!$M:$AF,15,FALSE)</f>
        <v>173560.15999999968</v>
      </c>
      <c r="BK64" s="586">
        <f>VLOOKUP(B64,CFwds!$M:$AF,20,FALSE)</f>
        <v>2996.74</v>
      </c>
    </row>
    <row r="65" spans="1:63" x14ac:dyDescent="0.25">
      <c r="A65" s="564">
        <v>65</v>
      </c>
      <c r="B65" s="564">
        <v>332</v>
      </c>
      <c r="C65" s="584">
        <v>124614</v>
      </c>
      <c r="D65" s="584">
        <v>9352118</v>
      </c>
      <c r="E65" s="585" t="s">
        <v>1182</v>
      </c>
      <c r="F65" s="586">
        <v>553378</v>
      </c>
      <c r="G65" s="586">
        <v>0</v>
      </c>
      <c r="H65" s="586">
        <v>0</v>
      </c>
      <c r="I65" s="586">
        <v>6400.0000000000018</v>
      </c>
      <c r="J65" s="586">
        <v>0</v>
      </c>
      <c r="K65" s="586">
        <v>153.16809045226123</v>
      </c>
      <c r="L65" s="586">
        <v>7017.8834170854234</v>
      </c>
      <c r="M65" s="586">
        <v>1141.7984924623108</v>
      </c>
      <c r="N65" s="586">
        <v>0</v>
      </c>
      <c r="O65" s="586">
        <v>0</v>
      </c>
      <c r="P65" s="586">
        <v>0</v>
      </c>
      <c r="Q65" s="586">
        <v>0</v>
      </c>
      <c r="R65" s="586">
        <v>0</v>
      </c>
      <c r="S65" s="586">
        <v>0</v>
      </c>
      <c r="T65" s="586">
        <v>0</v>
      </c>
      <c r="U65" s="586">
        <v>0</v>
      </c>
      <c r="V65" s="586">
        <v>0</v>
      </c>
      <c r="W65" s="586">
        <v>5280.3468208092345</v>
      </c>
      <c r="X65" s="586">
        <v>0</v>
      </c>
      <c r="Y65" s="586">
        <v>972.92746113989631</v>
      </c>
      <c r="Z65" s="586">
        <v>29597.468595809842</v>
      </c>
      <c r="AA65" s="586">
        <v>0</v>
      </c>
      <c r="AB65" s="586">
        <v>0</v>
      </c>
      <c r="AC65" s="586">
        <v>0</v>
      </c>
      <c r="AD65" s="586">
        <v>114000</v>
      </c>
      <c r="AE65" s="586">
        <v>0</v>
      </c>
      <c r="AF65" s="586">
        <v>0</v>
      </c>
      <c r="AG65" s="586">
        <v>0</v>
      </c>
      <c r="AH65" s="586">
        <v>13292.25</v>
      </c>
      <c r="AI65" s="586">
        <v>0</v>
      </c>
      <c r="AJ65" s="586">
        <v>0</v>
      </c>
      <c r="AK65" s="586">
        <v>0</v>
      </c>
      <c r="AL65" s="586">
        <v>0</v>
      </c>
      <c r="AM65" s="586">
        <v>0</v>
      </c>
      <c r="AN65" s="586">
        <v>0</v>
      </c>
      <c r="AO65" s="586">
        <v>0</v>
      </c>
      <c r="AP65" s="586">
        <v>553378</v>
      </c>
      <c r="AQ65" s="586">
        <v>50563.592877758972</v>
      </c>
      <c r="AR65" s="586">
        <v>127292.25</v>
      </c>
      <c r="AS65" s="586">
        <v>46951.693595809833</v>
      </c>
      <c r="AT65" s="587">
        <v>731233.84287775902</v>
      </c>
      <c r="AU65" s="586">
        <v>731233.84287775878</v>
      </c>
      <c r="AV65" s="586">
        <v>0</v>
      </c>
      <c r="AW65" s="586">
        <v>603941.59287775902</v>
      </c>
      <c r="AX65" s="586">
        <v>2975.0817383140839</v>
      </c>
      <c r="AY65" s="586">
        <v>2970.3323148176455</v>
      </c>
      <c r="AZ65" s="588">
        <v>1.5989535826498645E-3</v>
      </c>
      <c r="BA65" s="588">
        <v>0</v>
      </c>
      <c r="BB65" s="586">
        <v>0</v>
      </c>
      <c r="BC65" s="587">
        <v>731233.84287775902</v>
      </c>
      <c r="BD65" s="587">
        <v>3602.1371570332958</v>
      </c>
      <c r="BE65" s="588">
        <v>-1.4481966694198878E-2</v>
      </c>
      <c r="BF65" s="586">
        <v>-6142.78</v>
      </c>
      <c r="BG65" s="586">
        <v>725091.06287775899</v>
      </c>
      <c r="BH65" s="586">
        <v>-3373.86</v>
      </c>
      <c r="BI65" s="586">
        <v>721717.202877759</v>
      </c>
      <c r="BJ65" s="586">
        <f>VLOOKUP(B65,CFwds!$M:$AF,15,FALSE)</f>
        <v>52565.099999999977</v>
      </c>
      <c r="BK65" s="586">
        <f>VLOOKUP(B65,CFwds!$M:$AF,20,FALSE)</f>
        <v>494.87000000000029</v>
      </c>
    </row>
    <row r="66" spans="1:63" x14ac:dyDescent="0.25">
      <c r="A66" s="564">
        <v>66</v>
      </c>
      <c r="B66" s="564">
        <v>337</v>
      </c>
      <c r="C66" s="584">
        <v>124615</v>
      </c>
      <c r="D66" s="584">
        <v>9352121</v>
      </c>
      <c r="E66" s="585" t="s">
        <v>841</v>
      </c>
      <c r="F66" s="586">
        <v>288956</v>
      </c>
      <c r="G66" s="586">
        <v>0</v>
      </c>
      <c r="H66" s="586">
        <v>0</v>
      </c>
      <c r="I66" s="586">
        <v>1600.0000000000011</v>
      </c>
      <c r="J66" s="586">
        <v>0</v>
      </c>
      <c r="K66" s="586">
        <v>1501.4999999999995</v>
      </c>
      <c r="L66" s="586">
        <v>5405.3999999999805</v>
      </c>
      <c r="M66" s="586">
        <v>0</v>
      </c>
      <c r="N66" s="586">
        <v>2329.6000000000013</v>
      </c>
      <c r="O66" s="586">
        <v>1242.1499999999996</v>
      </c>
      <c r="P66" s="586">
        <v>0</v>
      </c>
      <c r="Q66" s="586">
        <v>0</v>
      </c>
      <c r="R66" s="586">
        <v>0</v>
      </c>
      <c r="S66" s="586">
        <v>0</v>
      </c>
      <c r="T66" s="586">
        <v>0</v>
      </c>
      <c r="U66" s="586">
        <v>0</v>
      </c>
      <c r="V66" s="586">
        <v>0</v>
      </c>
      <c r="W66" s="586">
        <v>0</v>
      </c>
      <c r="X66" s="586">
        <v>0</v>
      </c>
      <c r="Y66" s="586">
        <v>0</v>
      </c>
      <c r="Z66" s="586">
        <v>14279.5207130694</v>
      </c>
      <c r="AA66" s="586">
        <v>0</v>
      </c>
      <c r="AB66" s="586">
        <v>0</v>
      </c>
      <c r="AC66" s="586">
        <v>0</v>
      </c>
      <c r="AD66" s="586">
        <v>114000</v>
      </c>
      <c r="AE66" s="586">
        <v>29238.985313751666</v>
      </c>
      <c r="AF66" s="586">
        <v>0</v>
      </c>
      <c r="AG66" s="586">
        <v>0</v>
      </c>
      <c r="AH66" s="586">
        <v>6412.58</v>
      </c>
      <c r="AI66" s="586">
        <v>0</v>
      </c>
      <c r="AJ66" s="586">
        <v>0</v>
      </c>
      <c r="AK66" s="586">
        <v>0</v>
      </c>
      <c r="AL66" s="586">
        <v>0</v>
      </c>
      <c r="AM66" s="586">
        <v>0</v>
      </c>
      <c r="AN66" s="586">
        <v>0</v>
      </c>
      <c r="AO66" s="586">
        <v>0</v>
      </c>
      <c r="AP66" s="586">
        <v>288956</v>
      </c>
      <c r="AQ66" s="586">
        <v>26358.170713069383</v>
      </c>
      <c r="AR66" s="586">
        <v>149651.56531375166</v>
      </c>
      <c r="AS66" s="586">
        <v>30316.645713069389</v>
      </c>
      <c r="AT66" s="587">
        <v>464965.73602682108</v>
      </c>
      <c r="AU66" s="586">
        <v>464965.73602682108</v>
      </c>
      <c r="AV66" s="586">
        <v>0</v>
      </c>
      <c r="AW66" s="586">
        <v>315314.17071306938</v>
      </c>
      <c r="AX66" s="586">
        <v>2974.661987859145</v>
      </c>
      <c r="AY66" s="586">
        <v>2843.7437399101782</v>
      </c>
      <c r="AZ66" s="588">
        <v>4.6037287436139371E-2</v>
      </c>
      <c r="BA66" s="588">
        <v>-4.052728743613937E-2</v>
      </c>
      <c r="BB66" s="586">
        <v>-12216.417313858545</v>
      </c>
      <c r="BC66" s="587">
        <v>452749.31871296256</v>
      </c>
      <c r="BD66" s="587">
        <v>4271.2199878581378</v>
      </c>
      <c r="BE66" s="588">
        <v>-1.9839020809945263E-2</v>
      </c>
      <c r="BF66" s="586">
        <v>-3207.56</v>
      </c>
      <c r="BG66" s="586">
        <v>449541.75871296256</v>
      </c>
      <c r="BH66" s="586">
        <v>-1761.72</v>
      </c>
      <c r="BI66" s="586">
        <v>447780.03871296259</v>
      </c>
      <c r="BJ66" s="586">
        <f>VLOOKUP(B66,CFwds!$M:$AF,15,FALSE)</f>
        <v>83658.989999999874</v>
      </c>
      <c r="BK66" s="586">
        <f>VLOOKUP(B66,CFwds!$M:$AF,20,FALSE)</f>
        <v>994.07999999999993</v>
      </c>
    </row>
    <row r="67" spans="1:63" x14ac:dyDescent="0.25">
      <c r="A67" s="564">
        <v>67</v>
      </c>
      <c r="B67" s="564">
        <v>109</v>
      </c>
      <c r="C67" s="584">
        <v>124616</v>
      </c>
      <c r="D67" s="584">
        <v>9352122</v>
      </c>
      <c r="E67" s="585" t="s">
        <v>754</v>
      </c>
      <c r="F67" s="586">
        <v>226258</v>
      </c>
      <c r="G67" s="586">
        <v>0</v>
      </c>
      <c r="H67" s="586">
        <v>0</v>
      </c>
      <c r="I67" s="586">
        <v>4400.0000000000091</v>
      </c>
      <c r="J67" s="586">
        <v>0</v>
      </c>
      <c r="K67" s="586">
        <v>153.85740740740766</v>
      </c>
      <c r="L67" s="586">
        <v>0</v>
      </c>
      <c r="M67" s="586">
        <v>0</v>
      </c>
      <c r="N67" s="586">
        <v>0</v>
      </c>
      <c r="O67" s="586">
        <v>0</v>
      </c>
      <c r="P67" s="586">
        <v>0</v>
      </c>
      <c r="Q67" s="586">
        <v>0</v>
      </c>
      <c r="R67" s="586">
        <v>0</v>
      </c>
      <c r="S67" s="586">
        <v>0</v>
      </c>
      <c r="T67" s="586">
        <v>0</v>
      </c>
      <c r="U67" s="586">
        <v>0</v>
      </c>
      <c r="V67" s="586">
        <v>0</v>
      </c>
      <c r="W67" s="586">
        <v>1778.5714285714303</v>
      </c>
      <c r="X67" s="586">
        <v>0</v>
      </c>
      <c r="Y67" s="586">
        <v>971.83544303797476</v>
      </c>
      <c r="Z67" s="586">
        <v>15379.969228039017</v>
      </c>
      <c r="AA67" s="586">
        <v>0</v>
      </c>
      <c r="AB67" s="586">
        <v>0</v>
      </c>
      <c r="AC67" s="586">
        <v>0</v>
      </c>
      <c r="AD67" s="586">
        <v>114000</v>
      </c>
      <c r="AE67" s="586">
        <v>44592.790387182904</v>
      </c>
      <c r="AF67" s="586">
        <v>0</v>
      </c>
      <c r="AG67" s="586">
        <v>0</v>
      </c>
      <c r="AH67" s="586">
        <v>3777.59</v>
      </c>
      <c r="AI67" s="586">
        <v>0</v>
      </c>
      <c r="AJ67" s="586">
        <v>0</v>
      </c>
      <c r="AK67" s="586">
        <v>0</v>
      </c>
      <c r="AL67" s="586">
        <v>0</v>
      </c>
      <c r="AM67" s="586">
        <v>0</v>
      </c>
      <c r="AN67" s="586">
        <v>0</v>
      </c>
      <c r="AO67" s="586">
        <v>0</v>
      </c>
      <c r="AP67" s="586">
        <v>226258</v>
      </c>
      <c r="AQ67" s="586">
        <v>22684.23350705584</v>
      </c>
      <c r="AR67" s="586">
        <v>162370.3803871829</v>
      </c>
      <c r="AS67" s="586">
        <v>27654.697931742725</v>
      </c>
      <c r="AT67" s="587">
        <v>411312.61389423872</v>
      </c>
      <c r="AU67" s="586">
        <v>411312.61389423872</v>
      </c>
      <c r="AV67" s="586">
        <v>0</v>
      </c>
      <c r="AW67" s="586">
        <v>248942.23350705582</v>
      </c>
      <c r="AX67" s="586">
        <v>2999.3040181572992</v>
      </c>
      <c r="AY67" s="586">
        <v>2847.3777372111072</v>
      </c>
      <c r="AZ67" s="588">
        <v>5.3356559953649761E-2</v>
      </c>
      <c r="BA67" s="588">
        <v>-4.784655995364976E-2</v>
      </c>
      <c r="BB67" s="586">
        <v>-11307.690057975182</v>
      </c>
      <c r="BC67" s="587">
        <v>400004.92383626354</v>
      </c>
      <c r="BD67" s="587">
        <v>4819.3364317622109</v>
      </c>
      <c r="BE67" s="588">
        <v>-4.1734914049235794E-2</v>
      </c>
      <c r="BF67" s="586">
        <v>-2511.58</v>
      </c>
      <c r="BG67" s="586">
        <v>397493.34383626352</v>
      </c>
      <c r="BH67" s="586">
        <v>-1379.46</v>
      </c>
      <c r="BI67" s="586">
        <v>396113.8838362635</v>
      </c>
      <c r="BJ67" s="586">
        <f>VLOOKUP(B67,CFwds!$M:$AF,15,FALSE)</f>
        <v>31507.700000000012</v>
      </c>
      <c r="BK67" s="586">
        <f>VLOOKUP(B67,CFwds!$M:$AF,20,FALSE)</f>
        <v>19610.34</v>
      </c>
    </row>
    <row r="68" spans="1:63" x14ac:dyDescent="0.25">
      <c r="A68" s="564">
        <v>68</v>
      </c>
      <c r="B68" s="564">
        <v>339</v>
      </c>
      <c r="C68" s="584">
        <v>124618</v>
      </c>
      <c r="D68" s="584">
        <v>9352124</v>
      </c>
      <c r="E68" s="585" t="s">
        <v>843</v>
      </c>
      <c r="F68" s="586">
        <v>291682</v>
      </c>
      <c r="G68" s="586">
        <v>0</v>
      </c>
      <c r="H68" s="586">
        <v>0</v>
      </c>
      <c r="I68" s="586">
        <v>799.99999999999875</v>
      </c>
      <c r="J68" s="586">
        <v>0</v>
      </c>
      <c r="K68" s="586">
        <v>300.29999999999956</v>
      </c>
      <c r="L68" s="586">
        <v>0</v>
      </c>
      <c r="M68" s="586">
        <v>0</v>
      </c>
      <c r="N68" s="586">
        <v>2329.5999999999963</v>
      </c>
      <c r="O68" s="586">
        <v>1242.1499999999996</v>
      </c>
      <c r="P68" s="586">
        <v>0</v>
      </c>
      <c r="Q68" s="586">
        <v>0</v>
      </c>
      <c r="R68" s="586">
        <v>0</v>
      </c>
      <c r="S68" s="586">
        <v>0</v>
      </c>
      <c r="T68" s="586">
        <v>0</v>
      </c>
      <c r="U68" s="586">
        <v>0</v>
      </c>
      <c r="V68" s="586">
        <v>0</v>
      </c>
      <c r="W68" s="586">
        <v>0</v>
      </c>
      <c r="X68" s="586">
        <v>0</v>
      </c>
      <c r="Y68" s="586">
        <v>0</v>
      </c>
      <c r="Z68" s="586">
        <v>11922.992554347837</v>
      </c>
      <c r="AA68" s="586">
        <v>0</v>
      </c>
      <c r="AB68" s="586">
        <v>0</v>
      </c>
      <c r="AC68" s="586">
        <v>0</v>
      </c>
      <c r="AD68" s="586">
        <v>114000</v>
      </c>
      <c r="AE68" s="586">
        <v>0</v>
      </c>
      <c r="AF68" s="586">
        <v>0</v>
      </c>
      <c r="AG68" s="586">
        <v>0</v>
      </c>
      <c r="AH68" s="586">
        <v>9750.76</v>
      </c>
      <c r="AI68" s="586">
        <v>0</v>
      </c>
      <c r="AJ68" s="586">
        <v>0</v>
      </c>
      <c r="AK68" s="586">
        <v>0</v>
      </c>
      <c r="AL68" s="586">
        <v>0</v>
      </c>
      <c r="AM68" s="586">
        <v>0</v>
      </c>
      <c r="AN68" s="586">
        <v>0</v>
      </c>
      <c r="AO68" s="586">
        <v>0</v>
      </c>
      <c r="AP68" s="586">
        <v>291682</v>
      </c>
      <c r="AQ68" s="586">
        <v>16595.04255434783</v>
      </c>
      <c r="AR68" s="586">
        <v>123750.76</v>
      </c>
      <c r="AS68" s="586">
        <v>24256.817554347832</v>
      </c>
      <c r="AT68" s="587">
        <v>432027.80255434784</v>
      </c>
      <c r="AU68" s="586">
        <v>432027.80255434784</v>
      </c>
      <c r="AV68" s="586">
        <v>0</v>
      </c>
      <c r="AW68" s="586">
        <v>308277.04255434783</v>
      </c>
      <c r="AX68" s="586">
        <v>2881.0938556481105</v>
      </c>
      <c r="AY68" s="586">
        <v>2875.2139468548371</v>
      </c>
      <c r="AZ68" s="588">
        <v>2.0450334834057854E-3</v>
      </c>
      <c r="BA68" s="588">
        <v>0</v>
      </c>
      <c r="BB68" s="586">
        <v>0</v>
      </c>
      <c r="BC68" s="587">
        <v>432027.80255434784</v>
      </c>
      <c r="BD68" s="587">
        <v>4037.6430145266154</v>
      </c>
      <c r="BE68" s="588">
        <v>-8.5472309041250139E-3</v>
      </c>
      <c r="BF68" s="586">
        <v>-3237.8199999999997</v>
      </c>
      <c r="BG68" s="586">
        <v>428789.98255434784</v>
      </c>
      <c r="BH68" s="586">
        <v>-1778.3400000000001</v>
      </c>
      <c r="BI68" s="586">
        <v>427011.64255434781</v>
      </c>
      <c r="BJ68" s="586">
        <f>VLOOKUP(B68,CFwds!$M:$AF,15,FALSE)</f>
        <v>53628.8299999999</v>
      </c>
      <c r="BK68" s="586">
        <f>VLOOKUP(B68,CFwds!$M:$AF,20,FALSE)</f>
        <v>10329.26</v>
      </c>
    </row>
    <row r="69" spans="1:63" x14ac:dyDescent="0.25">
      <c r="A69" s="564">
        <v>69</v>
      </c>
      <c r="B69" s="564">
        <v>342</v>
      </c>
      <c r="C69" s="584">
        <v>124619</v>
      </c>
      <c r="D69" s="584">
        <v>9352125</v>
      </c>
      <c r="E69" s="585" t="s">
        <v>845</v>
      </c>
      <c r="F69" s="586">
        <v>569734</v>
      </c>
      <c r="G69" s="586">
        <v>0</v>
      </c>
      <c r="H69" s="586">
        <v>0</v>
      </c>
      <c r="I69" s="586">
        <v>7599.9999999999982</v>
      </c>
      <c r="J69" s="586">
        <v>0</v>
      </c>
      <c r="K69" s="586">
        <v>1051.0500000000006</v>
      </c>
      <c r="L69" s="586">
        <v>0</v>
      </c>
      <c r="M69" s="586">
        <v>0</v>
      </c>
      <c r="N69" s="586">
        <v>2329.5999999999995</v>
      </c>
      <c r="O69" s="586">
        <v>0</v>
      </c>
      <c r="P69" s="586">
        <v>0</v>
      </c>
      <c r="Q69" s="586">
        <v>0</v>
      </c>
      <c r="R69" s="586">
        <v>0</v>
      </c>
      <c r="S69" s="586">
        <v>0</v>
      </c>
      <c r="T69" s="586">
        <v>0</v>
      </c>
      <c r="U69" s="586">
        <v>0</v>
      </c>
      <c r="V69" s="586">
        <v>0</v>
      </c>
      <c r="W69" s="586">
        <v>7044.9438202247347</v>
      </c>
      <c r="X69" s="586">
        <v>0</v>
      </c>
      <c r="Y69" s="586">
        <v>0</v>
      </c>
      <c r="Z69" s="586">
        <v>38038.031634422267</v>
      </c>
      <c r="AA69" s="586">
        <v>0</v>
      </c>
      <c r="AB69" s="586">
        <v>0</v>
      </c>
      <c r="AC69" s="586">
        <v>0</v>
      </c>
      <c r="AD69" s="586">
        <v>114000</v>
      </c>
      <c r="AE69" s="586">
        <v>0</v>
      </c>
      <c r="AF69" s="586">
        <v>0</v>
      </c>
      <c r="AG69" s="586">
        <v>0</v>
      </c>
      <c r="AH69" s="586">
        <v>28500.5</v>
      </c>
      <c r="AI69" s="586">
        <v>0</v>
      </c>
      <c r="AJ69" s="586">
        <v>0</v>
      </c>
      <c r="AK69" s="586">
        <v>0</v>
      </c>
      <c r="AL69" s="586">
        <v>0</v>
      </c>
      <c r="AM69" s="586">
        <v>0</v>
      </c>
      <c r="AN69" s="586">
        <v>0</v>
      </c>
      <c r="AO69" s="586">
        <v>0</v>
      </c>
      <c r="AP69" s="586">
        <v>569734</v>
      </c>
      <c r="AQ69" s="586">
        <v>56063.625454647001</v>
      </c>
      <c r="AR69" s="586">
        <v>142500.5</v>
      </c>
      <c r="AS69" s="586">
        <v>53526.156634422267</v>
      </c>
      <c r="AT69" s="587">
        <v>768298.125454647</v>
      </c>
      <c r="AU69" s="586">
        <v>768298.125454647</v>
      </c>
      <c r="AV69" s="586">
        <v>0</v>
      </c>
      <c r="AW69" s="586">
        <v>625797.625454647</v>
      </c>
      <c r="AX69" s="586">
        <v>2994.2470117447224</v>
      </c>
      <c r="AY69" s="586">
        <v>2971.4527023788687</v>
      </c>
      <c r="AZ69" s="588">
        <v>7.6710995088715827E-3</v>
      </c>
      <c r="BA69" s="588">
        <v>-2.1610995088715826E-3</v>
      </c>
      <c r="BB69" s="586">
        <v>-1342.1154399309371</v>
      </c>
      <c r="BC69" s="587">
        <v>766956.01001471607</v>
      </c>
      <c r="BD69" s="587">
        <v>3669.6459809316557</v>
      </c>
      <c r="BE69" s="588">
        <v>-9.5387165936311469E-3</v>
      </c>
      <c r="BF69" s="586">
        <v>-6324.3399999999992</v>
      </c>
      <c r="BG69" s="586">
        <v>760631.6700147161</v>
      </c>
      <c r="BH69" s="586">
        <v>-3473.5800000000004</v>
      </c>
      <c r="BI69" s="586">
        <v>757158.09001471614</v>
      </c>
      <c r="BJ69" s="586">
        <f>VLOOKUP(B69,CFwds!$M:$AF,15,FALSE)</f>
        <v>38357.620000000112</v>
      </c>
      <c r="BK69" s="586">
        <f>VLOOKUP(B69,CFwds!$M:$AF,20,FALSE)</f>
        <v>5373.1</v>
      </c>
    </row>
    <row r="70" spans="1:63" x14ac:dyDescent="0.25">
      <c r="A70" s="564">
        <v>70</v>
      </c>
      <c r="B70" s="564">
        <v>115</v>
      </c>
      <c r="C70" s="584">
        <v>124620</v>
      </c>
      <c r="D70" s="584">
        <v>9352126</v>
      </c>
      <c r="E70" s="585" t="s">
        <v>759</v>
      </c>
      <c r="F70" s="586">
        <v>267148</v>
      </c>
      <c r="G70" s="586">
        <v>0</v>
      </c>
      <c r="H70" s="586">
        <v>0</v>
      </c>
      <c r="I70" s="586">
        <v>1599.9999999999982</v>
      </c>
      <c r="J70" s="586">
        <v>0</v>
      </c>
      <c r="K70" s="586">
        <v>300.29999999999967</v>
      </c>
      <c r="L70" s="586">
        <v>0</v>
      </c>
      <c r="M70" s="586">
        <v>3357.9000000000019</v>
      </c>
      <c r="N70" s="586">
        <v>0</v>
      </c>
      <c r="O70" s="586">
        <v>0</v>
      </c>
      <c r="P70" s="586">
        <v>0</v>
      </c>
      <c r="Q70" s="586">
        <v>0</v>
      </c>
      <c r="R70" s="586">
        <v>0</v>
      </c>
      <c r="S70" s="586">
        <v>0</v>
      </c>
      <c r="T70" s="586">
        <v>0</v>
      </c>
      <c r="U70" s="586">
        <v>0</v>
      </c>
      <c r="V70" s="586">
        <v>0</v>
      </c>
      <c r="W70" s="586">
        <v>0</v>
      </c>
      <c r="X70" s="586">
        <v>0</v>
      </c>
      <c r="Y70" s="586">
        <v>915.6565656565657</v>
      </c>
      <c r="Z70" s="586">
        <v>10783.778313252998</v>
      </c>
      <c r="AA70" s="586">
        <v>0</v>
      </c>
      <c r="AB70" s="586">
        <v>0</v>
      </c>
      <c r="AC70" s="586">
        <v>0</v>
      </c>
      <c r="AD70" s="586">
        <v>114000</v>
      </c>
      <c r="AE70" s="586">
        <v>0</v>
      </c>
      <c r="AF70" s="586">
        <v>0</v>
      </c>
      <c r="AG70" s="586">
        <v>0</v>
      </c>
      <c r="AH70" s="586">
        <v>6179.39</v>
      </c>
      <c r="AI70" s="586">
        <v>0</v>
      </c>
      <c r="AJ70" s="586">
        <v>0</v>
      </c>
      <c r="AK70" s="586">
        <v>0</v>
      </c>
      <c r="AL70" s="586">
        <v>0</v>
      </c>
      <c r="AM70" s="586">
        <v>0</v>
      </c>
      <c r="AN70" s="586">
        <v>0</v>
      </c>
      <c r="AO70" s="586">
        <v>0</v>
      </c>
      <c r="AP70" s="586">
        <v>267148</v>
      </c>
      <c r="AQ70" s="586">
        <v>16957.634878909565</v>
      </c>
      <c r="AR70" s="586">
        <v>120179.39</v>
      </c>
      <c r="AS70" s="586">
        <v>23410.678313252996</v>
      </c>
      <c r="AT70" s="587">
        <v>404285.02487890958</v>
      </c>
      <c r="AU70" s="586">
        <v>404285.02487890958</v>
      </c>
      <c r="AV70" s="586">
        <v>0</v>
      </c>
      <c r="AW70" s="586">
        <v>284105.63487890956</v>
      </c>
      <c r="AX70" s="586">
        <v>2899.0370906011181</v>
      </c>
      <c r="AY70" s="586">
        <v>2927.6443765666936</v>
      </c>
      <c r="AZ70" s="588">
        <v>-9.7714347393257801E-3</v>
      </c>
      <c r="BA70" s="588">
        <v>0</v>
      </c>
      <c r="BB70" s="586">
        <v>0</v>
      </c>
      <c r="BC70" s="587">
        <v>404285.02487890958</v>
      </c>
      <c r="BD70" s="587">
        <v>4125.357396723567</v>
      </c>
      <c r="BE70" s="588">
        <v>-1.1127685583149027E-2</v>
      </c>
      <c r="BF70" s="586">
        <v>-2965.48</v>
      </c>
      <c r="BG70" s="586">
        <v>401319.5448789096</v>
      </c>
      <c r="BH70" s="586">
        <v>-1628.76</v>
      </c>
      <c r="BI70" s="586">
        <v>399690.78487890959</v>
      </c>
      <c r="BJ70" s="586">
        <f>VLOOKUP(B70,CFwds!$M:$AF,15,FALSE)</f>
        <v>76724.119999999937</v>
      </c>
      <c r="BK70" s="586">
        <f>VLOOKUP(B70,CFwds!$M:$AF,20,FALSE)</f>
        <v>13127.130000000001</v>
      </c>
    </row>
    <row r="71" spans="1:63" x14ac:dyDescent="0.25">
      <c r="A71" s="564">
        <v>71</v>
      </c>
      <c r="B71" s="564">
        <v>502</v>
      </c>
      <c r="C71" s="584">
        <v>124622</v>
      </c>
      <c r="D71" s="584">
        <v>9352129</v>
      </c>
      <c r="E71" s="585" t="s">
        <v>1184</v>
      </c>
      <c r="F71" s="586">
        <v>507036</v>
      </c>
      <c r="G71" s="586">
        <v>0</v>
      </c>
      <c r="H71" s="586">
        <v>0</v>
      </c>
      <c r="I71" s="586">
        <v>18000.000000000018</v>
      </c>
      <c r="J71" s="586">
        <v>0</v>
      </c>
      <c r="K71" s="586">
        <v>10960.950000000003</v>
      </c>
      <c r="L71" s="586">
        <v>21130.200000000026</v>
      </c>
      <c r="M71" s="586">
        <v>5596.4999999999936</v>
      </c>
      <c r="N71" s="586">
        <v>0</v>
      </c>
      <c r="O71" s="586">
        <v>0</v>
      </c>
      <c r="P71" s="586">
        <v>0</v>
      </c>
      <c r="Q71" s="586">
        <v>0</v>
      </c>
      <c r="R71" s="586">
        <v>0</v>
      </c>
      <c r="S71" s="586">
        <v>0</v>
      </c>
      <c r="T71" s="586">
        <v>0</v>
      </c>
      <c r="U71" s="586">
        <v>0</v>
      </c>
      <c r="V71" s="586">
        <v>0</v>
      </c>
      <c r="W71" s="586">
        <v>4894.7368421052606</v>
      </c>
      <c r="X71" s="586">
        <v>0</v>
      </c>
      <c r="Y71" s="586">
        <v>0</v>
      </c>
      <c r="Z71" s="586">
        <v>46864.053250773955</v>
      </c>
      <c r="AA71" s="586">
        <v>0</v>
      </c>
      <c r="AB71" s="586">
        <v>0</v>
      </c>
      <c r="AC71" s="586">
        <v>0</v>
      </c>
      <c r="AD71" s="586">
        <v>114000</v>
      </c>
      <c r="AE71" s="586">
        <v>0</v>
      </c>
      <c r="AF71" s="586">
        <v>0</v>
      </c>
      <c r="AG71" s="586">
        <v>0</v>
      </c>
      <c r="AH71" s="586">
        <v>11798.17</v>
      </c>
      <c r="AI71" s="586">
        <v>0</v>
      </c>
      <c r="AJ71" s="586">
        <v>0</v>
      </c>
      <c r="AK71" s="586">
        <v>0</v>
      </c>
      <c r="AL71" s="586">
        <v>0</v>
      </c>
      <c r="AM71" s="586">
        <v>0</v>
      </c>
      <c r="AN71" s="586">
        <v>0</v>
      </c>
      <c r="AO71" s="586">
        <v>0</v>
      </c>
      <c r="AP71" s="586">
        <v>507036</v>
      </c>
      <c r="AQ71" s="586">
        <v>107446.44009287926</v>
      </c>
      <c r="AR71" s="586">
        <v>125798.17</v>
      </c>
      <c r="AS71" s="586">
        <v>84705.67825077397</v>
      </c>
      <c r="AT71" s="587">
        <v>740280.61009287927</v>
      </c>
      <c r="AU71" s="586">
        <v>740280.61009287927</v>
      </c>
      <c r="AV71" s="586">
        <v>0</v>
      </c>
      <c r="AW71" s="586">
        <v>614482.44009287923</v>
      </c>
      <c r="AX71" s="586">
        <v>3303.6690327574152</v>
      </c>
      <c r="AY71" s="586">
        <v>3376.8289451552519</v>
      </c>
      <c r="AZ71" s="588">
        <v>-2.1665270461152464E-2</v>
      </c>
      <c r="BA71" s="588">
        <v>6.6652704611524644E-3</v>
      </c>
      <c r="BB71" s="586">
        <v>4186.3909490144761</v>
      </c>
      <c r="BC71" s="587">
        <v>744467.00104189373</v>
      </c>
      <c r="BD71" s="587">
        <v>4002.5107582897513</v>
      </c>
      <c r="BE71" s="588">
        <v>-2.7319024283068982E-3</v>
      </c>
      <c r="BF71" s="586">
        <v>-5628.36</v>
      </c>
      <c r="BG71" s="586">
        <v>738838.64104189374</v>
      </c>
      <c r="BH71" s="586">
        <v>-3091.32</v>
      </c>
      <c r="BI71" s="586">
        <v>735747.3210418938</v>
      </c>
      <c r="BJ71" s="586">
        <f>VLOOKUP(B71,CFwds!$M:$AF,15,FALSE)</f>
        <v>129217.30999999982</v>
      </c>
      <c r="BK71" s="586">
        <f>VLOOKUP(B71,CFwds!$M:$AF,20,FALSE)</f>
        <v>0.77999999999883585</v>
      </c>
    </row>
    <row r="72" spans="1:63" x14ac:dyDescent="0.25">
      <c r="A72" s="564">
        <v>72</v>
      </c>
      <c r="B72" s="564">
        <v>229</v>
      </c>
      <c r="C72" s="584">
        <v>124624</v>
      </c>
      <c r="D72" s="584">
        <v>9352131</v>
      </c>
      <c r="E72" s="585" t="s">
        <v>783</v>
      </c>
      <c r="F72" s="586">
        <v>951374</v>
      </c>
      <c r="G72" s="586">
        <v>0</v>
      </c>
      <c r="H72" s="586">
        <v>0</v>
      </c>
      <c r="I72" s="586">
        <v>12000.000000000004</v>
      </c>
      <c r="J72" s="586">
        <v>0</v>
      </c>
      <c r="K72" s="586">
        <v>2552.5499999999997</v>
      </c>
      <c r="L72" s="586">
        <v>20147.399999999954</v>
      </c>
      <c r="M72" s="586">
        <v>42533.399999999863</v>
      </c>
      <c r="N72" s="586">
        <v>0</v>
      </c>
      <c r="O72" s="586">
        <v>0</v>
      </c>
      <c r="P72" s="586">
        <v>0</v>
      </c>
      <c r="Q72" s="586">
        <v>0</v>
      </c>
      <c r="R72" s="586">
        <v>0</v>
      </c>
      <c r="S72" s="586">
        <v>0</v>
      </c>
      <c r="T72" s="586">
        <v>0</v>
      </c>
      <c r="U72" s="586">
        <v>0</v>
      </c>
      <c r="V72" s="586">
        <v>0</v>
      </c>
      <c r="W72" s="586">
        <v>0</v>
      </c>
      <c r="X72" s="586">
        <v>0</v>
      </c>
      <c r="Y72" s="586">
        <v>930.33141210374629</v>
      </c>
      <c r="Z72" s="586">
        <v>69845.434883720998</v>
      </c>
      <c r="AA72" s="586">
        <v>0</v>
      </c>
      <c r="AB72" s="586">
        <v>0</v>
      </c>
      <c r="AC72" s="586">
        <v>0</v>
      </c>
      <c r="AD72" s="586">
        <v>114000</v>
      </c>
      <c r="AE72" s="586">
        <v>0</v>
      </c>
      <c r="AF72" s="586">
        <v>0</v>
      </c>
      <c r="AG72" s="586">
        <v>0</v>
      </c>
      <c r="AH72" s="586">
        <v>15447.75</v>
      </c>
      <c r="AI72" s="586">
        <v>0</v>
      </c>
      <c r="AJ72" s="586">
        <v>0</v>
      </c>
      <c r="AK72" s="586">
        <v>0</v>
      </c>
      <c r="AL72" s="586">
        <v>0</v>
      </c>
      <c r="AM72" s="586">
        <v>0</v>
      </c>
      <c r="AN72" s="586">
        <v>0</v>
      </c>
      <c r="AO72" s="586">
        <v>0</v>
      </c>
      <c r="AP72" s="586">
        <v>951374</v>
      </c>
      <c r="AQ72" s="586">
        <v>148009.11629582455</v>
      </c>
      <c r="AR72" s="586">
        <v>129447.75</v>
      </c>
      <c r="AS72" s="586">
        <v>118459.9098837209</v>
      </c>
      <c r="AT72" s="587">
        <v>1228830.8662958245</v>
      </c>
      <c r="AU72" s="586">
        <v>1228830.8662958245</v>
      </c>
      <c r="AV72" s="586">
        <v>0</v>
      </c>
      <c r="AW72" s="586">
        <v>1099383.1162958245</v>
      </c>
      <c r="AX72" s="586">
        <v>3150.0948890997838</v>
      </c>
      <c r="AY72" s="586">
        <v>3045.9594428065247</v>
      </c>
      <c r="AZ72" s="588">
        <v>3.418806069108702E-2</v>
      </c>
      <c r="BA72" s="588">
        <v>-2.8678060691087019E-2</v>
      </c>
      <c r="BB72" s="586">
        <v>-30485.921207424897</v>
      </c>
      <c r="BC72" s="587">
        <v>1198344.9450883996</v>
      </c>
      <c r="BD72" s="587">
        <v>3433.6531377891106</v>
      </c>
      <c r="BE72" s="588">
        <v>-1.5322993131506868E-3</v>
      </c>
      <c r="BF72" s="586">
        <v>-10560.74</v>
      </c>
      <c r="BG72" s="586">
        <v>1187784.2050883996</v>
      </c>
      <c r="BH72" s="586">
        <v>-5800.38</v>
      </c>
      <c r="BI72" s="586">
        <v>1181983.8250883997</v>
      </c>
      <c r="BJ72" s="586">
        <f>VLOOKUP(B72,CFwds!$M:$AF,15,FALSE)</f>
        <v>182034.66999999969</v>
      </c>
      <c r="BK72" s="586">
        <f>VLOOKUP(B72,CFwds!$M:$AF,20,FALSE)</f>
        <v>9871.17</v>
      </c>
    </row>
    <row r="73" spans="1:63" x14ac:dyDescent="0.25">
      <c r="A73" s="564">
        <v>73</v>
      </c>
      <c r="B73" s="564">
        <v>313</v>
      </c>
      <c r="C73" s="584">
        <v>124625</v>
      </c>
      <c r="D73" s="584">
        <v>9352132</v>
      </c>
      <c r="E73" s="585" t="s">
        <v>828</v>
      </c>
      <c r="F73" s="586">
        <v>1210344</v>
      </c>
      <c r="G73" s="586">
        <v>0</v>
      </c>
      <c r="H73" s="586">
        <v>0</v>
      </c>
      <c r="I73" s="586">
        <v>9845.6289978677996</v>
      </c>
      <c r="J73" s="586">
        <v>0</v>
      </c>
      <c r="K73" s="586">
        <v>284.29253731343306</v>
      </c>
      <c r="L73" s="586">
        <v>1395.6179104477601</v>
      </c>
      <c r="M73" s="586">
        <v>2119.2716417910465</v>
      </c>
      <c r="N73" s="586">
        <v>3308.1313432835791</v>
      </c>
      <c r="O73" s="586">
        <v>0</v>
      </c>
      <c r="P73" s="586">
        <v>0</v>
      </c>
      <c r="Q73" s="586">
        <v>0</v>
      </c>
      <c r="R73" s="586">
        <v>0</v>
      </c>
      <c r="S73" s="586">
        <v>0</v>
      </c>
      <c r="T73" s="586">
        <v>0</v>
      </c>
      <c r="U73" s="586">
        <v>0</v>
      </c>
      <c r="V73" s="586">
        <v>0</v>
      </c>
      <c r="W73" s="586">
        <v>8141.8092909535289</v>
      </c>
      <c r="X73" s="586">
        <v>0</v>
      </c>
      <c r="Y73" s="586">
        <v>871.9745222929937</v>
      </c>
      <c r="Z73" s="586">
        <v>85090.847116352626</v>
      </c>
      <c r="AA73" s="586">
        <v>0</v>
      </c>
      <c r="AB73" s="586">
        <v>0</v>
      </c>
      <c r="AC73" s="586">
        <v>0</v>
      </c>
      <c r="AD73" s="586">
        <v>114000</v>
      </c>
      <c r="AE73" s="586">
        <v>0</v>
      </c>
      <c r="AF73" s="586">
        <v>0</v>
      </c>
      <c r="AG73" s="586">
        <v>0</v>
      </c>
      <c r="AH73" s="586">
        <v>32572</v>
      </c>
      <c r="AI73" s="586">
        <v>0</v>
      </c>
      <c r="AJ73" s="586">
        <v>0</v>
      </c>
      <c r="AK73" s="586">
        <v>0</v>
      </c>
      <c r="AL73" s="586">
        <v>0</v>
      </c>
      <c r="AM73" s="586">
        <v>0</v>
      </c>
      <c r="AN73" s="586">
        <v>0</v>
      </c>
      <c r="AO73" s="586">
        <v>0</v>
      </c>
      <c r="AP73" s="586">
        <v>1210344</v>
      </c>
      <c r="AQ73" s="586">
        <v>111057.57336030276</v>
      </c>
      <c r="AR73" s="586">
        <v>146572</v>
      </c>
      <c r="AS73" s="586">
        <v>103565.11833170443</v>
      </c>
      <c r="AT73" s="587">
        <v>1467973.5733603027</v>
      </c>
      <c r="AU73" s="586">
        <v>1467973.5733603027</v>
      </c>
      <c r="AV73" s="586">
        <v>0</v>
      </c>
      <c r="AW73" s="586">
        <v>1321401.5733603027</v>
      </c>
      <c r="AX73" s="586">
        <v>2976.1296697304115</v>
      </c>
      <c r="AY73" s="586">
        <v>2980.1191583798018</v>
      </c>
      <c r="AZ73" s="588">
        <v>-1.3387010509872555E-3</v>
      </c>
      <c r="BA73" s="588">
        <v>0</v>
      </c>
      <c r="BB73" s="586">
        <v>0</v>
      </c>
      <c r="BC73" s="587">
        <v>1467973.5733603027</v>
      </c>
      <c r="BD73" s="587">
        <v>3306.2467868475287</v>
      </c>
      <c r="BE73" s="588">
        <v>-6.7499207891449364E-3</v>
      </c>
      <c r="BF73" s="586">
        <v>-13435.439999999999</v>
      </c>
      <c r="BG73" s="586">
        <v>1454538.1333603028</v>
      </c>
      <c r="BH73" s="586">
        <v>-7379.2800000000007</v>
      </c>
      <c r="BI73" s="586">
        <v>1447158.8533603027</v>
      </c>
      <c r="BJ73" s="586">
        <f>VLOOKUP(B73,CFwds!$M:$AF,15,FALSE)</f>
        <v>159936.81000000006</v>
      </c>
      <c r="BK73" s="586">
        <f>VLOOKUP(B73,CFwds!$M:$AF,20,FALSE)</f>
        <v>13554.939999999999</v>
      </c>
    </row>
    <row r="74" spans="1:63" x14ac:dyDescent="0.25">
      <c r="A74" s="564">
        <v>74</v>
      </c>
      <c r="B74" s="564">
        <v>208</v>
      </c>
      <c r="C74" s="584">
        <v>124626</v>
      </c>
      <c r="D74" s="584">
        <v>9352133</v>
      </c>
      <c r="E74" s="585" t="s">
        <v>773</v>
      </c>
      <c r="F74" s="586">
        <v>542474</v>
      </c>
      <c r="G74" s="586">
        <v>0</v>
      </c>
      <c r="H74" s="586">
        <v>0</v>
      </c>
      <c r="I74" s="586">
        <v>8400.0000000000164</v>
      </c>
      <c r="J74" s="586">
        <v>0</v>
      </c>
      <c r="K74" s="586">
        <v>0</v>
      </c>
      <c r="L74" s="586">
        <v>982.79999999999939</v>
      </c>
      <c r="M74" s="586">
        <v>1119.2999999999993</v>
      </c>
      <c r="N74" s="586">
        <v>0</v>
      </c>
      <c r="O74" s="586">
        <v>1242.1499999999992</v>
      </c>
      <c r="P74" s="586">
        <v>0</v>
      </c>
      <c r="Q74" s="586">
        <v>0</v>
      </c>
      <c r="R74" s="586">
        <v>0</v>
      </c>
      <c r="S74" s="586">
        <v>0</v>
      </c>
      <c r="T74" s="586">
        <v>0</v>
      </c>
      <c r="U74" s="586">
        <v>0</v>
      </c>
      <c r="V74" s="586">
        <v>0</v>
      </c>
      <c r="W74" s="586">
        <v>0</v>
      </c>
      <c r="X74" s="586">
        <v>0</v>
      </c>
      <c r="Y74" s="586">
        <v>0</v>
      </c>
      <c r="Z74" s="586">
        <v>41027.500295857986</v>
      </c>
      <c r="AA74" s="586">
        <v>0</v>
      </c>
      <c r="AB74" s="586">
        <v>0</v>
      </c>
      <c r="AC74" s="586">
        <v>0</v>
      </c>
      <c r="AD74" s="586">
        <v>114000</v>
      </c>
      <c r="AE74" s="586">
        <v>0</v>
      </c>
      <c r="AF74" s="586">
        <v>0</v>
      </c>
      <c r="AG74" s="586">
        <v>0</v>
      </c>
      <c r="AH74" s="586">
        <v>14849</v>
      </c>
      <c r="AI74" s="586">
        <v>0</v>
      </c>
      <c r="AJ74" s="586">
        <v>0</v>
      </c>
      <c r="AK74" s="586">
        <v>0</v>
      </c>
      <c r="AL74" s="586">
        <v>0</v>
      </c>
      <c r="AM74" s="586">
        <v>0</v>
      </c>
      <c r="AN74" s="586">
        <v>0</v>
      </c>
      <c r="AO74" s="586">
        <v>0</v>
      </c>
      <c r="AP74" s="586">
        <v>542474</v>
      </c>
      <c r="AQ74" s="586">
        <v>52771.750295858001</v>
      </c>
      <c r="AR74" s="586">
        <v>128849</v>
      </c>
      <c r="AS74" s="586">
        <v>56897.425295857989</v>
      </c>
      <c r="AT74" s="587">
        <v>724094.75029585802</v>
      </c>
      <c r="AU74" s="586">
        <v>724094.75029585813</v>
      </c>
      <c r="AV74" s="586">
        <v>0</v>
      </c>
      <c r="AW74" s="586">
        <v>595245.75029585802</v>
      </c>
      <c r="AX74" s="586">
        <v>2991.1846748535577</v>
      </c>
      <c r="AY74" s="586">
        <v>2983.9126270143397</v>
      </c>
      <c r="AZ74" s="588">
        <v>2.4370847099817006E-3</v>
      </c>
      <c r="BA74" s="588">
        <v>0</v>
      </c>
      <c r="BB74" s="586">
        <v>0</v>
      </c>
      <c r="BC74" s="587">
        <v>724094.75029585802</v>
      </c>
      <c r="BD74" s="587">
        <v>3638.6670869138593</v>
      </c>
      <c r="BE74" s="588">
        <v>-4.8888243528151243E-3</v>
      </c>
      <c r="BF74" s="586">
        <v>-6021.74</v>
      </c>
      <c r="BG74" s="586">
        <v>718073.01029585802</v>
      </c>
      <c r="BH74" s="586">
        <v>-3307.38</v>
      </c>
      <c r="BI74" s="586">
        <v>714765.63029585802</v>
      </c>
      <c r="BJ74" s="586">
        <f>VLOOKUP(B74,CFwds!$M:$AF,15,FALSE)</f>
        <v>61845.129999999888</v>
      </c>
      <c r="BK74" s="586">
        <f>VLOOKUP(B74,CFwds!$M:$AF,20,FALSE)</f>
        <v>10787.509999999997</v>
      </c>
    </row>
    <row r="75" spans="1:63" x14ac:dyDescent="0.25">
      <c r="A75" s="564">
        <v>75</v>
      </c>
      <c r="B75" s="564">
        <v>232</v>
      </c>
      <c r="C75" s="584">
        <v>124627</v>
      </c>
      <c r="D75" s="584">
        <v>9352134</v>
      </c>
      <c r="E75" s="585" t="s">
        <v>786</v>
      </c>
      <c r="F75" s="586">
        <v>539748</v>
      </c>
      <c r="G75" s="586">
        <v>0</v>
      </c>
      <c r="H75" s="586">
        <v>0</v>
      </c>
      <c r="I75" s="586">
        <v>12000.000000000038</v>
      </c>
      <c r="J75" s="586">
        <v>0</v>
      </c>
      <c r="K75" s="586">
        <v>1351.3500000000013</v>
      </c>
      <c r="L75" s="586">
        <v>12776.399999999969</v>
      </c>
      <c r="M75" s="586">
        <v>22385.999999999996</v>
      </c>
      <c r="N75" s="586">
        <v>1164.7999999999997</v>
      </c>
      <c r="O75" s="586">
        <v>0</v>
      </c>
      <c r="P75" s="586">
        <v>0</v>
      </c>
      <c r="Q75" s="586">
        <v>0</v>
      </c>
      <c r="R75" s="586">
        <v>0</v>
      </c>
      <c r="S75" s="586">
        <v>0</v>
      </c>
      <c r="T75" s="586">
        <v>0</v>
      </c>
      <c r="U75" s="586">
        <v>0</v>
      </c>
      <c r="V75" s="586">
        <v>0</v>
      </c>
      <c r="W75" s="586">
        <v>1757.3964497041422</v>
      </c>
      <c r="X75" s="586">
        <v>0</v>
      </c>
      <c r="Y75" s="586">
        <v>0</v>
      </c>
      <c r="Z75" s="586">
        <v>41337.576027360097</v>
      </c>
      <c r="AA75" s="586">
        <v>0</v>
      </c>
      <c r="AB75" s="586">
        <v>0</v>
      </c>
      <c r="AC75" s="586">
        <v>0</v>
      </c>
      <c r="AD75" s="586">
        <v>114000</v>
      </c>
      <c r="AE75" s="586">
        <v>0</v>
      </c>
      <c r="AF75" s="586">
        <v>0</v>
      </c>
      <c r="AG75" s="586">
        <v>0</v>
      </c>
      <c r="AH75" s="586">
        <v>10657.75</v>
      </c>
      <c r="AI75" s="586">
        <v>0</v>
      </c>
      <c r="AJ75" s="586">
        <v>0</v>
      </c>
      <c r="AK75" s="586">
        <v>0</v>
      </c>
      <c r="AL75" s="586">
        <v>0</v>
      </c>
      <c r="AM75" s="586">
        <v>0</v>
      </c>
      <c r="AN75" s="586">
        <v>0</v>
      </c>
      <c r="AO75" s="586">
        <v>0</v>
      </c>
      <c r="AP75" s="586">
        <v>539748</v>
      </c>
      <c r="AQ75" s="586">
        <v>92773.522477064253</v>
      </c>
      <c r="AR75" s="586">
        <v>124657.75</v>
      </c>
      <c r="AS75" s="586">
        <v>76174.651027360102</v>
      </c>
      <c r="AT75" s="587">
        <v>757179.27247706428</v>
      </c>
      <c r="AU75" s="586">
        <v>757179.27247706428</v>
      </c>
      <c r="AV75" s="586">
        <v>0</v>
      </c>
      <c r="AW75" s="586">
        <v>632521.52247706428</v>
      </c>
      <c r="AX75" s="586">
        <v>3194.5531438235571</v>
      </c>
      <c r="AY75" s="586">
        <v>3149.0759944962019</v>
      </c>
      <c r="AZ75" s="588">
        <v>1.4441426439640663E-2</v>
      </c>
      <c r="BA75" s="588">
        <v>-8.9314264396406634E-3</v>
      </c>
      <c r="BB75" s="586">
        <v>-5568.896638340857</v>
      </c>
      <c r="BC75" s="587">
        <v>751610.37583872338</v>
      </c>
      <c r="BD75" s="587">
        <v>3796.0119991854717</v>
      </c>
      <c r="BE75" s="588">
        <v>2.1494838212259282E-3</v>
      </c>
      <c r="BF75" s="586">
        <v>-5991.48</v>
      </c>
      <c r="BG75" s="586">
        <v>745618.8958387234</v>
      </c>
      <c r="BH75" s="586">
        <v>-3290.76</v>
      </c>
      <c r="BI75" s="586">
        <v>742328.13583872339</v>
      </c>
      <c r="BJ75" s="586">
        <f>VLOOKUP(B75,CFwds!$M:$AF,15,FALSE)</f>
        <v>212485.16000000003</v>
      </c>
      <c r="BK75" s="586">
        <f>VLOOKUP(B75,CFwds!$M:$AF,20,FALSE)</f>
        <v>2352.7099999999996</v>
      </c>
    </row>
    <row r="76" spans="1:63" x14ac:dyDescent="0.25">
      <c r="A76" s="564">
        <v>76</v>
      </c>
      <c r="B76" s="564">
        <v>343</v>
      </c>
      <c r="C76" s="584">
        <v>124628</v>
      </c>
      <c r="D76" s="584">
        <v>9352135</v>
      </c>
      <c r="E76" s="585" t="s">
        <v>846</v>
      </c>
      <c r="F76" s="586">
        <v>1054962</v>
      </c>
      <c r="G76" s="586">
        <v>0</v>
      </c>
      <c r="H76" s="586">
        <v>0</v>
      </c>
      <c r="I76" s="586">
        <v>17599.999999999927</v>
      </c>
      <c r="J76" s="586">
        <v>0</v>
      </c>
      <c r="K76" s="586">
        <v>18318.300000000014</v>
      </c>
      <c r="L76" s="586">
        <v>491.39999999999918</v>
      </c>
      <c r="M76" s="586">
        <v>0</v>
      </c>
      <c r="N76" s="586">
        <v>0</v>
      </c>
      <c r="O76" s="586">
        <v>0</v>
      </c>
      <c r="P76" s="586">
        <v>0</v>
      </c>
      <c r="Q76" s="586">
        <v>0</v>
      </c>
      <c r="R76" s="586">
        <v>0</v>
      </c>
      <c r="S76" s="586">
        <v>0</v>
      </c>
      <c r="T76" s="586">
        <v>0</v>
      </c>
      <c r="U76" s="586">
        <v>0</v>
      </c>
      <c r="V76" s="586">
        <v>0</v>
      </c>
      <c r="W76" s="586">
        <v>5137.1681415929179</v>
      </c>
      <c r="X76" s="586">
        <v>0</v>
      </c>
      <c r="Y76" s="586">
        <v>0</v>
      </c>
      <c r="Z76" s="586">
        <v>62953.75395825319</v>
      </c>
      <c r="AA76" s="586">
        <v>0</v>
      </c>
      <c r="AB76" s="586">
        <v>0</v>
      </c>
      <c r="AC76" s="586">
        <v>0</v>
      </c>
      <c r="AD76" s="586">
        <v>114000</v>
      </c>
      <c r="AE76" s="586">
        <v>0</v>
      </c>
      <c r="AF76" s="586">
        <v>0</v>
      </c>
      <c r="AG76" s="586">
        <v>0</v>
      </c>
      <c r="AH76" s="586">
        <v>25387</v>
      </c>
      <c r="AI76" s="586">
        <v>0</v>
      </c>
      <c r="AJ76" s="586">
        <v>0</v>
      </c>
      <c r="AK76" s="586">
        <v>0</v>
      </c>
      <c r="AL76" s="586">
        <v>0</v>
      </c>
      <c r="AM76" s="586">
        <v>0</v>
      </c>
      <c r="AN76" s="586">
        <v>0</v>
      </c>
      <c r="AO76" s="586">
        <v>0</v>
      </c>
      <c r="AP76" s="586">
        <v>1054962</v>
      </c>
      <c r="AQ76" s="586">
        <v>104500.62209984605</v>
      </c>
      <c r="AR76" s="586">
        <v>139387</v>
      </c>
      <c r="AS76" s="586">
        <v>91156.40395825317</v>
      </c>
      <c r="AT76" s="587">
        <v>1298849.6220998461</v>
      </c>
      <c r="AU76" s="586">
        <v>1298849.6220998461</v>
      </c>
      <c r="AV76" s="586">
        <v>0</v>
      </c>
      <c r="AW76" s="586">
        <v>1159462.6220998461</v>
      </c>
      <c r="AX76" s="586">
        <v>2996.0274472864239</v>
      </c>
      <c r="AY76" s="586">
        <v>2972.714462681332</v>
      </c>
      <c r="AZ76" s="588">
        <v>7.8423221933209483E-3</v>
      </c>
      <c r="BA76" s="588">
        <v>-2.3323221933209482E-3</v>
      </c>
      <c r="BB76" s="586">
        <v>-2683.1979033827993</v>
      </c>
      <c r="BC76" s="587">
        <v>1296166.4241964633</v>
      </c>
      <c r="BD76" s="587">
        <v>3349.2672459856935</v>
      </c>
      <c r="BE76" s="588">
        <v>-1.9415107261498976E-3</v>
      </c>
      <c r="BF76" s="586">
        <v>-11710.619999999999</v>
      </c>
      <c r="BG76" s="586">
        <v>1284455.8041964632</v>
      </c>
      <c r="BH76" s="586">
        <v>-6431.9400000000005</v>
      </c>
      <c r="BI76" s="586">
        <v>1278023.8641964633</v>
      </c>
      <c r="BJ76" s="586">
        <f>VLOOKUP(B76,CFwds!$M:$AF,15,FALSE)</f>
        <v>49708.319999999832</v>
      </c>
      <c r="BK76" s="586">
        <f>VLOOKUP(B76,CFwds!$M:$AF,20,FALSE)</f>
        <v>-1.510000000000332</v>
      </c>
    </row>
    <row r="77" spans="1:63" x14ac:dyDescent="0.25">
      <c r="A77" s="564">
        <v>77</v>
      </c>
      <c r="B77" s="564">
        <v>23</v>
      </c>
      <c r="C77" s="584">
        <v>124629</v>
      </c>
      <c r="D77" s="584">
        <v>9352136</v>
      </c>
      <c r="E77" s="585" t="s">
        <v>1185</v>
      </c>
      <c r="F77" s="586">
        <v>351654</v>
      </c>
      <c r="G77" s="586">
        <v>0</v>
      </c>
      <c r="H77" s="586">
        <v>0</v>
      </c>
      <c r="I77" s="586">
        <v>1600</v>
      </c>
      <c r="J77" s="586">
        <v>0</v>
      </c>
      <c r="K77" s="586">
        <v>1501.4999999999993</v>
      </c>
      <c r="L77" s="586">
        <v>0</v>
      </c>
      <c r="M77" s="586">
        <v>0</v>
      </c>
      <c r="N77" s="586">
        <v>0</v>
      </c>
      <c r="O77" s="586">
        <v>0</v>
      </c>
      <c r="P77" s="586">
        <v>0</v>
      </c>
      <c r="Q77" s="586">
        <v>0</v>
      </c>
      <c r="R77" s="586">
        <v>0</v>
      </c>
      <c r="S77" s="586">
        <v>0</v>
      </c>
      <c r="T77" s="586">
        <v>0</v>
      </c>
      <c r="U77" s="586">
        <v>0</v>
      </c>
      <c r="V77" s="586">
        <v>0</v>
      </c>
      <c r="W77" s="586">
        <v>1712.3893805309729</v>
      </c>
      <c r="X77" s="586">
        <v>0</v>
      </c>
      <c r="Y77" s="586">
        <v>0</v>
      </c>
      <c r="Z77" s="586">
        <v>20358.39296317441</v>
      </c>
      <c r="AA77" s="586">
        <v>0</v>
      </c>
      <c r="AB77" s="586">
        <v>0</v>
      </c>
      <c r="AC77" s="586">
        <v>0</v>
      </c>
      <c r="AD77" s="586">
        <v>114000</v>
      </c>
      <c r="AE77" s="586">
        <v>0</v>
      </c>
      <c r="AF77" s="586">
        <v>0</v>
      </c>
      <c r="AG77" s="586">
        <v>0</v>
      </c>
      <c r="AH77" s="586">
        <v>7928.28</v>
      </c>
      <c r="AI77" s="586">
        <v>0</v>
      </c>
      <c r="AJ77" s="586">
        <v>0</v>
      </c>
      <c r="AK77" s="586">
        <v>0</v>
      </c>
      <c r="AL77" s="586">
        <v>0</v>
      </c>
      <c r="AM77" s="586">
        <v>0</v>
      </c>
      <c r="AN77" s="586">
        <v>0</v>
      </c>
      <c r="AO77" s="586">
        <v>0</v>
      </c>
      <c r="AP77" s="586">
        <v>351654</v>
      </c>
      <c r="AQ77" s="586">
        <v>25172.282343705381</v>
      </c>
      <c r="AR77" s="586">
        <v>121928.28</v>
      </c>
      <c r="AS77" s="586">
        <v>31906.94296317441</v>
      </c>
      <c r="AT77" s="587">
        <v>498754.56234370533</v>
      </c>
      <c r="AU77" s="586">
        <v>498754.56234370545</v>
      </c>
      <c r="AV77" s="586">
        <v>0</v>
      </c>
      <c r="AW77" s="586">
        <v>376826.2823437053</v>
      </c>
      <c r="AX77" s="586">
        <v>2921.1339716566304</v>
      </c>
      <c r="AY77" s="586">
        <v>2859.7878757848785</v>
      </c>
      <c r="AZ77" s="588">
        <v>2.1451274897413594E-2</v>
      </c>
      <c r="BA77" s="588">
        <v>-1.5941274897413593E-2</v>
      </c>
      <c r="BB77" s="586">
        <v>-5880.937743226862</v>
      </c>
      <c r="BC77" s="587">
        <v>492873.62460047845</v>
      </c>
      <c r="BD77" s="587">
        <v>3820.7257720967323</v>
      </c>
      <c r="BE77" s="588">
        <v>-1.2371091566274472E-2</v>
      </c>
      <c r="BF77" s="586">
        <v>-3903.54</v>
      </c>
      <c r="BG77" s="586">
        <v>488970.08460047847</v>
      </c>
      <c r="BH77" s="586">
        <v>-2143.98</v>
      </c>
      <c r="BI77" s="586">
        <v>486826.10460047849</v>
      </c>
      <c r="BJ77" s="586">
        <f>VLOOKUP(B77,CFwds!$M:$AF,15,FALSE)</f>
        <v>11569.589999999851</v>
      </c>
      <c r="BK77" s="586">
        <f>VLOOKUP(B77,CFwds!$M:$AF,20,FALSE)</f>
        <v>711.02000000000044</v>
      </c>
    </row>
    <row r="78" spans="1:63" x14ac:dyDescent="0.25">
      <c r="A78" s="564">
        <v>78</v>
      </c>
      <c r="B78" s="564">
        <v>231</v>
      </c>
      <c r="C78" s="584">
        <v>124630</v>
      </c>
      <c r="D78" s="584">
        <v>9352137</v>
      </c>
      <c r="E78" s="585" t="s">
        <v>785</v>
      </c>
      <c r="F78" s="586">
        <v>528844</v>
      </c>
      <c r="G78" s="586">
        <v>0</v>
      </c>
      <c r="H78" s="586">
        <v>0</v>
      </c>
      <c r="I78" s="586">
        <v>21600.000000000033</v>
      </c>
      <c r="J78" s="586">
        <v>0</v>
      </c>
      <c r="K78" s="586">
        <v>5405.3999999999896</v>
      </c>
      <c r="L78" s="586">
        <v>17690.399999999965</v>
      </c>
      <c r="M78" s="586">
        <v>61561.499999999949</v>
      </c>
      <c r="N78" s="586">
        <v>0</v>
      </c>
      <c r="O78" s="586">
        <v>0</v>
      </c>
      <c r="P78" s="586">
        <v>0</v>
      </c>
      <c r="Q78" s="586">
        <v>0</v>
      </c>
      <c r="R78" s="586">
        <v>0</v>
      </c>
      <c r="S78" s="586">
        <v>0</v>
      </c>
      <c r="T78" s="586">
        <v>0</v>
      </c>
      <c r="U78" s="586">
        <v>0</v>
      </c>
      <c r="V78" s="586">
        <v>0</v>
      </c>
      <c r="W78" s="586">
        <v>3548.7804878048746</v>
      </c>
      <c r="X78" s="586">
        <v>0</v>
      </c>
      <c r="Y78" s="586">
        <v>0</v>
      </c>
      <c r="Z78" s="586">
        <v>47162.513395779046</v>
      </c>
      <c r="AA78" s="586">
        <v>0</v>
      </c>
      <c r="AB78" s="586">
        <v>0</v>
      </c>
      <c r="AC78" s="586">
        <v>0</v>
      </c>
      <c r="AD78" s="586">
        <v>114000</v>
      </c>
      <c r="AE78" s="586">
        <v>0</v>
      </c>
      <c r="AF78" s="586">
        <v>0</v>
      </c>
      <c r="AG78" s="586">
        <v>0</v>
      </c>
      <c r="AH78" s="586">
        <v>14250.25</v>
      </c>
      <c r="AI78" s="586">
        <v>0</v>
      </c>
      <c r="AJ78" s="586">
        <v>0</v>
      </c>
      <c r="AK78" s="586">
        <v>0</v>
      </c>
      <c r="AL78" s="586">
        <v>0</v>
      </c>
      <c r="AM78" s="586">
        <v>0</v>
      </c>
      <c r="AN78" s="586">
        <v>0</v>
      </c>
      <c r="AO78" s="586">
        <v>0</v>
      </c>
      <c r="AP78" s="586">
        <v>528844</v>
      </c>
      <c r="AQ78" s="586">
        <v>156968.59388358385</v>
      </c>
      <c r="AR78" s="586">
        <v>128250.25</v>
      </c>
      <c r="AS78" s="586">
        <v>110288.96339577901</v>
      </c>
      <c r="AT78" s="587">
        <v>814062.84388358379</v>
      </c>
      <c r="AU78" s="586">
        <v>814062.84388358402</v>
      </c>
      <c r="AV78" s="586">
        <v>0</v>
      </c>
      <c r="AW78" s="586">
        <v>685812.59388358379</v>
      </c>
      <c r="AX78" s="586">
        <v>3535.1164633174421</v>
      </c>
      <c r="AY78" s="586">
        <v>3366.2245025467028</v>
      </c>
      <c r="AZ78" s="588">
        <v>5.0172518393519175E-2</v>
      </c>
      <c r="BA78" s="588">
        <v>-4.4662518393519174E-2</v>
      </c>
      <c r="BB78" s="586">
        <v>-29166.748369771169</v>
      </c>
      <c r="BC78" s="587">
        <v>784896.09551381262</v>
      </c>
      <c r="BD78" s="587">
        <v>4045.8561624423332</v>
      </c>
      <c r="BE78" s="588">
        <v>9.1537457500010522E-3</v>
      </c>
      <c r="BF78" s="586">
        <v>-5870.44</v>
      </c>
      <c r="BG78" s="586">
        <v>779025.65551381267</v>
      </c>
      <c r="BH78" s="586">
        <v>-3224.28</v>
      </c>
      <c r="BI78" s="586">
        <v>775801.37551381264</v>
      </c>
      <c r="BJ78" s="586">
        <f>VLOOKUP(B78,CFwds!$M:$AF,15,FALSE)</f>
        <v>65342.440000000526</v>
      </c>
      <c r="BK78" s="586">
        <f>VLOOKUP(B78,CFwds!$M:$AF,20,FALSE)</f>
        <v>8599.25</v>
      </c>
    </row>
    <row r="79" spans="1:63" x14ac:dyDescent="0.25">
      <c r="A79" s="564">
        <v>79</v>
      </c>
      <c r="B79" s="564">
        <v>503</v>
      </c>
      <c r="C79" s="584">
        <v>124631</v>
      </c>
      <c r="D79" s="584">
        <v>9352138</v>
      </c>
      <c r="E79" s="585" t="s">
        <v>1186</v>
      </c>
      <c r="F79" s="586">
        <v>1057688</v>
      </c>
      <c r="G79" s="586">
        <v>0</v>
      </c>
      <c r="H79" s="586">
        <v>0</v>
      </c>
      <c r="I79" s="586">
        <v>18400.000000000025</v>
      </c>
      <c r="J79" s="586">
        <v>0</v>
      </c>
      <c r="K79" s="586">
        <v>14114.099999999977</v>
      </c>
      <c r="L79" s="586">
        <v>10319.400000000005</v>
      </c>
      <c r="M79" s="586">
        <v>27982.499999999978</v>
      </c>
      <c r="N79" s="586">
        <v>0</v>
      </c>
      <c r="O79" s="586">
        <v>0</v>
      </c>
      <c r="P79" s="586">
        <v>0</v>
      </c>
      <c r="Q79" s="586">
        <v>0</v>
      </c>
      <c r="R79" s="586">
        <v>0</v>
      </c>
      <c r="S79" s="586">
        <v>0</v>
      </c>
      <c r="T79" s="586">
        <v>0</v>
      </c>
      <c r="U79" s="586">
        <v>0</v>
      </c>
      <c r="V79" s="586">
        <v>0</v>
      </c>
      <c r="W79" s="586">
        <v>3537.9939209726444</v>
      </c>
      <c r="X79" s="586">
        <v>0</v>
      </c>
      <c r="Y79" s="586">
        <v>0</v>
      </c>
      <c r="Z79" s="586">
        <v>53869.919390001072</v>
      </c>
      <c r="AA79" s="586">
        <v>0</v>
      </c>
      <c r="AB79" s="586">
        <v>0</v>
      </c>
      <c r="AC79" s="586">
        <v>0</v>
      </c>
      <c r="AD79" s="586">
        <v>114000</v>
      </c>
      <c r="AE79" s="586">
        <v>0</v>
      </c>
      <c r="AF79" s="586">
        <v>0</v>
      </c>
      <c r="AG79" s="586">
        <v>0</v>
      </c>
      <c r="AH79" s="586">
        <v>18800.75</v>
      </c>
      <c r="AI79" s="586">
        <v>0</v>
      </c>
      <c r="AJ79" s="586">
        <v>0</v>
      </c>
      <c r="AK79" s="586">
        <v>0</v>
      </c>
      <c r="AL79" s="586">
        <v>0</v>
      </c>
      <c r="AM79" s="586">
        <v>0</v>
      </c>
      <c r="AN79" s="586">
        <v>0</v>
      </c>
      <c r="AO79" s="586">
        <v>0</v>
      </c>
      <c r="AP79" s="586">
        <v>1057688</v>
      </c>
      <c r="AQ79" s="586">
        <v>128223.9133109737</v>
      </c>
      <c r="AR79" s="586">
        <v>132800.75</v>
      </c>
      <c r="AS79" s="586">
        <v>99275.719390001075</v>
      </c>
      <c r="AT79" s="587">
        <v>1318712.6633109737</v>
      </c>
      <c r="AU79" s="586">
        <v>1318712.6633109737</v>
      </c>
      <c r="AV79" s="586">
        <v>0</v>
      </c>
      <c r="AW79" s="586">
        <v>1185911.9133109737</v>
      </c>
      <c r="AX79" s="586">
        <v>3056.474003378798</v>
      </c>
      <c r="AY79" s="586">
        <v>3096.1435303219359</v>
      </c>
      <c r="AZ79" s="588">
        <v>-1.2812560708066764E-2</v>
      </c>
      <c r="BA79" s="588">
        <v>0</v>
      </c>
      <c r="BB79" s="586">
        <v>0</v>
      </c>
      <c r="BC79" s="587">
        <v>1318712.6633109737</v>
      </c>
      <c r="BD79" s="587">
        <v>3398.7439776056021</v>
      </c>
      <c r="BE79" s="588">
        <v>-2.0110530148042982E-2</v>
      </c>
      <c r="BF79" s="586">
        <v>-11740.88</v>
      </c>
      <c r="BG79" s="586">
        <v>1306971.7833109738</v>
      </c>
      <c r="BH79" s="586">
        <v>-6448.56</v>
      </c>
      <c r="BI79" s="586">
        <v>1300523.2233109737</v>
      </c>
      <c r="BJ79" s="586">
        <f>VLOOKUP(B79,CFwds!$M:$AF,15,FALSE)</f>
        <v>142611.11999999965</v>
      </c>
      <c r="BK79" s="586">
        <f>VLOOKUP(B79,CFwds!$M:$AF,20,FALSE)</f>
        <v>18898.66</v>
      </c>
    </row>
    <row r="80" spans="1:63" x14ac:dyDescent="0.25">
      <c r="A80" s="564">
        <v>80</v>
      </c>
      <c r="B80" s="564">
        <v>68</v>
      </c>
      <c r="C80" s="584">
        <v>124634</v>
      </c>
      <c r="D80" s="584">
        <v>9352141</v>
      </c>
      <c r="E80" s="585" t="s">
        <v>724</v>
      </c>
      <c r="F80" s="586">
        <v>1338466</v>
      </c>
      <c r="G80" s="586">
        <v>0</v>
      </c>
      <c r="H80" s="586">
        <v>0</v>
      </c>
      <c r="I80" s="586">
        <v>73999.999999999927</v>
      </c>
      <c r="J80" s="586">
        <v>0</v>
      </c>
      <c r="K80" s="586">
        <v>1051.0500000000036</v>
      </c>
      <c r="L80" s="586">
        <v>9827.9999999999891</v>
      </c>
      <c r="M80" s="586">
        <v>6715.7999999999756</v>
      </c>
      <c r="N80" s="586">
        <v>1164.8000000000015</v>
      </c>
      <c r="O80" s="586">
        <v>377613.60000000009</v>
      </c>
      <c r="P80" s="586">
        <v>189871.50000000003</v>
      </c>
      <c r="Q80" s="586">
        <v>0</v>
      </c>
      <c r="R80" s="586">
        <v>0</v>
      </c>
      <c r="S80" s="586">
        <v>0</v>
      </c>
      <c r="T80" s="586">
        <v>0</v>
      </c>
      <c r="U80" s="586">
        <v>0</v>
      </c>
      <c r="V80" s="586">
        <v>0</v>
      </c>
      <c r="W80" s="586">
        <v>12452.898550724656</v>
      </c>
      <c r="X80" s="586">
        <v>0</v>
      </c>
      <c r="Y80" s="586">
        <v>0</v>
      </c>
      <c r="Z80" s="586">
        <v>116659.79995729086</v>
      </c>
      <c r="AA80" s="586">
        <v>0</v>
      </c>
      <c r="AB80" s="586">
        <v>0</v>
      </c>
      <c r="AC80" s="586">
        <v>0</v>
      </c>
      <c r="AD80" s="586">
        <v>114000</v>
      </c>
      <c r="AE80" s="586">
        <v>0</v>
      </c>
      <c r="AF80" s="586">
        <v>0</v>
      </c>
      <c r="AG80" s="586">
        <v>1000</v>
      </c>
      <c r="AH80" s="586">
        <v>28021.5</v>
      </c>
      <c r="AI80" s="586">
        <v>0</v>
      </c>
      <c r="AJ80" s="586">
        <v>0</v>
      </c>
      <c r="AK80" s="586">
        <v>0</v>
      </c>
      <c r="AL80" s="586">
        <v>0</v>
      </c>
      <c r="AM80" s="586">
        <v>0</v>
      </c>
      <c r="AN80" s="586">
        <v>0</v>
      </c>
      <c r="AO80" s="586">
        <v>0</v>
      </c>
      <c r="AP80" s="586">
        <v>1338466</v>
      </c>
      <c r="AQ80" s="586">
        <v>789357.44850801548</v>
      </c>
      <c r="AR80" s="586">
        <v>143021.5</v>
      </c>
      <c r="AS80" s="586">
        <v>456779.97495729086</v>
      </c>
      <c r="AT80" s="587">
        <v>2270844.9485080154</v>
      </c>
      <c r="AU80" s="586">
        <v>2270844.9485080158</v>
      </c>
      <c r="AV80" s="586">
        <v>0</v>
      </c>
      <c r="AW80" s="586">
        <v>2128823.4485080154</v>
      </c>
      <c r="AX80" s="586">
        <v>4335.6893044969765</v>
      </c>
      <c r="AY80" s="586">
        <v>4343.0217336684054</v>
      </c>
      <c r="AZ80" s="588">
        <v>-1.6883243099120821E-3</v>
      </c>
      <c r="BA80" s="588">
        <v>0</v>
      </c>
      <c r="BB80" s="586">
        <v>0</v>
      </c>
      <c r="BC80" s="587">
        <v>2270844.9485080154</v>
      </c>
      <c r="BD80" s="587">
        <v>4624.9387953320065</v>
      </c>
      <c r="BE80" s="588">
        <v>-1.0276651796419678E-2</v>
      </c>
      <c r="BF80" s="586">
        <v>-14857.66</v>
      </c>
      <c r="BG80" s="586">
        <v>2255987.2885080152</v>
      </c>
      <c r="BH80" s="586">
        <v>-8160.42</v>
      </c>
      <c r="BI80" s="586">
        <v>2247826.8685080153</v>
      </c>
      <c r="BJ80" s="586">
        <f>VLOOKUP(B80,CFwds!$M:$AF,15,FALSE)</f>
        <v>787666.70000000019</v>
      </c>
      <c r="BK80" s="586">
        <f>VLOOKUP(B80,CFwds!$M:$AF,20,FALSE)</f>
        <v>35671.050000000003</v>
      </c>
    </row>
    <row r="81" spans="1:63" x14ac:dyDescent="0.25">
      <c r="A81" s="564">
        <v>81</v>
      </c>
      <c r="B81" s="564">
        <v>65</v>
      </c>
      <c r="C81" s="584">
        <v>124639</v>
      </c>
      <c r="D81" s="584">
        <v>9352147</v>
      </c>
      <c r="E81" s="585" t="s">
        <v>1187</v>
      </c>
      <c r="F81" s="586">
        <v>1365726</v>
      </c>
      <c r="G81" s="586">
        <v>0</v>
      </c>
      <c r="H81" s="586">
        <v>0</v>
      </c>
      <c r="I81" s="586">
        <v>61999.999999999978</v>
      </c>
      <c r="J81" s="586">
        <v>0</v>
      </c>
      <c r="K81" s="586">
        <v>1051.0500000000036</v>
      </c>
      <c r="L81" s="586">
        <v>60442.199999999968</v>
      </c>
      <c r="M81" s="586">
        <v>30221.100000000009</v>
      </c>
      <c r="N81" s="586">
        <v>0</v>
      </c>
      <c r="O81" s="586">
        <v>262093.65000000031</v>
      </c>
      <c r="P81" s="586">
        <v>74488.050000000178</v>
      </c>
      <c r="Q81" s="586">
        <v>0</v>
      </c>
      <c r="R81" s="586">
        <v>0</v>
      </c>
      <c r="S81" s="586">
        <v>0</v>
      </c>
      <c r="T81" s="586">
        <v>0</v>
      </c>
      <c r="U81" s="586">
        <v>0</v>
      </c>
      <c r="V81" s="586">
        <v>0</v>
      </c>
      <c r="W81" s="586">
        <v>8925.1781472684306</v>
      </c>
      <c r="X81" s="586">
        <v>0</v>
      </c>
      <c r="Y81" s="586">
        <v>4807.3132780082988</v>
      </c>
      <c r="Z81" s="586">
        <v>114102.17261724149</v>
      </c>
      <c r="AA81" s="586">
        <v>0</v>
      </c>
      <c r="AB81" s="586">
        <v>0</v>
      </c>
      <c r="AC81" s="586">
        <v>0</v>
      </c>
      <c r="AD81" s="586">
        <v>114000</v>
      </c>
      <c r="AE81" s="586">
        <v>0</v>
      </c>
      <c r="AF81" s="586">
        <v>0</v>
      </c>
      <c r="AG81" s="586">
        <v>0</v>
      </c>
      <c r="AH81" s="586">
        <v>43828.5</v>
      </c>
      <c r="AI81" s="586">
        <v>0</v>
      </c>
      <c r="AJ81" s="586">
        <v>0</v>
      </c>
      <c r="AK81" s="586">
        <v>0</v>
      </c>
      <c r="AL81" s="586">
        <v>0</v>
      </c>
      <c r="AM81" s="586">
        <v>0</v>
      </c>
      <c r="AN81" s="586">
        <v>0</v>
      </c>
      <c r="AO81" s="586">
        <v>0</v>
      </c>
      <c r="AP81" s="586">
        <v>1365726</v>
      </c>
      <c r="AQ81" s="586">
        <v>618130.71404251864</v>
      </c>
      <c r="AR81" s="586">
        <v>157828.5</v>
      </c>
      <c r="AS81" s="586">
        <v>369247.99761724169</v>
      </c>
      <c r="AT81" s="587">
        <v>2141685.2140425188</v>
      </c>
      <c r="AU81" s="586">
        <v>2141685.2140425192</v>
      </c>
      <c r="AV81" s="586">
        <v>0</v>
      </c>
      <c r="AW81" s="586">
        <v>1983856.7140425188</v>
      </c>
      <c r="AX81" s="586">
        <v>3959.7938404042288</v>
      </c>
      <c r="AY81" s="586">
        <v>4010.6016347726627</v>
      </c>
      <c r="AZ81" s="588">
        <v>-1.2668372228226515E-2</v>
      </c>
      <c r="BA81" s="588">
        <v>0</v>
      </c>
      <c r="BB81" s="586">
        <v>0</v>
      </c>
      <c r="BC81" s="587">
        <v>2141685.2140425188</v>
      </c>
      <c r="BD81" s="587">
        <v>4274.8207865120139</v>
      </c>
      <c r="BE81" s="588">
        <v>-1.9513892786852671E-2</v>
      </c>
      <c r="BF81" s="586">
        <v>-15160.259999999998</v>
      </c>
      <c r="BG81" s="586">
        <v>2126524.954042519</v>
      </c>
      <c r="BH81" s="586">
        <v>-8326.6200000000008</v>
      </c>
      <c r="BI81" s="586">
        <v>2118198.3340425189</v>
      </c>
      <c r="BJ81" s="586">
        <f>VLOOKUP(B81,CFwds!$M:$AF,15,FALSE)</f>
        <v>43759.289999997709</v>
      </c>
      <c r="BK81" s="586">
        <f>VLOOKUP(B81,CFwds!$M:$AF,20,FALSE)</f>
        <v>1142.1800000000012</v>
      </c>
    </row>
    <row r="82" spans="1:63" x14ac:dyDescent="0.25">
      <c r="A82" s="564">
        <v>82</v>
      </c>
      <c r="B82" s="564">
        <v>74</v>
      </c>
      <c r="C82" s="584">
        <v>124641</v>
      </c>
      <c r="D82" s="584">
        <v>9352152</v>
      </c>
      <c r="E82" s="585" t="s">
        <v>1188</v>
      </c>
      <c r="F82" s="586">
        <v>1218522</v>
      </c>
      <c r="G82" s="586">
        <v>0</v>
      </c>
      <c r="H82" s="586">
        <v>0</v>
      </c>
      <c r="I82" s="586">
        <v>19199.999999999916</v>
      </c>
      <c r="J82" s="586">
        <v>0</v>
      </c>
      <c r="K82" s="586">
        <v>11861.849999999975</v>
      </c>
      <c r="L82" s="586">
        <v>13267.800000000003</v>
      </c>
      <c r="M82" s="586">
        <v>12312.299999999981</v>
      </c>
      <c r="N82" s="586">
        <v>0</v>
      </c>
      <c r="O82" s="586">
        <v>26085.150000000016</v>
      </c>
      <c r="P82" s="586">
        <v>1460.5499999999968</v>
      </c>
      <c r="Q82" s="586">
        <v>0</v>
      </c>
      <c r="R82" s="586">
        <v>0</v>
      </c>
      <c r="S82" s="586">
        <v>0</v>
      </c>
      <c r="T82" s="586">
        <v>0</v>
      </c>
      <c r="U82" s="586">
        <v>0</v>
      </c>
      <c r="V82" s="586">
        <v>0</v>
      </c>
      <c r="W82" s="586">
        <v>1737.0466321243498</v>
      </c>
      <c r="X82" s="586">
        <v>0</v>
      </c>
      <c r="Y82" s="586">
        <v>929.15730337078674</v>
      </c>
      <c r="Z82" s="586">
        <v>70510.903689476472</v>
      </c>
      <c r="AA82" s="586">
        <v>0</v>
      </c>
      <c r="AB82" s="586">
        <v>0</v>
      </c>
      <c r="AC82" s="586">
        <v>0</v>
      </c>
      <c r="AD82" s="586">
        <v>114000</v>
      </c>
      <c r="AE82" s="586">
        <v>0</v>
      </c>
      <c r="AF82" s="586">
        <v>0</v>
      </c>
      <c r="AG82" s="586">
        <v>0</v>
      </c>
      <c r="AH82" s="586">
        <v>17483.5</v>
      </c>
      <c r="AI82" s="586">
        <v>0</v>
      </c>
      <c r="AJ82" s="586">
        <v>0</v>
      </c>
      <c r="AK82" s="586">
        <v>0</v>
      </c>
      <c r="AL82" s="586">
        <v>0</v>
      </c>
      <c r="AM82" s="586">
        <v>0</v>
      </c>
      <c r="AN82" s="586">
        <v>0</v>
      </c>
      <c r="AO82" s="586">
        <v>0</v>
      </c>
      <c r="AP82" s="586">
        <v>1218522</v>
      </c>
      <c r="AQ82" s="586">
        <v>157364.75762497151</v>
      </c>
      <c r="AR82" s="586">
        <v>131483.5</v>
      </c>
      <c r="AS82" s="586">
        <v>122602.52868947641</v>
      </c>
      <c r="AT82" s="587">
        <v>1507370.2576249714</v>
      </c>
      <c r="AU82" s="586">
        <v>1507370.2576249714</v>
      </c>
      <c r="AV82" s="586">
        <v>0</v>
      </c>
      <c r="AW82" s="586">
        <v>1375886.7576249714</v>
      </c>
      <c r="AX82" s="586">
        <v>3078.0464376397572</v>
      </c>
      <c r="AY82" s="586">
        <v>3098.8855110083205</v>
      </c>
      <c r="AZ82" s="588">
        <v>-6.7246993457924249E-3</v>
      </c>
      <c r="BA82" s="588">
        <v>0</v>
      </c>
      <c r="BB82" s="586">
        <v>0</v>
      </c>
      <c r="BC82" s="587">
        <v>1507370.2576249714</v>
      </c>
      <c r="BD82" s="587">
        <v>3372.1929700782357</v>
      </c>
      <c r="BE82" s="588">
        <v>-1.2106855619902435E-2</v>
      </c>
      <c r="BF82" s="586">
        <v>-13526.22</v>
      </c>
      <c r="BG82" s="586">
        <v>1493844.0376249715</v>
      </c>
      <c r="BH82" s="586">
        <v>-7429.14</v>
      </c>
      <c r="BI82" s="586">
        <v>1486414.8976249716</v>
      </c>
      <c r="BJ82" s="586">
        <f>VLOOKUP(B82,CFwds!$M:$AF,15,FALSE)</f>
        <v>181321.30000000005</v>
      </c>
      <c r="BK82" s="586">
        <f>VLOOKUP(B82,CFwds!$M:$AF,20,FALSE)</f>
        <v>-11975.119999999999</v>
      </c>
    </row>
    <row r="83" spans="1:63" x14ac:dyDescent="0.25">
      <c r="A83" s="564">
        <v>83</v>
      </c>
      <c r="B83" s="564">
        <v>264</v>
      </c>
      <c r="C83" s="584">
        <v>124643</v>
      </c>
      <c r="D83" s="584">
        <v>9352154</v>
      </c>
      <c r="E83" s="585" t="s">
        <v>803</v>
      </c>
      <c r="F83" s="586">
        <v>847786</v>
      </c>
      <c r="G83" s="586">
        <v>0</v>
      </c>
      <c r="H83" s="586">
        <v>0</v>
      </c>
      <c r="I83" s="586">
        <v>16400.000000000033</v>
      </c>
      <c r="J83" s="586">
        <v>0</v>
      </c>
      <c r="K83" s="586">
        <v>15765.749999999998</v>
      </c>
      <c r="L83" s="586">
        <v>11793.600000000006</v>
      </c>
      <c r="M83" s="586">
        <v>60442.199999999837</v>
      </c>
      <c r="N83" s="586">
        <v>15142.399999999991</v>
      </c>
      <c r="O83" s="586">
        <v>2484.2999999999993</v>
      </c>
      <c r="P83" s="586">
        <v>1460.5500000000015</v>
      </c>
      <c r="Q83" s="586">
        <v>0</v>
      </c>
      <c r="R83" s="586">
        <v>0</v>
      </c>
      <c r="S83" s="586">
        <v>0</v>
      </c>
      <c r="T83" s="586">
        <v>0</v>
      </c>
      <c r="U83" s="586">
        <v>0</v>
      </c>
      <c r="V83" s="586">
        <v>0</v>
      </c>
      <c r="W83" s="586">
        <v>80370.786516854132</v>
      </c>
      <c r="X83" s="586">
        <v>0</v>
      </c>
      <c r="Y83" s="586">
        <v>937.05211726384368</v>
      </c>
      <c r="Z83" s="586">
        <v>77778.702543947089</v>
      </c>
      <c r="AA83" s="586">
        <v>0</v>
      </c>
      <c r="AB83" s="586">
        <v>0</v>
      </c>
      <c r="AC83" s="586">
        <v>0</v>
      </c>
      <c r="AD83" s="586">
        <v>114000</v>
      </c>
      <c r="AE83" s="586">
        <v>0</v>
      </c>
      <c r="AF83" s="586">
        <v>0</v>
      </c>
      <c r="AG83" s="586">
        <v>0</v>
      </c>
      <c r="AH83" s="586">
        <v>19639</v>
      </c>
      <c r="AI83" s="586">
        <v>0</v>
      </c>
      <c r="AJ83" s="586">
        <v>0</v>
      </c>
      <c r="AK83" s="586">
        <v>0</v>
      </c>
      <c r="AL83" s="586">
        <v>0</v>
      </c>
      <c r="AM83" s="586">
        <v>0</v>
      </c>
      <c r="AN83" s="586">
        <v>0</v>
      </c>
      <c r="AO83" s="586">
        <v>0</v>
      </c>
      <c r="AP83" s="586">
        <v>847786</v>
      </c>
      <c r="AQ83" s="586">
        <v>282575.34117806493</v>
      </c>
      <c r="AR83" s="586">
        <v>133639</v>
      </c>
      <c r="AS83" s="586">
        <v>149520.90254394701</v>
      </c>
      <c r="AT83" s="587">
        <v>1264000.3411780649</v>
      </c>
      <c r="AU83" s="586">
        <v>1264000.3411780652</v>
      </c>
      <c r="AV83" s="586">
        <v>0</v>
      </c>
      <c r="AW83" s="586">
        <v>1130361.3411780649</v>
      </c>
      <c r="AX83" s="586">
        <v>3634.6023832092119</v>
      </c>
      <c r="AY83" s="586">
        <v>3796.0673446724336</v>
      </c>
      <c r="AZ83" s="588">
        <v>-4.2534798991337351E-2</v>
      </c>
      <c r="BA83" s="588">
        <v>2.7534798991337352E-2</v>
      </c>
      <c r="BB83" s="586">
        <v>32506.948852165042</v>
      </c>
      <c r="BC83" s="587">
        <v>1296507.2900302301</v>
      </c>
      <c r="BD83" s="587">
        <v>4168.8337300007397</v>
      </c>
      <c r="BE83" s="588">
        <v>-2.0969390777409447E-2</v>
      </c>
      <c r="BF83" s="586">
        <v>-9410.8599999999988</v>
      </c>
      <c r="BG83" s="586">
        <v>1287096.43003023</v>
      </c>
      <c r="BH83" s="586">
        <v>-5168.8200000000006</v>
      </c>
      <c r="BI83" s="586">
        <v>1281927.6100302299</v>
      </c>
      <c r="BJ83" s="586">
        <f>VLOOKUP(B83,CFwds!$M:$AF,15,FALSE)</f>
        <v>490531.21000000066</v>
      </c>
      <c r="BK83" s="586">
        <f>VLOOKUP(B83,CFwds!$M:$AF,20,FALSE)</f>
        <v>17890.25</v>
      </c>
    </row>
    <row r="84" spans="1:63" x14ac:dyDescent="0.25">
      <c r="A84" s="564">
        <v>84</v>
      </c>
      <c r="B84" s="564">
        <v>275</v>
      </c>
      <c r="C84" s="584">
        <v>124645</v>
      </c>
      <c r="D84" s="584">
        <v>9352157</v>
      </c>
      <c r="E84" s="585" t="s">
        <v>808</v>
      </c>
      <c r="F84" s="586">
        <v>651514</v>
      </c>
      <c r="G84" s="586">
        <v>0</v>
      </c>
      <c r="H84" s="586">
        <v>0</v>
      </c>
      <c r="I84" s="586">
        <v>19200</v>
      </c>
      <c r="J84" s="586">
        <v>0</v>
      </c>
      <c r="K84" s="586">
        <v>3015.6176470588252</v>
      </c>
      <c r="L84" s="586">
        <v>72539.311764705839</v>
      </c>
      <c r="M84" s="586">
        <v>30348.079411764837</v>
      </c>
      <c r="N84" s="586">
        <v>39769.600000000035</v>
      </c>
      <c r="O84" s="586">
        <v>2494.7382352941163</v>
      </c>
      <c r="P84" s="586">
        <v>0</v>
      </c>
      <c r="Q84" s="586">
        <v>0</v>
      </c>
      <c r="R84" s="586">
        <v>0</v>
      </c>
      <c r="S84" s="586">
        <v>0</v>
      </c>
      <c r="T84" s="586">
        <v>0</v>
      </c>
      <c r="U84" s="586">
        <v>0</v>
      </c>
      <c r="V84" s="586">
        <v>0</v>
      </c>
      <c r="W84" s="586">
        <v>43236.180904522655</v>
      </c>
      <c r="X84" s="586">
        <v>0</v>
      </c>
      <c r="Y84" s="586">
        <v>0</v>
      </c>
      <c r="Z84" s="586">
        <v>68090.840247750355</v>
      </c>
      <c r="AA84" s="586">
        <v>0</v>
      </c>
      <c r="AB84" s="586">
        <v>0</v>
      </c>
      <c r="AC84" s="586">
        <v>0</v>
      </c>
      <c r="AD84" s="586">
        <v>114000</v>
      </c>
      <c r="AE84" s="586">
        <v>0</v>
      </c>
      <c r="AF84" s="586">
        <v>0</v>
      </c>
      <c r="AG84" s="586">
        <v>0</v>
      </c>
      <c r="AH84" s="586">
        <v>8044.87</v>
      </c>
      <c r="AI84" s="586">
        <v>0</v>
      </c>
      <c r="AJ84" s="586">
        <v>0</v>
      </c>
      <c r="AK84" s="586">
        <v>0</v>
      </c>
      <c r="AL84" s="586">
        <v>0</v>
      </c>
      <c r="AM84" s="586">
        <v>0</v>
      </c>
      <c r="AN84" s="586">
        <v>0</v>
      </c>
      <c r="AO84" s="586">
        <v>0</v>
      </c>
      <c r="AP84" s="586">
        <v>651514</v>
      </c>
      <c r="AQ84" s="586">
        <v>278694.36821109668</v>
      </c>
      <c r="AR84" s="586">
        <v>122044.87</v>
      </c>
      <c r="AS84" s="586">
        <v>161772.31377716217</v>
      </c>
      <c r="AT84" s="587">
        <v>1052253.2382110967</v>
      </c>
      <c r="AU84" s="586">
        <v>1052253.2382110967</v>
      </c>
      <c r="AV84" s="586">
        <v>0</v>
      </c>
      <c r="AW84" s="586">
        <v>930208.36821109673</v>
      </c>
      <c r="AX84" s="586">
        <v>3892.0852226405723</v>
      </c>
      <c r="AY84" s="586">
        <v>4243.2754467006453</v>
      </c>
      <c r="AZ84" s="588">
        <v>-8.2763946972412697E-2</v>
      </c>
      <c r="BA84" s="588">
        <v>6.7763946972412697E-2</v>
      </c>
      <c r="BB84" s="586">
        <v>68722.321073935629</v>
      </c>
      <c r="BC84" s="587">
        <v>1120975.5592850323</v>
      </c>
      <c r="BD84" s="587">
        <v>4690.2743066319345</v>
      </c>
      <c r="BE84" s="588">
        <v>-2.6766442629117648E-2</v>
      </c>
      <c r="BF84" s="586">
        <v>-7232.1399999999994</v>
      </c>
      <c r="BG84" s="586">
        <v>1113743.4192850324</v>
      </c>
      <c r="BH84" s="586">
        <v>-3972.1800000000003</v>
      </c>
      <c r="BI84" s="586">
        <v>1109771.2392850325</v>
      </c>
      <c r="BJ84" s="586">
        <f>VLOOKUP(B84,CFwds!$M:$AF,15,FALSE)</f>
        <v>244614.15999999968</v>
      </c>
      <c r="BK84" s="586">
        <f>VLOOKUP(B84,CFwds!$M:$AF,20,FALSE)</f>
        <v>11111.140000000001</v>
      </c>
    </row>
    <row r="85" spans="1:63" x14ac:dyDescent="0.25">
      <c r="A85" s="564">
        <v>85</v>
      </c>
      <c r="B85" s="564">
        <v>273</v>
      </c>
      <c r="C85" s="584">
        <v>124650</v>
      </c>
      <c r="D85" s="584">
        <v>9352162</v>
      </c>
      <c r="E85" s="585" t="s">
        <v>806</v>
      </c>
      <c r="F85" s="586">
        <v>1112208</v>
      </c>
      <c r="G85" s="586">
        <v>0</v>
      </c>
      <c r="H85" s="586">
        <v>0</v>
      </c>
      <c r="I85" s="586">
        <v>43199.999999999971</v>
      </c>
      <c r="J85" s="586">
        <v>0</v>
      </c>
      <c r="K85" s="586">
        <v>8429.0594594594859</v>
      </c>
      <c r="L85" s="586">
        <v>65024.17297297292</v>
      </c>
      <c r="M85" s="586">
        <v>24685.102702702723</v>
      </c>
      <c r="N85" s="586">
        <v>128442.81081081068</v>
      </c>
      <c r="O85" s="586">
        <v>46072.472727272725</v>
      </c>
      <c r="P85" s="586">
        <v>1464.1385749385765</v>
      </c>
      <c r="Q85" s="586">
        <v>0</v>
      </c>
      <c r="R85" s="586">
        <v>0</v>
      </c>
      <c r="S85" s="586">
        <v>0</v>
      </c>
      <c r="T85" s="586">
        <v>0</v>
      </c>
      <c r="U85" s="586">
        <v>0</v>
      </c>
      <c r="V85" s="586">
        <v>0</v>
      </c>
      <c r="W85" s="586">
        <v>31655.172413793116</v>
      </c>
      <c r="X85" s="586">
        <v>0</v>
      </c>
      <c r="Y85" s="586">
        <v>2971.6535433070867</v>
      </c>
      <c r="Z85" s="586">
        <v>99005.498599177154</v>
      </c>
      <c r="AA85" s="586">
        <v>0</v>
      </c>
      <c r="AB85" s="586">
        <v>0</v>
      </c>
      <c r="AC85" s="586">
        <v>0</v>
      </c>
      <c r="AD85" s="586">
        <v>114000</v>
      </c>
      <c r="AE85" s="586">
        <v>0</v>
      </c>
      <c r="AF85" s="586">
        <v>0</v>
      </c>
      <c r="AG85" s="586">
        <v>0</v>
      </c>
      <c r="AH85" s="586">
        <v>39038.5</v>
      </c>
      <c r="AI85" s="586">
        <v>0</v>
      </c>
      <c r="AJ85" s="586">
        <v>0</v>
      </c>
      <c r="AK85" s="586">
        <v>0</v>
      </c>
      <c r="AL85" s="586">
        <v>0</v>
      </c>
      <c r="AM85" s="586">
        <v>0</v>
      </c>
      <c r="AN85" s="586">
        <v>0</v>
      </c>
      <c r="AO85" s="586">
        <v>0</v>
      </c>
      <c r="AP85" s="586">
        <v>1112208</v>
      </c>
      <c r="AQ85" s="586">
        <v>450950.08180443442</v>
      </c>
      <c r="AR85" s="586">
        <v>153038.5</v>
      </c>
      <c r="AS85" s="586">
        <v>267662.17722325568</v>
      </c>
      <c r="AT85" s="587">
        <v>1716196.5818044343</v>
      </c>
      <c r="AU85" s="586">
        <v>1716196.5818044343</v>
      </c>
      <c r="AV85" s="586">
        <v>0</v>
      </c>
      <c r="AW85" s="586">
        <v>1563158.0818044343</v>
      </c>
      <c r="AX85" s="586">
        <v>3831.2698083442019</v>
      </c>
      <c r="AY85" s="586">
        <v>4140.2842112198696</v>
      </c>
      <c r="AZ85" s="588">
        <v>-7.4636036347036527E-2</v>
      </c>
      <c r="BA85" s="588">
        <v>5.9636036347036528E-2</v>
      </c>
      <c r="BB85" s="586">
        <v>100739.3370006068</v>
      </c>
      <c r="BC85" s="587">
        <v>1816935.9188050411</v>
      </c>
      <c r="BD85" s="587">
        <v>4453.2743107966699</v>
      </c>
      <c r="BE85" s="588">
        <v>-2.5958660082423868E-2</v>
      </c>
      <c r="BF85" s="586">
        <v>-12346.08</v>
      </c>
      <c r="BG85" s="586">
        <v>1804589.838805041</v>
      </c>
      <c r="BH85" s="586">
        <v>-6780.96</v>
      </c>
      <c r="BI85" s="586">
        <v>1797808.8788050411</v>
      </c>
      <c r="BJ85" s="586">
        <f>VLOOKUP(B85,CFwds!$M:$AF,15,FALSE)</f>
        <v>359989.16999999853</v>
      </c>
      <c r="BK85" s="586">
        <f>VLOOKUP(B85,CFwds!$M:$AF,20,FALSE)</f>
        <v>62136.679999999993</v>
      </c>
    </row>
    <row r="86" spans="1:63" x14ac:dyDescent="0.25">
      <c r="A86" s="564">
        <v>86</v>
      </c>
      <c r="B86" s="564">
        <v>250</v>
      </c>
      <c r="C86" s="584">
        <v>124653</v>
      </c>
      <c r="D86" s="584">
        <v>9352165</v>
      </c>
      <c r="E86" s="585" t="s">
        <v>796</v>
      </c>
      <c r="F86" s="586">
        <v>1714654</v>
      </c>
      <c r="G86" s="586">
        <v>0</v>
      </c>
      <c r="H86" s="586">
        <v>0</v>
      </c>
      <c r="I86" s="586">
        <v>18400.000000000011</v>
      </c>
      <c r="J86" s="586">
        <v>0</v>
      </c>
      <c r="K86" s="586">
        <v>1051.0500000000013</v>
      </c>
      <c r="L86" s="586">
        <v>6388.2000000000035</v>
      </c>
      <c r="M86" s="586">
        <v>4477.2000000000025</v>
      </c>
      <c r="N86" s="586">
        <v>17472.000000000029</v>
      </c>
      <c r="O86" s="586">
        <v>2484.300000000002</v>
      </c>
      <c r="P86" s="586">
        <v>0</v>
      </c>
      <c r="Q86" s="586">
        <v>0</v>
      </c>
      <c r="R86" s="586">
        <v>0</v>
      </c>
      <c r="S86" s="586">
        <v>0</v>
      </c>
      <c r="T86" s="586">
        <v>0</v>
      </c>
      <c r="U86" s="586">
        <v>0</v>
      </c>
      <c r="V86" s="586">
        <v>0</v>
      </c>
      <c r="W86" s="586">
        <v>34944.444444444409</v>
      </c>
      <c r="X86" s="586">
        <v>0</v>
      </c>
      <c r="Y86" s="586">
        <v>0</v>
      </c>
      <c r="Z86" s="586">
        <v>121506.24465820716</v>
      </c>
      <c r="AA86" s="586">
        <v>0</v>
      </c>
      <c r="AB86" s="586">
        <v>0</v>
      </c>
      <c r="AC86" s="586">
        <v>0</v>
      </c>
      <c r="AD86" s="586">
        <v>114000</v>
      </c>
      <c r="AE86" s="586">
        <v>0</v>
      </c>
      <c r="AF86" s="586">
        <v>0</v>
      </c>
      <c r="AG86" s="586">
        <v>0</v>
      </c>
      <c r="AH86" s="586">
        <v>29937.5</v>
      </c>
      <c r="AI86" s="586">
        <v>0</v>
      </c>
      <c r="AJ86" s="586">
        <v>0</v>
      </c>
      <c r="AK86" s="586">
        <v>0</v>
      </c>
      <c r="AL86" s="586">
        <v>0</v>
      </c>
      <c r="AM86" s="586">
        <v>0</v>
      </c>
      <c r="AN86" s="586">
        <v>0</v>
      </c>
      <c r="AO86" s="586">
        <v>0</v>
      </c>
      <c r="AP86" s="586">
        <v>1714654</v>
      </c>
      <c r="AQ86" s="586">
        <v>206723.43910265161</v>
      </c>
      <c r="AR86" s="586">
        <v>143937.5</v>
      </c>
      <c r="AS86" s="586">
        <v>156640.41965820716</v>
      </c>
      <c r="AT86" s="587">
        <v>2065314.9391026516</v>
      </c>
      <c r="AU86" s="586">
        <v>2065314.9391026516</v>
      </c>
      <c r="AV86" s="586">
        <v>0</v>
      </c>
      <c r="AW86" s="586">
        <v>1921377.4391026516</v>
      </c>
      <c r="AX86" s="586">
        <v>3054.6541162204317</v>
      </c>
      <c r="AY86" s="586">
        <v>3033.3731801683753</v>
      </c>
      <c r="AZ86" s="588">
        <v>7.0156010447996213E-3</v>
      </c>
      <c r="BA86" s="588">
        <v>-1.5056010447996211E-3</v>
      </c>
      <c r="BB86" s="586">
        <v>-2872.6743426477242</v>
      </c>
      <c r="BC86" s="587">
        <v>2062442.2647600039</v>
      </c>
      <c r="BD86" s="587">
        <v>3278.9225194912619</v>
      </c>
      <c r="BE86" s="588">
        <v>-6.6537557081758347E-4</v>
      </c>
      <c r="BF86" s="586">
        <v>-19033.539999999997</v>
      </c>
      <c r="BG86" s="586">
        <v>2043408.7247600039</v>
      </c>
      <c r="BH86" s="586">
        <v>-10453.980000000001</v>
      </c>
      <c r="BI86" s="586">
        <v>2032954.7447600039</v>
      </c>
      <c r="BJ86" s="586">
        <f>VLOOKUP(B86,CFwds!$M:$AF,15,FALSE)</f>
        <v>404248.3900000006</v>
      </c>
      <c r="BK86" s="586">
        <f>VLOOKUP(B86,CFwds!$M:$AF,20,FALSE)</f>
        <v>33.880000000000109</v>
      </c>
    </row>
    <row r="87" spans="1:63" x14ac:dyDescent="0.25">
      <c r="A87" s="564">
        <v>87</v>
      </c>
      <c r="B87" s="564">
        <v>258</v>
      </c>
      <c r="C87" s="584">
        <v>124654</v>
      </c>
      <c r="D87" s="584">
        <v>9352166</v>
      </c>
      <c r="E87" s="585" t="s">
        <v>798</v>
      </c>
      <c r="F87" s="586">
        <v>1117660</v>
      </c>
      <c r="G87" s="586">
        <v>0</v>
      </c>
      <c r="H87" s="586">
        <v>0</v>
      </c>
      <c r="I87" s="586">
        <v>18400.00000000008</v>
      </c>
      <c r="J87" s="586">
        <v>0</v>
      </c>
      <c r="K87" s="586">
        <v>15014.999999999985</v>
      </c>
      <c r="L87" s="586">
        <v>5896.7999999999947</v>
      </c>
      <c r="M87" s="586">
        <v>7835.0999999999931</v>
      </c>
      <c r="N87" s="586">
        <v>9318.3999999999887</v>
      </c>
      <c r="O87" s="586">
        <v>1242.1499999999987</v>
      </c>
      <c r="P87" s="586">
        <v>1460.5499999999984</v>
      </c>
      <c r="Q87" s="586">
        <v>0</v>
      </c>
      <c r="R87" s="586">
        <v>0</v>
      </c>
      <c r="S87" s="586">
        <v>0</v>
      </c>
      <c r="T87" s="586">
        <v>0</v>
      </c>
      <c r="U87" s="586">
        <v>0</v>
      </c>
      <c r="V87" s="586">
        <v>0</v>
      </c>
      <c r="W87" s="586">
        <v>36690.340909090904</v>
      </c>
      <c r="X87" s="586">
        <v>0</v>
      </c>
      <c r="Y87" s="586">
        <v>0</v>
      </c>
      <c r="Z87" s="586">
        <v>60132.641528925655</v>
      </c>
      <c r="AA87" s="586">
        <v>0</v>
      </c>
      <c r="AB87" s="586">
        <v>0</v>
      </c>
      <c r="AC87" s="586">
        <v>0</v>
      </c>
      <c r="AD87" s="586">
        <v>114000</v>
      </c>
      <c r="AE87" s="586">
        <v>0</v>
      </c>
      <c r="AF87" s="586">
        <v>0</v>
      </c>
      <c r="AG87" s="586">
        <v>0</v>
      </c>
      <c r="AH87" s="586">
        <v>15447.75</v>
      </c>
      <c r="AI87" s="586">
        <v>0</v>
      </c>
      <c r="AJ87" s="586">
        <v>0</v>
      </c>
      <c r="AK87" s="586">
        <v>0</v>
      </c>
      <c r="AL87" s="586">
        <v>0</v>
      </c>
      <c r="AM87" s="586">
        <v>0</v>
      </c>
      <c r="AN87" s="586">
        <v>0</v>
      </c>
      <c r="AO87" s="586">
        <v>0</v>
      </c>
      <c r="AP87" s="586">
        <v>1117660</v>
      </c>
      <c r="AQ87" s="586">
        <v>155990.9824380166</v>
      </c>
      <c r="AR87" s="586">
        <v>129447.75</v>
      </c>
      <c r="AS87" s="586">
        <v>99714.441528925672</v>
      </c>
      <c r="AT87" s="587">
        <v>1403098.7324380167</v>
      </c>
      <c r="AU87" s="586">
        <v>1403098.7324380165</v>
      </c>
      <c r="AV87" s="586">
        <v>0</v>
      </c>
      <c r="AW87" s="586">
        <v>1273650.9824380167</v>
      </c>
      <c r="AX87" s="586">
        <v>3106.4658108244307</v>
      </c>
      <c r="AY87" s="586">
        <v>3099.1427507772228</v>
      </c>
      <c r="AZ87" s="588">
        <v>2.3629308605973127E-3</v>
      </c>
      <c r="BA87" s="588">
        <v>0</v>
      </c>
      <c r="BB87" s="586">
        <v>0</v>
      </c>
      <c r="BC87" s="587">
        <v>1403098.7324380167</v>
      </c>
      <c r="BD87" s="587">
        <v>3422.192030336626</v>
      </c>
      <c r="BE87" s="588">
        <v>6.4815727384250899E-3</v>
      </c>
      <c r="BF87" s="586">
        <v>-12406.599999999999</v>
      </c>
      <c r="BG87" s="586">
        <v>1390692.1324380166</v>
      </c>
      <c r="BH87" s="586">
        <v>-6814.2000000000007</v>
      </c>
      <c r="BI87" s="586">
        <v>1383877.9324380166</v>
      </c>
      <c r="BJ87" s="586">
        <f>VLOOKUP(B87,CFwds!$M:$AF,15,FALSE)</f>
        <v>171005.81999999983</v>
      </c>
      <c r="BK87" s="586">
        <f>VLOOKUP(B87,CFwds!$M:$AF,20,FALSE)</f>
        <v>3516.2099999999991</v>
      </c>
    </row>
    <row r="88" spans="1:63" x14ac:dyDescent="0.25">
      <c r="A88" s="564">
        <v>88</v>
      </c>
      <c r="B88" s="564">
        <v>279</v>
      </c>
      <c r="C88" s="584">
        <v>124655</v>
      </c>
      <c r="D88" s="584">
        <v>9352167</v>
      </c>
      <c r="E88" s="585" t="s">
        <v>809</v>
      </c>
      <c r="F88" s="586">
        <v>842334</v>
      </c>
      <c r="G88" s="586">
        <v>0</v>
      </c>
      <c r="H88" s="586">
        <v>0</v>
      </c>
      <c r="I88" s="586">
        <v>21599.999999999993</v>
      </c>
      <c r="J88" s="586">
        <v>0</v>
      </c>
      <c r="K88" s="586">
        <v>4654.6499999999878</v>
      </c>
      <c r="L88" s="586">
        <v>3439.8000000000011</v>
      </c>
      <c r="M88" s="586">
        <v>19028.100000000017</v>
      </c>
      <c r="N88" s="586">
        <v>5824.0000000000064</v>
      </c>
      <c r="O88" s="586">
        <v>4968.5999999999894</v>
      </c>
      <c r="P88" s="586">
        <v>0</v>
      </c>
      <c r="Q88" s="586">
        <v>0</v>
      </c>
      <c r="R88" s="586">
        <v>0</v>
      </c>
      <c r="S88" s="586">
        <v>0</v>
      </c>
      <c r="T88" s="586">
        <v>0</v>
      </c>
      <c r="U88" s="586">
        <v>0</v>
      </c>
      <c r="V88" s="586">
        <v>0</v>
      </c>
      <c r="W88" s="586">
        <v>35113.636363636389</v>
      </c>
      <c r="X88" s="586">
        <v>0</v>
      </c>
      <c r="Y88" s="586">
        <v>0</v>
      </c>
      <c r="Z88" s="586">
        <v>52574.934749168533</v>
      </c>
      <c r="AA88" s="586">
        <v>0</v>
      </c>
      <c r="AB88" s="586">
        <v>0</v>
      </c>
      <c r="AC88" s="586">
        <v>0</v>
      </c>
      <c r="AD88" s="586">
        <v>114000</v>
      </c>
      <c r="AE88" s="586">
        <v>0</v>
      </c>
      <c r="AF88" s="586">
        <v>0</v>
      </c>
      <c r="AG88" s="586">
        <v>0</v>
      </c>
      <c r="AH88" s="586">
        <v>17723</v>
      </c>
      <c r="AI88" s="586">
        <v>0</v>
      </c>
      <c r="AJ88" s="586">
        <v>0</v>
      </c>
      <c r="AK88" s="586">
        <v>0</v>
      </c>
      <c r="AL88" s="586">
        <v>0</v>
      </c>
      <c r="AM88" s="586">
        <v>0</v>
      </c>
      <c r="AN88" s="586">
        <v>0</v>
      </c>
      <c r="AO88" s="586">
        <v>0</v>
      </c>
      <c r="AP88" s="586">
        <v>842334</v>
      </c>
      <c r="AQ88" s="586">
        <v>147203.72111280492</v>
      </c>
      <c r="AR88" s="586">
        <v>131723</v>
      </c>
      <c r="AS88" s="586">
        <v>92330.309749168533</v>
      </c>
      <c r="AT88" s="587">
        <v>1121260.721112805</v>
      </c>
      <c r="AU88" s="586">
        <v>1121260.721112805</v>
      </c>
      <c r="AV88" s="586">
        <v>0</v>
      </c>
      <c r="AW88" s="586">
        <v>989537.72111280495</v>
      </c>
      <c r="AX88" s="586">
        <v>3202.3874469670063</v>
      </c>
      <c r="AY88" s="586">
        <v>3194.6003151425634</v>
      </c>
      <c r="AZ88" s="588">
        <v>2.4375918913960865E-3</v>
      </c>
      <c r="BA88" s="588">
        <v>0</v>
      </c>
      <c r="BB88" s="586">
        <v>0</v>
      </c>
      <c r="BC88" s="587">
        <v>1121260.721112805</v>
      </c>
      <c r="BD88" s="587">
        <v>3628.675472856974</v>
      </c>
      <c r="BE88" s="588">
        <v>-9.8682841296546808E-3</v>
      </c>
      <c r="BF88" s="586">
        <v>-9350.34</v>
      </c>
      <c r="BG88" s="586">
        <v>1111910.3811128049</v>
      </c>
      <c r="BH88" s="586">
        <v>-5135.58</v>
      </c>
      <c r="BI88" s="586">
        <v>1106774.8011128048</v>
      </c>
      <c r="BJ88" s="586">
        <f>VLOOKUP(B88,CFwds!$M:$AF,15,FALSE)</f>
        <v>77407.640000000596</v>
      </c>
      <c r="BK88" s="586">
        <f>VLOOKUP(B88,CFwds!$M:$AF,20,FALSE)</f>
        <v>3211.670000000001</v>
      </c>
    </row>
    <row r="89" spans="1:63" x14ac:dyDescent="0.25">
      <c r="A89" s="564">
        <v>89</v>
      </c>
      <c r="B89" s="564">
        <v>294</v>
      </c>
      <c r="C89" s="584">
        <v>124657</v>
      </c>
      <c r="D89" s="584">
        <v>9352171</v>
      </c>
      <c r="E89" s="585" t="s">
        <v>820</v>
      </c>
      <c r="F89" s="586">
        <v>929566</v>
      </c>
      <c r="G89" s="586">
        <v>0</v>
      </c>
      <c r="H89" s="586">
        <v>0</v>
      </c>
      <c r="I89" s="586">
        <v>24000.000000000051</v>
      </c>
      <c r="J89" s="586">
        <v>0</v>
      </c>
      <c r="K89" s="586">
        <v>7529.5808823529533</v>
      </c>
      <c r="L89" s="586">
        <v>34006.325294117611</v>
      </c>
      <c r="M89" s="586">
        <v>44903.682352941018</v>
      </c>
      <c r="N89" s="586">
        <v>5841.1294117647149</v>
      </c>
      <c r="O89" s="586">
        <v>2491.6067647058821</v>
      </c>
      <c r="P89" s="586">
        <v>1464.8457352941198</v>
      </c>
      <c r="Q89" s="586">
        <v>0</v>
      </c>
      <c r="R89" s="586">
        <v>0</v>
      </c>
      <c r="S89" s="586">
        <v>0</v>
      </c>
      <c r="T89" s="586">
        <v>0</v>
      </c>
      <c r="U89" s="586">
        <v>0</v>
      </c>
      <c r="V89" s="586">
        <v>0</v>
      </c>
      <c r="W89" s="586">
        <v>6000.0000000000118</v>
      </c>
      <c r="X89" s="586">
        <v>0</v>
      </c>
      <c r="Y89" s="586">
        <v>909.00576368876068</v>
      </c>
      <c r="Z89" s="586">
        <v>73384.886776624786</v>
      </c>
      <c r="AA89" s="586">
        <v>0</v>
      </c>
      <c r="AB89" s="586">
        <v>0</v>
      </c>
      <c r="AC89" s="586">
        <v>0</v>
      </c>
      <c r="AD89" s="586">
        <v>114000</v>
      </c>
      <c r="AE89" s="586">
        <v>0</v>
      </c>
      <c r="AF89" s="586">
        <v>0</v>
      </c>
      <c r="AG89" s="586">
        <v>1000</v>
      </c>
      <c r="AH89" s="586">
        <v>14849</v>
      </c>
      <c r="AI89" s="586">
        <v>0</v>
      </c>
      <c r="AJ89" s="586">
        <v>0</v>
      </c>
      <c r="AK89" s="586">
        <v>0</v>
      </c>
      <c r="AL89" s="586">
        <v>0</v>
      </c>
      <c r="AM89" s="586">
        <v>0</v>
      </c>
      <c r="AN89" s="586">
        <v>0</v>
      </c>
      <c r="AO89" s="586">
        <v>0</v>
      </c>
      <c r="AP89" s="586">
        <v>929566</v>
      </c>
      <c r="AQ89" s="586">
        <v>200531.06298148993</v>
      </c>
      <c r="AR89" s="586">
        <v>129849</v>
      </c>
      <c r="AS89" s="586">
        <v>143501.27199721296</v>
      </c>
      <c r="AT89" s="587">
        <v>1259946.06298149</v>
      </c>
      <c r="AU89" s="586">
        <v>1259946.0629814898</v>
      </c>
      <c r="AV89" s="586">
        <v>0</v>
      </c>
      <c r="AW89" s="586">
        <v>1131097.06298149</v>
      </c>
      <c r="AX89" s="586">
        <v>3317.0001846964519</v>
      </c>
      <c r="AY89" s="586">
        <v>3391.5753590973777</v>
      </c>
      <c r="AZ89" s="588">
        <v>-2.1988358360043331E-2</v>
      </c>
      <c r="BA89" s="588">
        <v>6.988358360043332E-3</v>
      </c>
      <c r="BB89" s="586">
        <v>8082.2265089326074</v>
      </c>
      <c r="BC89" s="587">
        <v>1268028.2894904227</v>
      </c>
      <c r="BD89" s="587">
        <v>3718.5580336962544</v>
      </c>
      <c r="BE89" s="588">
        <v>-1.6322697582604295E-2</v>
      </c>
      <c r="BF89" s="586">
        <v>-10318.66</v>
      </c>
      <c r="BG89" s="586">
        <v>1257709.6294904228</v>
      </c>
      <c r="BH89" s="586">
        <v>-5667.42</v>
      </c>
      <c r="BI89" s="586">
        <v>1252042.2094904229</v>
      </c>
      <c r="BJ89" s="586">
        <f>VLOOKUP(B89,CFwds!$M:$AF,15,FALSE)</f>
        <v>77769.73000000068</v>
      </c>
      <c r="BK89" s="586">
        <f>VLOOKUP(B89,CFwds!$M:$AF,20,FALSE)</f>
        <v>733.39000000000124</v>
      </c>
    </row>
    <row r="90" spans="1:63" x14ac:dyDescent="0.25">
      <c r="A90" s="564">
        <v>90</v>
      </c>
      <c r="B90" s="564">
        <v>293</v>
      </c>
      <c r="C90" s="584">
        <v>124658</v>
      </c>
      <c r="D90" s="584">
        <v>9352172</v>
      </c>
      <c r="E90" s="585" t="s">
        <v>1189</v>
      </c>
      <c r="F90" s="586">
        <v>706034</v>
      </c>
      <c r="G90" s="586">
        <v>0</v>
      </c>
      <c r="H90" s="586">
        <v>0</v>
      </c>
      <c r="I90" s="586">
        <v>18799.999999999953</v>
      </c>
      <c r="J90" s="586">
        <v>0</v>
      </c>
      <c r="K90" s="586">
        <v>4654.6500000000115</v>
      </c>
      <c r="L90" s="586">
        <v>34397.999999999971</v>
      </c>
      <c r="M90" s="586">
        <v>32459.700000000008</v>
      </c>
      <c r="N90" s="586">
        <v>4659.1999999999862</v>
      </c>
      <c r="O90" s="586">
        <v>0</v>
      </c>
      <c r="P90" s="586">
        <v>4381.650000000006</v>
      </c>
      <c r="Q90" s="586">
        <v>0</v>
      </c>
      <c r="R90" s="586">
        <v>0</v>
      </c>
      <c r="S90" s="586">
        <v>0</v>
      </c>
      <c r="T90" s="586">
        <v>0</v>
      </c>
      <c r="U90" s="586">
        <v>0</v>
      </c>
      <c r="V90" s="586">
        <v>0</v>
      </c>
      <c r="W90" s="586">
        <v>47158.959537572169</v>
      </c>
      <c r="X90" s="586">
        <v>0</v>
      </c>
      <c r="Y90" s="586">
        <v>0</v>
      </c>
      <c r="Z90" s="586">
        <v>41676.765094339651</v>
      </c>
      <c r="AA90" s="586">
        <v>0</v>
      </c>
      <c r="AB90" s="586">
        <v>0</v>
      </c>
      <c r="AC90" s="586">
        <v>0</v>
      </c>
      <c r="AD90" s="586">
        <v>114000</v>
      </c>
      <c r="AE90" s="586">
        <v>0</v>
      </c>
      <c r="AF90" s="586">
        <v>0</v>
      </c>
      <c r="AG90" s="586">
        <v>0</v>
      </c>
      <c r="AH90" s="586">
        <v>13052.75</v>
      </c>
      <c r="AI90" s="586">
        <v>0</v>
      </c>
      <c r="AJ90" s="586">
        <v>0</v>
      </c>
      <c r="AK90" s="586">
        <v>0</v>
      </c>
      <c r="AL90" s="586">
        <v>0</v>
      </c>
      <c r="AM90" s="586">
        <v>0</v>
      </c>
      <c r="AN90" s="586">
        <v>0</v>
      </c>
      <c r="AO90" s="586">
        <v>0</v>
      </c>
      <c r="AP90" s="586">
        <v>706034</v>
      </c>
      <c r="AQ90" s="586">
        <v>188188.92463191177</v>
      </c>
      <c r="AR90" s="586">
        <v>127052.75</v>
      </c>
      <c r="AS90" s="586">
        <v>101351.16509433962</v>
      </c>
      <c r="AT90" s="587">
        <v>1021275.6746319118</v>
      </c>
      <c r="AU90" s="586">
        <v>1021275.6746319118</v>
      </c>
      <c r="AV90" s="586">
        <v>0</v>
      </c>
      <c r="AW90" s="586">
        <v>894222.9246319118</v>
      </c>
      <c r="AX90" s="586">
        <v>3452.5981646019759</v>
      </c>
      <c r="AY90" s="586">
        <v>3450.1930113703638</v>
      </c>
      <c r="AZ90" s="588">
        <v>6.9710686436547662E-4</v>
      </c>
      <c r="BA90" s="588">
        <v>0</v>
      </c>
      <c r="BB90" s="586">
        <v>0</v>
      </c>
      <c r="BC90" s="587">
        <v>1021275.6746319118</v>
      </c>
      <c r="BD90" s="587">
        <v>3943.1493229031344</v>
      </c>
      <c r="BE90" s="588">
        <v>-3.5171125303945505E-3</v>
      </c>
      <c r="BF90" s="586">
        <v>-7837.3399999999992</v>
      </c>
      <c r="BG90" s="586">
        <v>1013438.3346319118</v>
      </c>
      <c r="BH90" s="586">
        <v>-4304.58</v>
      </c>
      <c r="BI90" s="586">
        <v>1009133.7546319119</v>
      </c>
      <c r="BJ90" s="586">
        <f>VLOOKUP(B90,CFwds!$M:$AF,15,FALSE)</f>
        <v>170821.51999999979</v>
      </c>
      <c r="BK90" s="586">
        <f>VLOOKUP(B90,CFwds!$M:$AF,20,FALSE)</f>
        <v>19022.23</v>
      </c>
    </row>
    <row r="91" spans="1:63" x14ac:dyDescent="0.25">
      <c r="A91" s="564">
        <v>91</v>
      </c>
      <c r="B91" s="564">
        <v>300</v>
      </c>
      <c r="C91" s="584">
        <v>124660</v>
      </c>
      <c r="D91" s="584">
        <v>9352176</v>
      </c>
      <c r="E91" s="585" t="s">
        <v>821</v>
      </c>
      <c r="F91" s="586">
        <v>1414794</v>
      </c>
      <c r="G91" s="586">
        <v>0</v>
      </c>
      <c r="H91" s="586">
        <v>0</v>
      </c>
      <c r="I91" s="586">
        <v>60800.00000000008</v>
      </c>
      <c r="J91" s="586">
        <v>0</v>
      </c>
      <c r="K91" s="586">
        <v>13363.349999999971</v>
      </c>
      <c r="L91" s="586">
        <v>11302.199999999999</v>
      </c>
      <c r="M91" s="586">
        <v>237291.60000000024</v>
      </c>
      <c r="N91" s="586">
        <v>133952.00000000026</v>
      </c>
      <c r="O91" s="586">
        <v>0</v>
      </c>
      <c r="P91" s="586">
        <v>1460.5499999999979</v>
      </c>
      <c r="Q91" s="586">
        <v>0</v>
      </c>
      <c r="R91" s="586">
        <v>0</v>
      </c>
      <c r="S91" s="586">
        <v>0</v>
      </c>
      <c r="T91" s="586">
        <v>0</v>
      </c>
      <c r="U91" s="586">
        <v>0</v>
      </c>
      <c r="V91" s="586">
        <v>0</v>
      </c>
      <c r="W91" s="586">
        <v>50693.023255813925</v>
      </c>
      <c r="X91" s="586">
        <v>0</v>
      </c>
      <c r="Y91" s="586">
        <v>1905.0595238095236</v>
      </c>
      <c r="Z91" s="586">
        <v>149159.49176274834</v>
      </c>
      <c r="AA91" s="586">
        <v>0</v>
      </c>
      <c r="AB91" s="586">
        <v>0</v>
      </c>
      <c r="AC91" s="586">
        <v>0</v>
      </c>
      <c r="AD91" s="586">
        <v>114000</v>
      </c>
      <c r="AE91" s="586">
        <v>0</v>
      </c>
      <c r="AF91" s="586">
        <v>0</v>
      </c>
      <c r="AG91" s="586">
        <v>0</v>
      </c>
      <c r="AH91" s="586">
        <v>23111.75</v>
      </c>
      <c r="AI91" s="586">
        <v>0</v>
      </c>
      <c r="AJ91" s="586">
        <v>0</v>
      </c>
      <c r="AK91" s="586">
        <v>0</v>
      </c>
      <c r="AL91" s="586">
        <v>0</v>
      </c>
      <c r="AM91" s="586">
        <v>0</v>
      </c>
      <c r="AN91" s="586">
        <v>0</v>
      </c>
      <c r="AO91" s="586">
        <v>0</v>
      </c>
      <c r="AP91" s="586">
        <v>1414794</v>
      </c>
      <c r="AQ91" s="586">
        <v>659927.27454237221</v>
      </c>
      <c r="AR91" s="586">
        <v>137111.75</v>
      </c>
      <c r="AS91" s="586">
        <v>388242.14176274854</v>
      </c>
      <c r="AT91" s="587">
        <v>2211833.0245423722</v>
      </c>
      <c r="AU91" s="586">
        <v>2211833.0245423722</v>
      </c>
      <c r="AV91" s="586">
        <v>0</v>
      </c>
      <c r="AW91" s="586">
        <v>2074721.2745423722</v>
      </c>
      <c r="AX91" s="586">
        <v>3997.536174455438</v>
      </c>
      <c r="AY91" s="586">
        <v>4075.2620007838232</v>
      </c>
      <c r="AZ91" s="588">
        <v>-1.9072596145581724E-2</v>
      </c>
      <c r="BA91" s="588">
        <v>4.072596145581725E-3</v>
      </c>
      <c r="BB91" s="586">
        <v>8613.7891883298635</v>
      </c>
      <c r="BC91" s="587">
        <v>2220446.8137307023</v>
      </c>
      <c r="BD91" s="587">
        <v>4278.3175601747635</v>
      </c>
      <c r="BE91" s="588">
        <v>-2.1221100490774636E-2</v>
      </c>
      <c r="BF91" s="586">
        <v>-15704.939999999999</v>
      </c>
      <c r="BG91" s="586">
        <v>2204741.8737307023</v>
      </c>
      <c r="BH91" s="586">
        <v>-8625.7800000000007</v>
      </c>
      <c r="BI91" s="586">
        <v>2196116.0937307025</v>
      </c>
      <c r="BJ91" s="586">
        <f>VLOOKUP(B91,CFwds!$M:$AF,15,FALSE)</f>
        <v>193675.31000000052</v>
      </c>
      <c r="BK91" s="586">
        <f>VLOOKUP(B91,CFwds!$M:$AF,20,FALSE)</f>
        <v>36463</v>
      </c>
    </row>
    <row r="92" spans="1:63" x14ac:dyDescent="0.25">
      <c r="A92" s="564">
        <v>92</v>
      </c>
      <c r="B92" s="564">
        <v>259</v>
      </c>
      <c r="C92" s="584">
        <v>124668</v>
      </c>
      <c r="D92" s="584">
        <v>9352184</v>
      </c>
      <c r="E92" s="585" t="s">
        <v>1190</v>
      </c>
      <c r="F92" s="586">
        <v>1117660</v>
      </c>
      <c r="G92" s="586">
        <v>0</v>
      </c>
      <c r="H92" s="586">
        <v>0</v>
      </c>
      <c r="I92" s="586">
        <v>7199.9999999999927</v>
      </c>
      <c r="J92" s="586">
        <v>0</v>
      </c>
      <c r="K92" s="586">
        <v>1801.7999999999981</v>
      </c>
      <c r="L92" s="586">
        <v>4913.9999999999964</v>
      </c>
      <c r="M92" s="586">
        <v>14550.899999999983</v>
      </c>
      <c r="N92" s="586">
        <v>25625.600000000024</v>
      </c>
      <c r="O92" s="586">
        <v>2484.2999999999975</v>
      </c>
      <c r="P92" s="586">
        <v>0</v>
      </c>
      <c r="Q92" s="586">
        <v>0</v>
      </c>
      <c r="R92" s="586">
        <v>0</v>
      </c>
      <c r="S92" s="586">
        <v>0</v>
      </c>
      <c r="T92" s="586">
        <v>0</v>
      </c>
      <c r="U92" s="586">
        <v>0</v>
      </c>
      <c r="V92" s="586">
        <v>0</v>
      </c>
      <c r="W92" s="586">
        <v>8785.7142857142953</v>
      </c>
      <c r="X92" s="586">
        <v>0</v>
      </c>
      <c r="Y92" s="586">
        <v>0</v>
      </c>
      <c r="Z92" s="586">
        <v>66631.363908536267</v>
      </c>
      <c r="AA92" s="586">
        <v>0</v>
      </c>
      <c r="AB92" s="586">
        <v>0</v>
      </c>
      <c r="AC92" s="586">
        <v>0</v>
      </c>
      <c r="AD92" s="586">
        <v>114000</v>
      </c>
      <c r="AE92" s="586">
        <v>0</v>
      </c>
      <c r="AF92" s="586">
        <v>0</v>
      </c>
      <c r="AG92" s="586">
        <v>0</v>
      </c>
      <c r="AH92" s="586">
        <v>18202</v>
      </c>
      <c r="AI92" s="586">
        <v>0</v>
      </c>
      <c r="AJ92" s="586">
        <v>0</v>
      </c>
      <c r="AK92" s="586">
        <v>0</v>
      </c>
      <c r="AL92" s="586">
        <v>0</v>
      </c>
      <c r="AM92" s="586">
        <v>0</v>
      </c>
      <c r="AN92" s="586">
        <v>0</v>
      </c>
      <c r="AO92" s="586">
        <v>0</v>
      </c>
      <c r="AP92" s="586">
        <v>1117660</v>
      </c>
      <c r="AQ92" s="586">
        <v>131993.67819425056</v>
      </c>
      <c r="AR92" s="586">
        <v>132202</v>
      </c>
      <c r="AS92" s="586">
        <v>104917.46390853626</v>
      </c>
      <c r="AT92" s="587">
        <v>1381855.6781942504</v>
      </c>
      <c r="AU92" s="586">
        <v>1381855.6781942507</v>
      </c>
      <c r="AV92" s="586">
        <v>0</v>
      </c>
      <c r="AW92" s="586">
        <v>1249653.6781942504</v>
      </c>
      <c r="AX92" s="586">
        <v>3047.9358004737815</v>
      </c>
      <c r="AY92" s="586">
        <v>3047.4562910510731</v>
      </c>
      <c r="AZ92" s="588">
        <v>1.5734743238695551E-4</v>
      </c>
      <c r="BA92" s="588">
        <v>0</v>
      </c>
      <c r="BB92" s="586">
        <v>0</v>
      </c>
      <c r="BC92" s="587">
        <v>1381855.6781942504</v>
      </c>
      <c r="BD92" s="587">
        <v>3370.3797029128059</v>
      </c>
      <c r="BE92" s="588">
        <v>-5.5632441622721629E-3</v>
      </c>
      <c r="BF92" s="586">
        <v>-12406.599999999999</v>
      </c>
      <c r="BG92" s="586">
        <v>1369449.0781942504</v>
      </c>
      <c r="BH92" s="586">
        <v>-6814.2000000000007</v>
      </c>
      <c r="BI92" s="586">
        <v>1362634.8781942504</v>
      </c>
      <c r="BJ92" s="586">
        <f>VLOOKUP(B92,CFwds!$M:$AF,15,FALSE)</f>
        <v>49205.850000000093</v>
      </c>
      <c r="BK92" s="586">
        <f>VLOOKUP(B92,CFwds!$M:$AF,20,FALSE)</f>
        <v>2341.1000000000004</v>
      </c>
    </row>
    <row r="93" spans="1:63" x14ac:dyDescent="0.25">
      <c r="A93" s="564">
        <v>93</v>
      </c>
      <c r="B93" s="564">
        <v>260</v>
      </c>
      <c r="C93" s="584">
        <v>124669</v>
      </c>
      <c r="D93" s="584">
        <v>9352185</v>
      </c>
      <c r="E93" s="585" t="s">
        <v>800</v>
      </c>
      <c r="F93" s="586">
        <v>839608</v>
      </c>
      <c r="G93" s="586">
        <v>0</v>
      </c>
      <c r="H93" s="586">
        <v>0</v>
      </c>
      <c r="I93" s="586">
        <v>45200.000000000015</v>
      </c>
      <c r="J93" s="586">
        <v>0</v>
      </c>
      <c r="K93" s="586">
        <v>2418.1019607843136</v>
      </c>
      <c r="L93" s="586">
        <v>10386.847058823538</v>
      </c>
      <c r="M93" s="586">
        <v>48444.474509803753</v>
      </c>
      <c r="N93" s="586">
        <v>45724.109803921609</v>
      </c>
      <c r="O93" s="586">
        <v>161284.65294117635</v>
      </c>
      <c r="P93" s="586">
        <v>0</v>
      </c>
      <c r="Q93" s="586">
        <v>0</v>
      </c>
      <c r="R93" s="586">
        <v>0</v>
      </c>
      <c r="S93" s="586">
        <v>0</v>
      </c>
      <c r="T93" s="586">
        <v>0</v>
      </c>
      <c r="U93" s="586">
        <v>0</v>
      </c>
      <c r="V93" s="586">
        <v>0</v>
      </c>
      <c r="W93" s="586">
        <v>36521.739130434791</v>
      </c>
      <c r="X93" s="586">
        <v>0</v>
      </c>
      <c r="Y93" s="586">
        <v>0</v>
      </c>
      <c r="Z93" s="586">
        <v>68474.853497164484</v>
      </c>
      <c r="AA93" s="586">
        <v>0</v>
      </c>
      <c r="AB93" s="586">
        <v>0</v>
      </c>
      <c r="AC93" s="586">
        <v>0</v>
      </c>
      <c r="AD93" s="586">
        <v>114000</v>
      </c>
      <c r="AE93" s="586">
        <v>0</v>
      </c>
      <c r="AF93" s="586">
        <v>0</v>
      </c>
      <c r="AG93" s="586">
        <v>0</v>
      </c>
      <c r="AH93" s="586">
        <v>7228.73</v>
      </c>
      <c r="AI93" s="586">
        <v>0</v>
      </c>
      <c r="AJ93" s="586">
        <v>0</v>
      </c>
      <c r="AK93" s="586">
        <v>0</v>
      </c>
      <c r="AL93" s="586">
        <v>0</v>
      </c>
      <c r="AM93" s="586">
        <v>0</v>
      </c>
      <c r="AN93" s="586">
        <v>0</v>
      </c>
      <c r="AO93" s="586">
        <v>0</v>
      </c>
      <c r="AP93" s="586">
        <v>839608</v>
      </c>
      <c r="AQ93" s="586">
        <v>418454.77890210884</v>
      </c>
      <c r="AR93" s="586">
        <v>121228.73</v>
      </c>
      <c r="AS93" s="586">
        <v>235201.74663441925</v>
      </c>
      <c r="AT93" s="587">
        <v>1379291.5089021088</v>
      </c>
      <c r="AU93" s="586">
        <v>1379291.508902109</v>
      </c>
      <c r="AV93" s="586">
        <v>0</v>
      </c>
      <c r="AW93" s="586">
        <v>1258062.7789021088</v>
      </c>
      <c r="AX93" s="586">
        <v>4084.6194120198338</v>
      </c>
      <c r="AY93" s="586">
        <v>4147.7387913097627</v>
      </c>
      <c r="AZ93" s="588">
        <v>-1.5217780691053895E-2</v>
      </c>
      <c r="BA93" s="588">
        <v>2.1778069105389541E-4</v>
      </c>
      <c r="BB93" s="586">
        <v>278.21560544700662</v>
      </c>
      <c r="BC93" s="587">
        <v>1379569.7245075558</v>
      </c>
      <c r="BD93" s="587">
        <v>4479.1224821673886</v>
      </c>
      <c r="BE93" s="588">
        <v>-2.7028824496786452E-2</v>
      </c>
      <c r="BF93" s="586">
        <v>-9320.08</v>
      </c>
      <c r="BG93" s="586">
        <v>1370249.6445075558</v>
      </c>
      <c r="BH93" s="586">
        <v>-5118.96</v>
      </c>
      <c r="BI93" s="586">
        <v>1365130.6845075558</v>
      </c>
      <c r="BJ93" s="586">
        <f>VLOOKUP(B93,CFwds!$M:$AF,15,FALSE)</f>
        <v>54811.429999999702</v>
      </c>
      <c r="BK93" s="586">
        <f>VLOOKUP(B93,CFwds!$M:$AF,20,FALSE)</f>
        <v>9538.44</v>
      </c>
    </row>
    <row r="94" spans="1:63" x14ac:dyDescent="0.25">
      <c r="A94" s="564">
        <v>94</v>
      </c>
      <c r="B94" s="564">
        <v>263</v>
      </c>
      <c r="C94" s="584">
        <v>124670</v>
      </c>
      <c r="D94" s="584">
        <v>9352186</v>
      </c>
      <c r="E94" s="585" t="s">
        <v>802</v>
      </c>
      <c r="F94" s="586">
        <v>1144920</v>
      </c>
      <c r="G94" s="586">
        <v>0</v>
      </c>
      <c r="H94" s="586">
        <v>0</v>
      </c>
      <c r="I94" s="586">
        <v>24800.000000000065</v>
      </c>
      <c r="J94" s="586">
        <v>0</v>
      </c>
      <c r="K94" s="586">
        <v>451.52505966587142</v>
      </c>
      <c r="L94" s="586">
        <v>58123.589498806738</v>
      </c>
      <c r="M94" s="586">
        <v>58342.510739856698</v>
      </c>
      <c r="N94" s="586">
        <v>24519.178997613344</v>
      </c>
      <c r="O94" s="586">
        <v>63500.842482099986</v>
      </c>
      <c r="P94" s="586">
        <v>0</v>
      </c>
      <c r="Q94" s="586">
        <v>0</v>
      </c>
      <c r="R94" s="586">
        <v>0</v>
      </c>
      <c r="S94" s="586">
        <v>0</v>
      </c>
      <c r="T94" s="586">
        <v>0</v>
      </c>
      <c r="U94" s="586">
        <v>0</v>
      </c>
      <c r="V94" s="586">
        <v>0</v>
      </c>
      <c r="W94" s="586">
        <v>10500.000000000022</v>
      </c>
      <c r="X94" s="586">
        <v>0</v>
      </c>
      <c r="Y94" s="586">
        <v>933.89423076923072</v>
      </c>
      <c r="Z94" s="586">
        <v>101005.43478260873</v>
      </c>
      <c r="AA94" s="586">
        <v>0</v>
      </c>
      <c r="AB94" s="586">
        <v>0</v>
      </c>
      <c r="AC94" s="586">
        <v>0</v>
      </c>
      <c r="AD94" s="586">
        <v>114000</v>
      </c>
      <c r="AE94" s="586">
        <v>0</v>
      </c>
      <c r="AF94" s="586">
        <v>0</v>
      </c>
      <c r="AG94" s="586">
        <v>0</v>
      </c>
      <c r="AH94" s="586">
        <v>12700.42</v>
      </c>
      <c r="AI94" s="586">
        <v>0</v>
      </c>
      <c r="AJ94" s="586">
        <v>0</v>
      </c>
      <c r="AK94" s="586">
        <v>0</v>
      </c>
      <c r="AL94" s="586">
        <v>0</v>
      </c>
      <c r="AM94" s="586">
        <v>0</v>
      </c>
      <c r="AN94" s="586">
        <v>0</v>
      </c>
      <c r="AO94" s="586">
        <v>0</v>
      </c>
      <c r="AP94" s="586">
        <v>1144920</v>
      </c>
      <c r="AQ94" s="586">
        <v>342176.97579142067</v>
      </c>
      <c r="AR94" s="586">
        <v>126700.42</v>
      </c>
      <c r="AS94" s="586">
        <v>225872.05817163008</v>
      </c>
      <c r="AT94" s="587">
        <v>1613797.3957914207</v>
      </c>
      <c r="AU94" s="586">
        <v>1613797.3957914202</v>
      </c>
      <c r="AV94" s="586">
        <v>0</v>
      </c>
      <c r="AW94" s="586">
        <v>1487096.9757914208</v>
      </c>
      <c r="AX94" s="586">
        <v>3540.7070852176685</v>
      </c>
      <c r="AY94" s="586">
        <v>3636.2117164333631</v>
      </c>
      <c r="AZ94" s="588">
        <v>-2.6264870877587925E-2</v>
      </c>
      <c r="BA94" s="588">
        <v>1.1264870877587926E-2</v>
      </c>
      <c r="BB94" s="586">
        <v>17203.811297061562</v>
      </c>
      <c r="BC94" s="587">
        <v>1631001.2070884823</v>
      </c>
      <c r="BD94" s="587">
        <v>3883.3362073535295</v>
      </c>
      <c r="BE94" s="588">
        <v>-2.0740613388125717E-2</v>
      </c>
      <c r="BF94" s="586">
        <v>-12709.199999999999</v>
      </c>
      <c r="BG94" s="586">
        <v>1618292.0070884824</v>
      </c>
      <c r="BH94" s="586">
        <v>-6980.4000000000005</v>
      </c>
      <c r="BI94" s="586">
        <v>1611311.6070884825</v>
      </c>
      <c r="BJ94" s="586">
        <f>VLOOKUP(B94,CFwds!$M:$AF,15,FALSE)</f>
        <v>349149.37999999966</v>
      </c>
      <c r="BK94" s="586">
        <f>VLOOKUP(B94,CFwds!$M:$AF,20,FALSE)</f>
        <v>32160.75</v>
      </c>
    </row>
    <row r="95" spans="1:63" x14ac:dyDescent="0.25">
      <c r="A95" s="564">
        <v>95</v>
      </c>
      <c r="B95" s="564">
        <v>249</v>
      </c>
      <c r="C95" s="584">
        <v>124671</v>
      </c>
      <c r="D95" s="584">
        <v>9352194</v>
      </c>
      <c r="E95" s="585" t="s">
        <v>1191</v>
      </c>
      <c r="F95" s="586">
        <v>1698298</v>
      </c>
      <c r="G95" s="586">
        <v>0</v>
      </c>
      <c r="H95" s="586">
        <v>0</v>
      </c>
      <c r="I95" s="586">
        <v>9200.0000000000127</v>
      </c>
      <c r="J95" s="586">
        <v>0</v>
      </c>
      <c r="K95" s="586">
        <v>1351.3500000000004</v>
      </c>
      <c r="L95" s="586">
        <v>5405.3999999999951</v>
      </c>
      <c r="M95" s="586">
        <v>20147.400000000001</v>
      </c>
      <c r="N95" s="586">
        <v>19801.600000000013</v>
      </c>
      <c r="O95" s="586">
        <v>4968.5999999999985</v>
      </c>
      <c r="P95" s="586">
        <v>0</v>
      </c>
      <c r="Q95" s="586">
        <v>0</v>
      </c>
      <c r="R95" s="586">
        <v>0</v>
      </c>
      <c r="S95" s="586">
        <v>0</v>
      </c>
      <c r="T95" s="586">
        <v>0</v>
      </c>
      <c r="U95" s="586">
        <v>0</v>
      </c>
      <c r="V95" s="586">
        <v>0</v>
      </c>
      <c r="W95" s="586">
        <v>19250.000000000011</v>
      </c>
      <c r="X95" s="586">
        <v>0</v>
      </c>
      <c r="Y95" s="586">
        <v>0</v>
      </c>
      <c r="Z95" s="586">
        <v>91234.963622732088</v>
      </c>
      <c r="AA95" s="586">
        <v>0</v>
      </c>
      <c r="AB95" s="586">
        <v>0</v>
      </c>
      <c r="AC95" s="586">
        <v>0</v>
      </c>
      <c r="AD95" s="586">
        <v>114000</v>
      </c>
      <c r="AE95" s="586">
        <v>0</v>
      </c>
      <c r="AF95" s="586">
        <v>0</v>
      </c>
      <c r="AG95" s="586">
        <v>0</v>
      </c>
      <c r="AH95" s="586">
        <v>36643.5</v>
      </c>
      <c r="AI95" s="586">
        <v>0</v>
      </c>
      <c r="AJ95" s="586">
        <v>0</v>
      </c>
      <c r="AK95" s="586">
        <v>0</v>
      </c>
      <c r="AL95" s="586">
        <v>0</v>
      </c>
      <c r="AM95" s="586">
        <v>0</v>
      </c>
      <c r="AN95" s="586">
        <v>0</v>
      </c>
      <c r="AO95" s="586">
        <v>0</v>
      </c>
      <c r="AP95" s="586">
        <v>1698298</v>
      </c>
      <c r="AQ95" s="586">
        <v>171359.31362273212</v>
      </c>
      <c r="AR95" s="586">
        <v>150643.5</v>
      </c>
      <c r="AS95" s="586">
        <v>131669.93862273209</v>
      </c>
      <c r="AT95" s="587">
        <v>2020300.8136227322</v>
      </c>
      <c r="AU95" s="586">
        <v>2020300.8136227322</v>
      </c>
      <c r="AV95" s="586">
        <v>0</v>
      </c>
      <c r="AW95" s="586">
        <v>1869657.3136227322</v>
      </c>
      <c r="AX95" s="586">
        <v>3001.055078046119</v>
      </c>
      <c r="AY95" s="586">
        <v>2990.5703650917508</v>
      </c>
      <c r="AZ95" s="588">
        <v>3.5059241797999073E-3</v>
      </c>
      <c r="BA95" s="588">
        <v>0</v>
      </c>
      <c r="BB95" s="586">
        <v>0</v>
      </c>
      <c r="BC95" s="587">
        <v>2020300.8136227322</v>
      </c>
      <c r="BD95" s="587">
        <v>3242.858448832636</v>
      </c>
      <c r="BE95" s="588">
        <v>-3.2817155573126033E-3</v>
      </c>
      <c r="BF95" s="586">
        <v>-18851.98</v>
      </c>
      <c r="BG95" s="586">
        <v>2001448.8336227322</v>
      </c>
      <c r="BH95" s="586">
        <v>-10354.26</v>
      </c>
      <c r="BI95" s="586">
        <v>1991094.5736227322</v>
      </c>
      <c r="BJ95" s="586">
        <f>VLOOKUP(B95,CFwds!$M:$AF,15,FALSE)</f>
        <v>213557.49</v>
      </c>
      <c r="BK95" s="586">
        <f>VLOOKUP(B95,CFwds!$M:$AF,20,FALSE)</f>
        <v>25680.71</v>
      </c>
    </row>
    <row r="96" spans="1:63" x14ac:dyDescent="0.25">
      <c r="A96" s="564">
        <v>96</v>
      </c>
      <c r="B96" s="564">
        <v>480</v>
      </c>
      <c r="C96" s="584">
        <v>124674</v>
      </c>
      <c r="D96" s="584">
        <v>9352916</v>
      </c>
      <c r="E96" s="585" t="s">
        <v>1192</v>
      </c>
      <c r="F96" s="586">
        <v>880498</v>
      </c>
      <c r="G96" s="586">
        <v>0</v>
      </c>
      <c r="H96" s="586">
        <v>0</v>
      </c>
      <c r="I96" s="586">
        <v>14000.000000000004</v>
      </c>
      <c r="J96" s="586">
        <v>0</v>
      </c>
      <c r="K96" s="586">
        <v>150.61630434782606</v>
      </c>
      <c r="L96" s="586">
        <v>0</v>
      </c>
      <c r="M96" s="586">
        <v>2245.5521739130427</v>
      </c>
      <c r="N96" s="586">
        <v>0</v>
      </c>
      <c r="O96" s="586">
        <v>0</v>
      </c>
      <c r="P96" s="586">
        <v>0</v>
      </c>
      <c r="Q96" s="586">
        <v>0</v>
      </c>
      <c r="R96" s="586">
        <v>0</v>
      </c>
      <c r="S96" s="586">
        <v>0</v>
      </c>
      <c r="T96" s="586">
        <v>0</v>
      </c>
      <c r="U96" s="586">
        <v>0</v>
      </c>
      <c r="V96" s="586">
        <v>0</v>
      </c>
      <c r="W96" s="586">
        <v>1705.9859154929577</v>
      </c>
      <c r="X96" s="586">
        <v>0</v>
      </c>
      <c r="Y96" s="586">
        <v>936.59874608150471</v>
      </c>
      <c r="Z96" s="586">
        <v>59938.536622294749</v>
      </c>
      <c r="AA96" s="586">
        <v>0</v>
      </c>
      <c r="AB96" s="586">
        <v>0</v>
      </c>
      <c r="AC96" s="586">
        <v>0</v>
      </c>
      <c r="AD96" s="586">
        <v>114000</v>
      </c>
      <c r="AE96" s="586">
        <v>0</v>
      </c>
      <c r="AF96" s="586">
        <v>0</v>
      </c>
      <c r="AG96" s="586">
        <v>0</v>
      </c>
      <c r="AH96" s="586">
        <v>17723</v>
      </c>
      <c r="AI96" s="586">
        <v>0</v>
      </c>
      <c r="AJ96" s="586">
        <v>0</v>
      </c>
      <c r="AK96" s="586">
        <v>0</v>
      </c>
      <c r="AL96" s="586">
        <v>0</v>
      </c>
      <c r="AM96" s="586">
        <v>0</v>
      </c>
      <c r="AN96" s="586">
        <v>0</v>
      </c>
      <c r="AO96" s="586">
        <v>0</v>
      </c>
      <c r="AP96" s="586">
        <v>880498</v>
      </c>
      <c r="AQ96" s="586">
        <v>78977.28976213008</v>
      </c>
      <c r="AR96" s="586">
        <v>131723</v>
      </c>
      <c r="AS96" s="586">
        <v>78134.420861425184</v>
      </c>
      <c r="AT96" s="587">
        <v>1091198.28976213</v>
      </c>
      <c r="AU96" s="586">
        <v>1091198.2897621302</v>
      </c>
      <c r="AV96" s="586">
        <v>0</v>
      </c>
      <c r="AW96" s="586">
        <v>959475.28976213001</v>
      </c>
      <c r="AX96" s="586">
        <v>2970.5117330096905</v>
      </c>
      <c r="AY96" s="586">
        <v>2940.3284016002781</v>
      </c>
      <c r="AZ96" s="588">
        <v>1.026529260914702E-2</v>
      </c>
      <c r="BA96" s="588">
        <v>-4.7552926091470197E-3</v>
      </c>
      <c r="BB96" s="586">
        <v>-4516.2253790601435</v>
      </c>
      <c r="BC96" s="587">
        <v>1086682.0643830698</v>
      </c>
      <c r="BD96" s="587">
        <v>3364.3407566039309</v>
      </c>
      <c r="BE96" s="588">
        <v>-7.858664054951614E-4</v>
      </c>
      <c r="BF96" s="586">
        <v>-9773.98</v>
      </c>
      <c r="BG96" s="586">
        <v>1076908.0843830698</v>
      </c>
      <c r="BH96" s="586">
        <v>-5368.26</v>
      </c>
      <c r="BI96" s="586">
        <v>1071539.8243830698</v>
      </c>
      <c r="BJ96" s="586">
        <f>VLOOKUP(B96,CFwds!$M:$AF,15,FALSE)</f>
        <v>236674.08000000042</v>
      </c>
      <c r="BK96" s="586">
        <f>VLOOKUP(B96,CFwds!$M:$AF,20,FALSE)</f>
        <v>26436.36</v>
      </c>
    </row>
    <row r="97" spans="1:63" x14ac:dyDescent="0.25">
      <c r="A97" s="564">
        <v>97</v>
      </c>
      <c r="B97" s="564">
        <v>327</v>
      </c>
      <c r="C97" s="584">
        <v>124675</v>
      </c>
      <c r="D97" s="584">
        <v>9352918</v>
      </c>
      <c r="E97" s="585" t="s">
        <v>1193</v>
      </c>
      <c r="F97" s="586">
        <v>212628</v>
      </c>
      <c r="G97" s="586">
        <v>0</v>
      </c>
      <c r="H97" s="586">
        <v>0</v>
      </c>
      <c r="I97" s="586">
        <v>1600.0000000000007</v>
      </c>
      <c r="J97" s="586">
        <v>0</v>
      </c>
      <c r="K97" s="586">
        <v>300.2999999999995</v>
      </c>
      <c r="L97" s="586">
        <v>0</v>
      </c>
      <c r="M97" s="586">
        <v>0</v>
      </c>
      <c r="N97" s="586">
        <v>0</v>
      </c>
      <c r="O97" s="586">
        <v>0</v>
      </c>
      <c r="P97" s="586">
        <v>2921.0999999999949</v>
      </c>
      <c r="Q97" s="586">
        <v>0</v>
      </c>
      <c r="R97" s="586">
        <v>0</v>
      </c>
      <c r="S97" s="586">
        <v>0</v>
      </c>
      <c r="T97" s="586">
        <v>0</v>
      </c>
      <c r="U97" s="586">
        <v>0</v>
      </c>
      <c r="V97" s="586">
        <v>0</v>
      </c>
      <c r="W97" s="586">
        <v>0</v>
      </c>
      <c r="X97" s="586">
        <v>0</v>
      </c>
      <c r="Y97" s="586">
        <v>0</v>
      </c>
      <c r="Z97" s="586">
        <v>5368.6894736842105</v>
      </c>
      <c r="AA97" s="586">
        <v>0</v>
      </c>
      <c r="AB97" s="586">
        <v>0</v>
      </c>
      <c r="AC97" s="586">
        <v>0</v>
      </c>
      <c r="AD97" s="586">
        <v>114000</v>
      </c>
      <c r="AE97" s="586">
        <v>0</v>
      </c>
      <c r="AF97" s="586">
        <v>0</v>
      </c>
      <c r="AG97" s="586">
        <v>0</v>
      </c>
      <c r="AH97" s="586">
        <v>6645.76</v>
      </c>
      <c r="AI97" s="586">
        <v>0</v>
      </c>
      <c r="AJ97" s="586">
        <v>0</v>
      </c>
      <c r="AK97" s="586">
        <v>0</v>
      </c>
      <c r="AL97" s="586">
        <v>0</v>
      </c>
      <c r="AM97" s="586">
        <v>0</v>
      </c>
      <c r="AN97" s="586">
        <v>0</v>
      </c>
      <c r="AO97" s="586">
        <v>0</v>
      </c>
      <c r="AP97" s="586">
        <v>212628</v>
      </c>
      <c r="AQ97" s="586">
        <v>10190.089473684206</v>
      </c>
      <c r="AR97" s="586">
        <v>120645.75999999999</v>
      </c>
      <c r="AS97" s="586">
        <v>17777.189473684208</v>
      </c>
      <c r="AT97" s="587">
        <v>343463.84947368421</v>
      </c>
      <c r="AU97" s="586">
        <v>343463.84947368421</v>
      </c>
      <c r="AV97" s="586">
        <v>0</v>
      </c>
      <c r="AW97" s="586">
        <v>222818.0894736842</v>
      </c>
      <c r="AX97" s="586">
        <v>2856.6421727395409</v>
      </c>
      <c r="AY97" s="586">
        <v>2872.662212791065</v>
      </c>
      <c r="AZ97" s="588">
        <v>-5.5767225189901895E-3</v>
      </c>
      <c r="BA97" s="588">
        <v>0</v>
      </c>
      <c r="BB97" s="586">
        <v>0</v>
      </c>
      <c r="BC97" s="587">
        <v>343463.84947368421</v>
      </c>
      <c r="BD97" s="587">
        <v>4403.3826855600537</v>
      </c>
      <c r="BE97" s="588">
        <v>-7.7465299288370648E-3</v>
      </c>
      <c r="BF97" s="586">
        <v>-2360.2799999999997</v>
      </c>
      <c r="BG97" s="586">
        <v>341103.56947368418</v>
      </c>
      <c r="BH97" s="586">
        <v>-1296.3600000000001</v>
      </c>
      <c r="BI97" s="586">
        <v>339807.2094736842</v>
      </c>
      <c r="BJ97" s="586">
        <f>VLOOKUP(B97,CFwds!$M:$AF,15,FALSE)</f>
        <v>57958.90000000014</v>
      </c>
      <c r="BK97" s="586">
        <f>VLOOKUP(B97,CFwds!$M:$AF,20,FALSE)</f>
        <v>9803.76</v>
      </c>
    </row>
    <row r="98" spans="1:63" x14ac:dyDescent="0.25">
      <c r="A98" s="564">
        <v>98</v>
      </c>
      <c r="B98" s="564">
        <v>75</v>
      </c>
      <c r="C98" s="584">
        <v>124676</v>
      </c>
      <c r="D98" s="584">
        <v>9352919</v>
      </c>
      <c r="E98" s="585" t="s">
        <v>730</v>
      </c>
      <c r="F98" s="586">
        <v>656966</v>
      </c>
      <c r="G98" s="586">
        <v>0</v>
      </c>
      <c r="H98" s="586">
        <v>0</v>
      </c>
      <c r="I98" s="586">
        <v>13600.000000000015</v>
      </c>
      <c r="J98" s="586">
        <v>0</v>
      </c>
      <c r="K98" s="586">
        <v>12012.000000000011</v>
      </c>
      <c r="L98" s="586">
        <v>491.4000000000006</v>
      </c>
      <c r="M98" s="586">
        <v>3357.9000000000033</v>
      </c>
      <c r="N98" s="586">
        <v>0</v>
      </c>
      <c r="O98" s="586">
        <v>8695.0500000000102</v>
      </c>
      <c r="P98" s="586">
        <v>0</v>
      </c>
      <c r="Q98" s="586">
        <v>0</v>
      </c>
      <c r="R98" s="586">
        <v>0</v>
      </c>
      <c r="S98" s="586">
        <v>0</v>
      </c>
      <c r="T98" s="586">
        <v>0</v>
      </c>
      <c r="U98" s="586">
        <v>0</v>
      </c>
      <c r="V98" s="586">
        <v>0</v>
      </c>
      <c r="W98" s="586">
        <v>1844.3877551020407</v>
      </c>
      <c r="X98" s="586">
        <v>0</v>
      </c>
      <c r="Y98" s="586">
        <v>1897.2340425531916</v>
      </c>
      <c r="Z98" s="586">
        <v>30256.114405650311</v>
      </c>
      <c r="AA98" s="586">
        <v>0</v>
      </c>
      <c r="AB98" s="586">
        <v>0</v>
      </c>
      <c r="AC98" s="586">
        <v>0</v>
      </c>
      <c r="AD98" s="586">
        <v>114000</v>
      </c>
      <c r="AE98" s="586">
        <v>0</v>
      </c>
      <c r="AF98" s="586">
        <v>0</v>
      </c>
      <c r="AG98" s="586">
        <v>0</v>
      </c>
      <c r="AH98" s="586">
        <v>18681</v>
      </c>
      <c r="AI98" s="586">
        <v>0</v>
      </c>
      <c r="AJ98" s="586">
        <v>0</v>
      </c>
      <c r="AK98" s="586">
        <v>0</v>
      </c>
      <c r="AL98" s="586">
        <v>0</v>
      </c>
      <c r="AM98" s="586">
        <v>0</v>
      </c>
      <c r="AN98" s="586">
        <v>0</v>
      </c>
      <c r="AO98" s="586">
        <v>0</v>
      </c>
      <c r="AP98" s="586">
        <v>656966</v>
      </c>
      <c r="AQ98" s="586">
        <v>72154.086203305589</v>
      </c>
      <c r="AR98" s="586">
        <v>132681</v>
      </c>
      <c r="AS98" s="586">
        <v>59332.089405650331</v>
      </c>
      <c r="AT98" s="587">
        <v>861801.08620330563</v>
      </c>
      <c r="AU98" s="586">
        <v>861801.08620330552</v>
      </c>
      <c r="AV98" s="586">
        <v>0</v>
      </c>
      <c r="AW98" s="586">
        <v>729120.08620330563</v>
      </c>
      <c r="AX98" s="586">
        <v>3025.394548561434</v>
      </c>
      <c r="AY98" s="586">
        <v>3044.2155038293108</v>
      </c>
      <c r="AZ98" s="588">
        <v>-6.182530521969278E-3</v>
      </c>
      <c r="BA98" s="588">
        <v>0</v>
      </c>
      <c r="BB98" s="586">
        <v>0</v>
      </c>
      <c r="BC98" s="587">
        <v>861801.08620330563</v>
      </c>
      <c r="BD98" s="587">
        <v>3575.9381170261645</v>
      </c>
      <c r="BE98" s="588">
        <v>-1.4312859304362879E-2</v>
      </c>
      <c r="BF98" s="586">
        <v>-7292.66</v>
      </c>
      <c r="BG98" s="586">
        <v>854508.4262033056</v>
      </c>
      <c r="BH98" s="586">
        <v>-4005.42</v>
      </c>
      <c r="BI98" s="586">
        <v>850503.00620330556</v>
      </c>
      <c r="BJ98" s="586">
        <f>VLOOKUP(B98,CFwds!$M:$AF,15,FALSE)</f>
        <v>157164.02000000014</v>
      </c>
      <c r="BK98" s="586">
        <f>VLOOKUP(B98,CFwds!$M:$AF,20,FALSE)</f>
        <v>26006.39</v>
      </c>
    </row>
    <row r="99" spans="1:63" x14ac:dyDescent="0.25">
      <c r="A99" s="564">
        <v>99</v>
      </c>
      <c r="B99" s="564">
        <v>461</v>
      </c>
      <c r="C99" s="584">
        <v>124678</v>
      </c>
      <c r="D99" s="584">
        <v>9352921</v>
      </c>
      <c r="E99" s="585" t="s">
        <v>897</v>
      </c>
      <c r="F99" s="586">
        <v>605172</v>
      </c>
      <c r="G99" s="586">
        <v>0</v>
      </c>
      <c r="H99" s="586">
        <v>0</v>
      </c>
      <c r="I99" s="586">
        <v>4400.0000000000045</v>
      </c>
      <c r="J99" s="586">
        <v>0</v>
      </c>
      <c r="K99" s="586">
        <v>909.09000000000083</v>
      </c>
      <c r="L99" s="586">
        <v>0</v>
      </c>
      <c r="M99" s="586">
        <v>3388.4263636363539</v>
      </c>
      <c r="N99" s="586">
        <v>0</v>
      </c>
      <c r="O99" s="586">
        <v>0</v>
      </c>
      <c r="P99" s="586">
        <v>0</v>
      </c>
      <c r="Q99" s="586">
        <v>0</v>
      </c>
      <c r="R99" s="586">
        <v>0</v>
      </c>
      <c r="S99" s="586">
        <v>0</v>
      </c>
      <c r="T99" s="586">
        <v>0</v>
      </c>
      <c r="U99" s="586">
        <v>0</v>
      </c>
      <c r="V99" s="586">
        <v>0</v>
      </c>
      <c r="W99" s="586">
        <v>5459.0163934426164</v>
      </c>
      <c r="X99" s="586">
        <v>0</v>
      </c>
      <c r="Y99" s="586">
        <v>987.25961538461536</v>
      </c>
      <c r="Z99" s="586">
        <v>25199.61309438961</v>
      </c>
      <c r="AA99" s="586">
        <v>0</v>
      </c>
      <c r="AB99" s="586">
        <v>0</v>
      </c>
      <c r="AC99" s="586">
        <v>0</v>
      </c>
      <c r="AD99" s="586">
        <v>114000</v>
      </c>
      <c r="AE99" s="586">
        <v>0</v>
      </c>
      <c r="AF99" s="586">
        <v>0</v>
      </c>
      <c r="AG99" s="586">
        <v>0</v>
      </c>
      <c r="AH99" s="586">
        <v>15926.75</v>
      </c>
      <c r="AI99" s="586">
        <v>0</v>
      </c>
      <c r="AJ99" s="586">
        <v>0</v>
      </c>
      <c r="AK99" s="586">
        <v>0</v>
      </c>
      <c r="AL99" s="586">
        <v>0</v>
      </c>
      <c r="AM99" s="586">
        <v>0</v>
      </c>
      <c r="AN99" s="586">
        <v>0</v>
      </c>
      <c r="AO99" s="586">
        <v>0</v>
      </c>
      <c r="AP99" s="586">
        <v>605172</v>
      </c>
      <c r="AQ99" s="586">
        <v>40343.405466853204</v>
      </c>
      <c r="AR99" s="586">
        <v>129926.75</v>
      </c>
      <c r="AS99" s="586">
        <v>39546.171276207788</v>
      </c>
      <c r="AT99" s="587">
        <v>775442.15546685318</v>
      </c>
      <c r="AU99" s="586">
        <v>775442.15546685318</v>
      </c>
      <c r="AV99" s="586">
        <v>0</v>
      </c>
      <c r="AW99" s="586">
        <v>645515.40546685318</v>
      </c>
      <c r="AX99" s="586">
        <v>2907.7270516524918</v>
      </c>
      <c r="AY99" s="586">
        <v>2879.8698733007436</v>
      </c>
      <c r="AZ99" s="588">
        <v>9.6730684292411686E-3</v>
      </c>
      <c r="BA99" s="588">
        <v>-4.1630684292411685E-3</v>
      </c>
      <c r="BB99" s="586">
        <v>-2661.579167669162</v>
      </c>
      <c r="BC99" s="587">
        <v>772780.576299184</v>
      </c>
      <c r="BD99" s="587">
        <v>3480.9935869332612</v>
      </c>
      <c r="BE99" s="588">
        <v>-5.2447735921539174E-3</v>
      </c>
      <c r="BF99" s="586">
        <v>-6717.7199999999993</v>
      </c>
      <c r="BG99" s="586">
        <v>766062.85629918403</v>
      </c>
      <c r="BH99" s="586">
        <v>-3689.6400000000003</v>
      </c>
      <c r="BI99" s="586">
        <v>762373.21629918402</v>
      </c>
      <c r="BJ99" s="586">
        <f>VLOOKUP(B99,CFwds!$M:$AF,15,FALSE)</f>
        <v>98658.599999999977</v>
      </c>
      <c r="BK99" s="586">
        <f>VLOOKUP(B99,CFwds!$M:$AF,20,FALSE)</f>
        <v>9672.2000000000007</v>
      </c>
    </row>
    <row r="100" spans="1:63" x14ac:dyDescent="0.25">
      <c r="A100" s="564">
        <v>100</v>
      </c>
      <c r="B100" s="564">
        <v>281</v>
      </c>
      <c r="C100" s="584">
        <v>124679</v>
      </c>
      <c r="D100" s="584">
        <v>9352922</v>
      </c>
      <c r="E100" s="585" t="s">
        <v>810</v>
      </c>
      <c r="F100" s="586">
        <v>1439328</v>
      </c>
      <c r="G100" s="586">
        <v>0</v>
      </c>
      <c r="H100" s="586">
        <v>0</v>
      </c>
      <c r="I100" s="586">
        <v>30171.428571428602</v>
      </c>
      <c r="J100" s="586">
        <v>0</v>
      </c>
      <c r="K100" s="586">
        <v>2437.1544303797446</v>
      </c>
      <c r="L100" s="586">
        <v>79292.23291139245</v>
      </c>
      <c r="M100" s="586">
        <v>9618.2886075949373</v>
      </c>
      <c r="N100" s="586">
        <v>16682.126582278481</v>
      </c>
      <c r="O100" s="586">
        <v>0</v>
      </c>
      <c r="P100" s="586">
        <v>0</v>
      </c>
      <c r="Q100" s="586">
        <v>0</v>
      </c>
      <c r="R100" s="586">
        <v>0</v>
      </c>
      <c r="S100" s="586">
        <v>0</v>
      </c>
      <c r="T100" s="586">
        <v>0</v>
      </c>
      <c r="U100" s="586">
        <v>0</v>
      </c>
      <c r="V100" s="586">
        <v>0</v>
      </c>
      <c r="W100" s="586">
        <v>27818.181818181853</v>
      </c>
      <c r="X100" s="586">
        <v>0</v>
      </c>
      <c r="Y100" s="586">
        <v>2654.3478260869565</v>
      </c>
      <c r="Z100" s="586">
        <v>106387.56586886656</v>
      </c>
      <c r="AA100" s="586">
        <v>0</v>
      </c>
      <c r="AB100" s="586">
        <v>0</v>
      </c>
      <c r="AC100" s="586">
        <v>0</v>
      </c>
      <c r="AD100" s="586">
        <v>114000</v>
      </c>
      <c r="AE100" s="586">
        <v>0</v>
      </c>
      <c r="AF100" s="586">
        <v>0</v>
      </c>
      <c r="AG100" s="586">
        <v>0</v>
      </c>
      <c r="AH100" s="586">
        <v>34488</v>
      </c>
      <c r="AI100" s="586">
        <v>0</v>
      </c>
      <c r="AJ100" s="586">
        <v>0</v>
      </c>
      <c r="AK100" s="586">
        <v>0</v>
      </c>
      <c r="AL100" s="586">
        <v>0</v>
      </c>
      <c r="AM100" s="586">
        <v>0</v>
      </c>
      <c r="AN100" s="586">
        <v>0</v>
      </c>
      <c r="AO100" s="586">
        <v>0</v>
      </c>
      <c r="AP100" s="586">
        <v>1439328</v>
      </c>
      <c r="AQ100" s="586">
        <v>275061.32661620958</v>
      </c>
      <c r="AR100" s="586">
        <v>148488</v>
      </c>
      <c r="AS100" s="586">
        <v>185485.98142040364</v>
      </c>
      <c r="AT100" s="587">
        <v>1862877.3266162095</v>
      </c>
      <c r="AU100" s="586">
        <v>1862877.3266162097</v>
      </c>
      <c r="AV100" s="586">
        <v>0</v>
      </c>
      <c r="AW100" s="586">
        <v>1714389.3266162095</v>
      </c>
      <c r="AX100" s="586">
        <v>3246.9494822276693</v>
      </c>
      <c r="AY100" s="586">
        <v>3381.5181774804569</v>
      </c>
      <c r="AZ100" s="588">
        <v>-3.9795348772323831E-2</v>
      </c>
      <c r="BA100" s="588">
        <v>2.4795348772323832E-2</v>
      </c>
      <c r="BB100" s="586">
        <v>44270.647127826647</v>
      </c>
      <c r="BC100" s="587">
        <v>1907147.9737440362</v>
      </c>
      <c r="BD100" s="587">
        <v>3612.022677545523</v>
      </c>
      <c r="BE100" s="588">
        <v>-1.7521215241090071E-2</v>
      </c>
      <c r="BF100" s="586">
        <v>-15977.279999999999</v>
      </c>
      <c r="BG100" s="586">
        <v>1891170.6937440361</v>
      </c>
      <c r="BH100" s="586">
        <v>-8775.36</v>
      </c>
      <c r="BI100" s="586">
        <v>1882395.333744036</v>
      </c>
      <c r="BJ100" s="586">
        <f>VLOOKUP(B100,CFwds!$M:$AF,15,FALSE)</f>
        <v>456070.31999999983</v>
      </c>
      <c r="BK100" s="586">
        <f>VLOOKUP(B100,CFwds!$M:$AF,20,FALSE)</f>
        <v>14179.779999999997</v>
      </c>
    </row>
    <row r="101" spans="1:63" x14ac:dyDescent="0.25">
      <c r="A101" s="564">
        <v>101</v>
      </c>
      <c r="B101" s="564">
        <v>504</v>
      </c>
      <c r="C101" s="584">
        <v>124680</v>
      </c>
      <c r="D101" s="584">
        <v>9352923</v>
      </c>
      <c r="E101" s="585" t="s">
        <v>1194</v>
      </c>
      <c r="F101" s="586">
        <v>793266</v>
      </c>
      <c r="G101" s="586">
        <v>0</v>
      </c>
      <c r="H101" s="586">
        <v>0</v>
      </c>
      <c r="I101" s="586">
        <v>8000.0000000000055</v>
      </c>
      <c r="J101" s="586">
        <v>0</v>
      </c>
      <c r="K101" s="586">
        <v>4504.5000000000155</v>
      </c>
      <c r="L101" s="586">
        <v>17690.400000000063</v>
      </c>
      <c r="M101" s="586">
        <v>4477.2000000000153</v>
      </c>
      <c r="N101" s="586">
        <v>0</v>
      </c>
      <c r="O101" s="586">
        <v>0</v>
      </c>
      <c r="P101" s="586">
        <v>0</v>
      </c>
      <c r="Q101" s="586">
        <v>0</v>
      </c>
      <c r="R101" s="586">
        <v>0</v>
      </c>
      <c r="S101" s="586">
        <v>0</v>
      </c>
      <c r="T101" s="586">
        <v>0</v>
      </c>
      <c r="U101" s="586">
        <v>0</v>
      </c>
      <c r="V101" s="586">
        <v>0</v>
      </c>
      <c r="W101" s="586">
        <v>0</v>
      </c>
      <c r="X101" s="586">
        <v>0</v>
      </c>
      <c r="Y101" s="586">
        <v>0</v>
      </c>
      <c r="Z101" s="586">
        <v>35934.642866145383</v>
      </c>
      <c r="AA101" s="586">
        <v>0</v>
      </c>
      <c r="AB101" s="586">
        <v>0</v>
      </c>
      <c r="AC101" s="586">
        <v>0</v>
      </c>
      <c r="AD101" s="586">
        <v>114000</v>
      </c>
      <c r="AE101" s="586">
        <v>0</v>
      </c>
      <c r="AF101" s="586">
        <v>0</v>
      </c>
      <c r="AG101" s="586">
        <v>0</v>
      </c>
      <c r="AH101" s="586">
        <v>20716.75</v>
      </c>
      <c r="AI101" s="586">
        <v>0</v>
      </c>
      <c r="AJ101" s="586">
        <v>0</v>
      </c>
      <c r="AK101" s="586">
        <v>0</v>
      </c>
      <c r="AL101" s="586">
        <v>0</v>
      </c>
      <c r="AM101" s="586">
        <v>0</v>
      </c>
      <c r="AN101" s="586">
        <v>0</v>
      </c>
      <c r="AO101" s="586">
        <v>0</v>
      </c>
      <c r="AP101" s="586">
        <v>793266</v>
      </c>
      <c r="AQ101" s="586">
        <v>70606.742866145476</v>
      </c>
      <c r="AR101" s="586">
        <v>134716.75</v>
      </c>
      <c r="AS101" s="586">
        <v>63268.492866145432</v>
      </c>
      <c r="AT101" s="587">
        <v>998589.49286614545</v>
      </c>
      <c r="AU101" s="586">
        <v>998589.49286614545</v>
      </c>
      <c r="AV101" s="586">
        <v>0</v>
      </c>
      <c r="AW101" s="586">
        <v>863872.74286614545</v>
      </c>
      <c r="AX101" s="586">
        <v>2968.6348552101217</v>
      </c>
      <c r="AY101" s="586">
        <v>2951.6078322253375</v>
      </c>
      <c r="AZ101" s="588">
        <v>5.7687280806362701E-3</v>
      </c>
      <c r="BA101" s="588">
        <v>-2.5872808063626997E-4</v>
      </c>
      <c r="BB101" s="586">
        <v>-222.22617430378915</v>
      </c>
      <c r="BC101" s="587">
        <v>998367.26669184165</v>
      </c>
      <c r="BD101" s="587">
        <v>3430.8153494565004</v>
      </c>
      <c r="BE101" s="588">
        <v>-2.9422196870848571E-3</v>
      </c>
      <c r="BF101" s="586">
        <v>-8805.66</v>
      </c>
      <c r="BG101" s="586">
        <v>989561.60669184162</v>
      </c>
      <c r="BH101" s="586">
        <v>-4836.42</v>
      </c>
      <c r="BI101" s="586">
        <v>984725.18669184158</v>
      </c>
      <c r="BJ101" s="586">
        <f>VLOOKUP(B101,CFwds!$M:$AF,15,FALSE)</f>
        <v>64062.199999999837</v>
      </c>
      <c r="BK101" s="586">
        <f>VLOOKUP(B101,CFwds!$M:$AF,20,FALSE)</f>
        <v>7333.3</v>
      </c>
    </row>
    <row r="102" spans="1:63" x14ac:dyDescent="0.25">
      <c r="A102" s="564">
        <v>102</v>
      </c>
      <c r="B102" s="564">
        <v>311</v>
      </c>
      <c r="C102" s="584">
        <v>124681</v>
      </c>
      <c r="D102" s="584">
        <v>9352924</v>
      </c>
      <c r="E102" s="585" t="s">
        <v>827</v>
      </c>
      <c r="F102" s="586">
        <v>577912</v>
      </c>
      <c r="G102" s="586">
        <v>0</v>
      </c>
      <c r="H102" s="586">
        <v>0</v>
      </c>
      <c r="I102" s="586">
        <v>1600.0000000000011</v>
      </c>
      <c r="J102" s="586">
        <v>0</v>
      </c>
      <c r="K102" s="586">
        <v>300.2999999999999</v>
      </c>
      <c r="L102" s="586">
        <v>1474.1999999999987</v>
      </c>
      <c r="M102" s="586">
        <v>0</v>
      </c>
      <c r="N102" s="586">
        <v>1164.7999999999995</v>
      </c>
      <c r="O102" s="586">
        <v>0</v>
      </c>
      <c r="P102" s="586">
        <v>0</v>
      </c>
      <c r="Q102" s="586">
        <v>0</v>
      </c>
      <c r="R102" s="586">
        <v>0</v>
      </c>
      <c r="S102" s="586">
        <v>0</v>
      </c>
      <c r="T102" s="586">
        <v>0</v>
      </c>
      <c r="U102" s="586">
        <v>0</v>
      </c>
      <c r="V102" s="586">
        <v>0</v>
      </c>
      <c r="W102" s="586">
        <v>6989.0109890109961</v>
      </c>
      <c r="X102" s="586">
        <v>0</v>
      </c>
      <c r="Y102" s="586">
        <v>0</v>
      </c>
      <c r="Z102" s="586">
        <v>23910.897582417609</v>
      </c>
      <c r="AA102" s="586">
        <v>0</v>
      </c>
      <c r="AB102" s="586">
        <v>0</v>
      </c>
      <c r="AC102" s="586">
        <v>0</v>
      </c>
      <c r="AD102" s="586">
        <v>114000</v>
      </c>
      <c r="AE102" s="586">
        <v>0</v>
      </c>
      <c r="AF102" s="586">
        <v>0</v>
      </c>
      <c r="AG102" s="586">
        <v>0</v>
      </c>
      <c r="AH102" s="586">
        <v>18920.5</v>
      </c>
      <c r="AI102" s="586">
        <v>0</v>
      </c>
      <c r="AJ102" s="586">
        <v>0</v>
      </c>
      <c r="AK102" s="586">
        <v>0</v>
      </c>
      <c r="AL102" s="586">
        <v>0</v>
      </c>
      <c r="AM102" s="586">
        <v>0</v>
      </c>
      <c r="AN102" s="586">
        <v>0</v>
      </c>
      <c r="AO102" s="586">
        <v>0</v>
      </c>
      <c r="AP102" s="586">
        <v>577912</v>
      </c>
      <c r="AQ102" s="586">
        <v>35439.208571428608</v>
      </c>
      <c r="AR102" s="586">
        <v>132920.5</v>
      </c>
      <c r="AS102" s="586">
        <v>36178.347582417613</v>
      </c>
      <c r="AT102" s="587">
        <v>746271.70857142867</v>
      </c>
      <c r="AU102" s="586">
        <v>746271.70857142867</v>
      </c>
      <c r="AV102" s="586">
        <v>0</v>
      </c>
      <c r="AW102" s="586">
        <v>613351.20857142867</v>
      </c>
      <c r="AX102" s="586">
        <v>2893.1660781671162</v>
      </c>
      <c r="AY102" s="586">
        <v>2881.1092512588721</v>
      </c>
      <c r="AZ102" s="588">
        <v>4.1847864335502159E-3</v>
      </c>
      <c r="BA102" s="588">
        <v>0</v>
      </c>
      <c r="BB102" s="586">
        <v>0</v>
      </c>
      <c r="BC102" s="587">
        <v>746271.70857142867</v>
      </c>
      <c r="BD102" s="587">
        <v>3520.149568733154</v>
      </c>
      <c r="BE102" s="588">
        <v>-1.8422363002115194E-3</v>
      </c>
      <c r="BF102" s="586">
        <v>-6415.12</v>
      </c>
      <c r="BG102" s="586">
        <v>739856.58857142867</v>
      </c>
      <c r="BH102" s="586">
        <v>-3523.44</v>
      </c>
      <c r="BI102" s="586">
        <v>736333.14857142873</v>
      </c>
      <c r="BJ102" s="586">
        <f>VLOOKUP(B102,CFwds!$M:$AF,15,FALSE)</f>
        <v>89912.889999999781</v>
      </c>
      <c r="BK102" s="586">
        <f>VLOOKUP(B102,CFwds!$M:$AF,20,FALSE)</f>
        <v>2363.4800000000014</v>
      </c>
    </row>
    <row r="103" spans="1:63" x14ac:dyDescent="0.25">
      <c r="A103" s="564">
        <v>103</v>
      </c>
      <c r="B103" s="564">
        <v>418</v>
      </c>
      <c r="C103" s="584">
        <v>124682</v>
      </c>
      <c r="D103" s="584">
        <v>9352925</v>
      </c>
      <c r="E103" s="585" t="s">
        <v>1195</v>
      </c>
      <c r="F103" s="586">
        <v>1117660</v>
      </c>
      <c r="G103" s="586">
        <v>0</v>
      </c>
      <c r="H103" s="586">
        <v>0</v>
      </c>
      <c r="I103" s="586">
        <v>2399.9999999999977</v>
      </c>
      <c r="J103" s="586">
        <v>0</v>
      </c>
      <c r="K103" s="586">
        <v>600.6</v>
      </c>
      <c r="L103" s="586">
        <v>0</v>
      </c>
      <c r="M103" s="586">
        <v>1119.2999999999988</v>
      </c>
      <c r="N103" s="586">
        <v>0</v>
      </c>
      <c r="O103" s="586">
        <v>0</v>
      </c>
      <c r="P103" s="586">
        <v>0</v>
      </c>
      <c r="Q103" s="586">
        <v>0</v>
      </c>
      <c r="R103" s="586">
        <v>0</v>
      </c>
      <c r="S103" s="586">
        <v>0</v>
      </c>
      <c r="T103" s="586">
        <v>0</v>
      </c>
      <c r="U103" s="586">
        <v>0</v>
      </c>
      <c r="V103" s="586">
        <v>0</v>
      </c>
      <c r="W103" s="586">
        <v>7048.7106017191782</v>
      </c>
      <c r="X103" s="586">
        <v>0</v>
      </c>
      <c r="Y103" s="586">
        <v>0</v>
      </c>
      <c r="Z103" s="586">
        <v>58474.010348326876</v>
      </c>
      <c r="AA103" s="586">
        <v>0</v>
      </c>
      <c r="AB103" s="586">
        <v>0</v>
      </c>
      <c r="AC103" s="586">
        <v>0</v>
      </c>
      <c r="AD103" s="586">
        <v>114000</v>
      </c>
      <c r="AE103" s="586">
        <v>0</v>
      </c>
      <c r="AF103" s="586">
        <v>0</v>
      </c>
      <c r="AG103" s="586">
        <v>0</v>
      </c>
      <c r="AH103" s="586">
        <v>27303</v>
      </c>
      <c r="AI103" s="586">
        <v>0</v>
      </c>
      <c r="AJ103" s="586">
        <v>0</v>
      </c>
      <c r="AK103" s="586">
        <v>0</v>
      </c>
      <c r="AL103" s="586">
        <v>0</v>
      </c>
      <c r="AM103" s="586">
        <v>0</v>
      </c>
      <c r="AN103" s="586">
        <v>0</v>
      </c>
      <c r="AO103" s="586">
        <v>0</v>
      </c>
      <c r="AP103" s="586">
        <v>1117660</v>
      </c>
      <c r="AQ103" s="586">
        <v>69642.620950046054</v>
      </c>
      <c r="AR103" s="586">
        <v>141303</v>
      </c>
      <c r="AS103" s="586">
        <v>70531.760348326876</v>
      </c>
      <c r="AT103" s="587">
        <v>1328605.620950046</v>
      </c>
      <c r="AU103" s="586">
        <v>1328605.620950046</v>
      </c>
      <c r="AV103" s="586">
        <v>0</v>
      </c>
      <c r="AW103" s="586">
        <v>1187302.620950046</v>
      </c>
      <c r="AX103" s="586">
        <v>2895.860051097673</v>
      </c>
      <c r="AY103" s="586">
        <v>2901.7670725250559</v>
      </c>
      <c r="AZ103" s="588">
        <v>-2.0356635387149633E-3</v>
      </c>
      <c r="BA103" s="588">
        <v>0</v>
      </c>
      <c r="BB103" s="586">
        <v>0</v>
      </c>
      <c r="BC103" s="587">
        <v>1328605.620950046</v>
      </c>
      <c r="BD103" s="587">
        <v>3240.5015145123075</v>
      </c>
      <c r="BE103" s="588">
        <v>-1.1973423352668489E-2</v>
      </c>
      <c r="BF103" s="586">
        <v>-12406.599999999999</v>
      </c>
      <c r="BG103" s="586">
        <v>1316199.0209500459</v>
      </c>
      <c r="BH103" s="586">
        <v>-6814.2000000000007</v>
      </c>
      <c r="BI103" s="586">
        <v>1309384.8209500459</v>
      </c>
      <c r="BJ103" s="586">
        <f>VLOOKUP(B103,CFwds!$M:$AF,15,FALSE)</f>
        <v>97163.95999999973</v>
      </c>
      <c r="BK103" s="586">
        <f>VLOOKUP(B103,CFwds!$M:$AF,20,FALSE)</f>
        <v>1182</v>
      </c>
    </row>
    <row r="104" spans="1:63" x14ac:dyDescent="0.25">
      <c r="A104" s="564">
        <v>104</v>
      </c>
      <c r="B104" s="564">
        <v>341</v>
      </c>
      <c r="C104" s="584">
        <v>124685</v>
      </c>
      <c r="D104" s="584">
        <v>9352928</v>
      </c>
      <c r="E104" s="585" t="s">
        <v>844</v>
      </c>
      <c r="F104" s="586">
        <v>294408</v>
      </c>
      <c r="G104" s="586">
        <v>0</v>
      </c>
      <c r="H104" s="586">
        <v>0</v>
      </c>
      <c r="I104" s="586">
        <v>1200.0000000000011</v>
      </c>
      <c r="J104" s="586">
        <v>0</v>
      </c>
      <c r="K104" s="586">
        <v>0</v>
      </c>
      <c r="L104" s="586">
        <v>0</v>
      </c>
      <c r="M104" s="586">
        <v>0</v>
      </c>
      <c r="N104" s="586">
        <v>0</v>
      </c>
      <c r="O104" s="586">
        <v>0</v>
      </c>
      <c r="P104" s="586">
        <v>0</v>
      </c>
      <c r="Q104" s="586">
        <v>0</v>
      </c>
      <c r="R104" s="586">
        <v>0</v>
      </c>
      <c r="S104" s="586">
        <v>0</v>
      </c>
      <c r="T104" s="586">
        <v>0</v>
      </c>
      <c r="U104" s="586">
        <v>0</v>
      </c>
      <c r="V104" s="586">
        <v>0</v>
      </c>
      <c r="W104" s="586">
        <v>3767.441860465121</v>
      </c>
      <c r="X104" s="586">
        <v>0</v>
      </c>
      <c r="Y104" s="586">
        <v>0</v>
      </c>
      <c r="Z104" s="586">
        <v>17896.217142857142</v>
      </c>
      <c r="AA104" s="586">
        <v>0</v>
      </c>
      <c r="AB104" s="586">
        <v>0</v>
      </c>
      <c r="AC104" s="586">
        <v>0</v>
      </c>
      <c r="AD104" s="586">
        <v>114000</v>
      </c>
      <c r="AE104" s="586">
        <v>27903.871829105465</v>
      </c>
      <c r="AF104" s="586">
        <v>0</v>
      </c>
      <c r="AG104" s="586">
        <v>0</v>
      </c>
      <c r="AH104" s="586">
        <v>8861.5</v>
      </c>
      <c r="AI104" s="586">
        <v>0</v>
      </c>
      <c r="AJ104" s="586">
        <v>0</v>
      </c>
      <c r="AK104" s="586">
        <v>0</v>
      </c>
      <c r="AL104" s="586">
        <v>46400</v>
      </c>
      <c r="AM104" s="586">
        <v>0</v>
      </c>
      <c r="AN104" s="586">
        <v>0</v>
      </c>
      <c r="AO104" s="586">
        <v>0</v>
      </c>
      <c r="AP104" s="586">
        <v>294408</v>
      </c>
      <c r="AQ104" s="586">
        <v>22863.659003322264</v>
      </c>
      <c r="AR104" s="586">
        <v>197165.37182910545</v>
      </c>
      <c r="AS104" s="586">
        <v>28494.017142857141</v>
      </c>
      <c r="AT104" s="587">
        <v>514437.03083242767</v>
      </c>
      <c r="AU104" s="586">
        <v>514437.03083242767</v>
      </c>
      <c r="AV104" s="586">
        <v>0</v>
      </c>
      <c r="AW104" s="586">
        <v>363671.65900332225</v>
      </c>
      <c r="AX104" s="586">
        <v>3367.3301759566875</v>
      </c>
      <c r="AY104" s="586">
        <v>3341.6960994808742</v>
      </c>
      <c r="AZ104" s="588">
        <v>7.6709777647930187E-3</v>
      </c>
      <c r="BA104" s="588">
        <v>-2.1609777647930185E-3</v>
      </c>
      <c r="BB104" s="586">
        <v>-779.90374450876266</v>
      </c>
      <c r="BC104" s="587">
        <v>513657.12708791893</v>
      </c>
      <c r="BD104" s="587">
        <v>4756.0845100733231</v>
      </c>
      <c r="BE104" s="588">
        <v>1.7730715587453316E-2</v>
      </c>
      <c r="BF104" s="586">
        <v>-3268.08</v>
      </c>
      <c r="BG104" s="586">
        <v>510389.04708791891</v>
      </c>
      <c r="BH104" s="586">
        <v>-1794.96</v>
      </c>
      <c r="BI104" s="586">
        <v>508594.08708791889</v>
      </c>
      <c r="BJ104" s="586">
        <f>VLOOKUP(B104,CFwds!$M:$AF,15,FALSE)</f>
        <v>206117.38000000006</v>
      </c>
      <c r="BK104" s="586">
        <f>VLOOKUP(B104,CFwds!$M:$AF,20,FALSE)</f>
        <v>4240.8999999999996</v>
      </c>
    </row>
    <row r="105" spans="1:63" x14ac:dyDescent="0.25">
      <c r="A105" s="564">
        <v>105</v>
      </c>
      <c r="B105" s="564">
        <v>307</v>
      </c>
      <c r="C105" s="584">
        <v>131962</v>
      </c>
      <c r="D105" s="584">
        <v>9352929</v>
      </c>
      <c r="E105" s="585" t="s">
        <v>1196</v>
      </c>
      <c r="F105" s="586">
        <v>1150372</v>
      </c>
      <c r="G105" s="586">
        <v>0</v>
      </c>
      <c r="H105" s="586">
        <v>0</v>
      </c>
      <c r="I105" s="586">
        <v>3600.0000000000036</v>
      </c>
      <c r="J105" s="586">
        <v>0</v>
      </c>
      <c r="K105" s="586">
        <v>300.3000000000003</v>
      </c>
      <c r="L105" s="586">
        <v>491.40000000000049</v>
      </c>
      <c r="M105" s="586">
        <v>0</v>
      </c>
      <c r="N105" s="586">
        <v>0</v>
      </c>
      <c r="O105" s="586">
        <v>0</v>
      </c>
      <c r="P105" s="586">
        <v>0</v>
      </c>
      <c r="Q105" s="586">
        <v>0</v>
      </c>
      <c r="R105" s="586">
        <v>0</v>
      </c>
      <c r="S105" s="586">
        <v>0</v>
      </c>
      <c r="T105" s="586">
        <v>0</v>
      </c>
      <c r="U105" s="586">
        <v>0</v>
      </c>
      <c r="V105" s="586">
        <v>0</v>
      </c>
      <c r="W105" s="586">
        <v>6994.4751381215601</v>
      </c>
      <c r="X105" s="586">
        <v>0</v>
      </c>
      <c r="Y105" s="586">
        <v>933.85167464114841</v>
      </c>
      <c r="Z105" s="586">
        <v>58958.277189226501</v>
      </c>
      <c r="AA105" s="586">
        <v>0</v>
      </c>
      <c r="AB105" s="586">
        <v>0</v>
      </c>
      <c r="AC105" s="586">
        <v>0</v>
      </c>
      <c r="AD105" s="586">
        <v>114000</v>
      </c>
      <c r="AE105" s="586">
        <v>0</v>
      </c>
      <c r="AF105" s="586">
        <v>0</v>
      </c>
      <c r="AG105" s="586">
        <v>0</v>
      </c>
      <c r="AH105" s="586">
        <v>45026</v>
      </c>
      <c r="AI105" s="586">
        <v>0</v>
      </c>
      <c r="AJ105" s="586">
        <v>0</v>
      </c>
      <c r="AK105" s="586">
        <v>0</v>
      </c>
      <c r="AL105" s="586">
        <v>0</v>
      </c>
      <c r="AM105" s="586">
        <v>0</v>
      </c>
      <c r="AN105" s="586">
        <v>0</v>
      </c>
      <c r="AO105" s="586">
        <v>0</v>
      </c>
      <c r="AP105" s="586">
        <v>1150372</v>
      </c>
      <c r="AQ105" s="586">
        <v>71278.304001989221</v>
      </c>
      <c r="AR105" s="586">
        <v>159026</v>
      </c>
      <c r="AS105" s="586">
        <v>71151.92718922651</v>
      </c>
      <c r="AT105" s="587">
        <v>1380676.3040019893</v>
      </c>
      <c r="AU105" s="586">
        <v>1380676.3040019893</v>
      </c>
      <c r="AV105" s="586">
        <v>0</v>
      </c>
      <c r="AW105" s="586">
        <v>1221650.3040019893</v>
      </c>
      <c r="AX105" s="586">
        <v>2894.9059336540031</v>
      </c>
      <c r="AY105" s="586">
        <v>2884.3122578874209</v>
      </c>
      <c r="AZ105" s="588">
        <v>3.6728602243438942E-3</v>
      </c>
      <c r="BA105" s="588">
        <v>0</v>
      </c>
      <c r="BB105" s="586">
        <v>0</v>
      </c>
      <c r="BC105" s="587">
        <v>1380676.3040019893</v>
      </c>
      <c r="BD105" s="587">
        <v>3271.7447962132446</v>
      </c>
      <c r="BE105" s="588">
        <v>-3.7384501515632662E-3</v>
      </c>
      <c r="BF105" s="586">
        <v>-12769.72</v>
      </c>
      <c r="BG105" s="586">
        <v>1367906.5840019893</v>
      </c>
      <c r="BH105" s="586">
        <v>-7013.64</v>
      </c>
      <c r="BI105" s="586">
        <v>1360892.9440019894</v>
      </c>
      <c r="BJ105" s="586">
        <f>VLOOKUP(B105,CFwds!$M:$AF,15,FALSE)</f>
        <v>19401.209999999264</v>
      </c>
      <c r="BK105" s="586">
        <f>VLOOKUP(B105,CFwds!$M:$AF,20,FALSE)</f>
        <v>3789.3799999999992</v>
      </c>
    </row>
    <row r="106" spans="1:63" x14ac:dyDescent="0.25">
      <c r="A106" s="564">
        <v>106</v>
      </c>
      <c r="B106" s="564">
        <v>274</v>
      </c>
      <c r="C106" s="584">
        <v>132836</v>
      </c>
      <c r="D106" s="584">
        <v>9352930</v>
      </c>
      <c r="E106" s="585" t="s">
        <v>807</v>
      </c>
      <c r="F106" s="586">
        <v>1011346</v>
      </c>
      <c r="G106" s="586">
        <v>0</v>
      </c>
      <c r="H106" s="586">
        <v>0</v>
      </c>
      <c r="I106" s="586">
        <v>45599.999999999993</v>
      </c>
      <c r="J106" s="586">
        <v>0</v>
      </c>
      <c r="K106" s="586">
        <v>1051.0500000000006</v>
      </c>
      <c r="L106" s="586">
        <v>6879.6000000000049</v>
      </c>
      <c r="M106" s="586">
        <v>109691.39999999983</v>
      </c>
      <c r="N106" s="586">
        <v>242278.40000000008</v>
      </c>
      <c r="O106" s="586">
        <v>11179.349999999997</v>
      </c>
      <c r="P106" s="586">
        <v>0</v>
      </c>
      <c r="Q106" s="586">
        <v>0</v>
      </c>
      <c r="R106" s="586">
        <v>0</v>
      </c>
      <c r="S106" s="586">
        <v>0</v>
      </c>
      <c r="T106" s="586">
        <v>0</v>
      </c>
      <c r="U106" s="586">
        <v>0</v>
      </c>
      <c r="V106" s="586">
        <v>0</v>
      </c>
      <c r="W106" s="586">
        <v>32105.769230769234</v>
      </c>
      <c r="X106" s="586">
        <v>0</v>
      </c>
      <c r="Y106" s="586">
        <v>1933.3802816901411</v>
      </c>
      <c r="Z106" s="586">
        <v>119280.42681557912</v>
      </c>
      <c r="AA106" s="586">
        <v>0</v>
      </c>
      <c r="AB106" s="586">
        <v>0</v>
      </c>
      <c r="AC106" s="586">
        <v>0</v>
      </c>
      <c r="AD106" s="586">
        <v>114000</v>
      </c>
      <c r="AE106" s="586">
        <v>0</v>
      </c>
      <c r="AF106" s="586">
        <v>0</v>
      </c>
      <c r="AG106" s="586">
        <v>0</v>
      </c>
      <c r="AH106" s="586">
        <v>34967</v>
      </c>
      <c r="AI106" s="586">
        <v>0</v>
      </c>
      <c r="AJ106" s="586">
        <v>0</v>
      </c>
      <c r="AK106" s="586">
        <v>0</v>
      </c>
      <c r="AL106" s="586">
        <v>0</v>
      </c>
      <c r="AM106" s="586">
        <v>0</v>
      </c>
      <c r="AN106" s="586">
        <v>0</v>
      </c>
      <c r="AO106" s="586">
        <v>0</v>
      </c>
      <c r="AP106" s="586">
        <v>1011346</v>
      </c>
      <c r="AQ106" s="586">
        <v>569999.37632803852</v>
      </c>
      <c r="AR106" s="586">
        <v>148967</v>
      </c>
      <c r="AS106" s="586">
        <v>337618.12681557907</v>
      </c>
      <c r="AT106" s="587">
        <v>1730312.3763280385</v>
      </c>
      <c r="AU106" s="586">
        <v>1730312.376328039</v>
      </c>
      <c r="AV106" s="586">
        <v>0</v>
      </c>
      <c r="AW106" s="586">
        <v>1581345.3763280385</v>
      </c>
      <c r="AX106" s="586">
        <v>4262.3864591052252</v>
      </c>
      <c r="AY106" s="586">
        <v>4322.0712407301198</v>
      </c>
      <c r="AZ106" s="588">
        <v>-1.3809300749705411E-2</v>
      </c>
      <c r="BA106" s="588">
        <v>0</v>
      </c>
      <c r="BB106" s="586">
        <v>0</v>
      </c>
      <c r="BC106" s="587">
        <v>1730312.3763280385</v>
      </c>
      <c r="BD106" s="587">
        <v>4663.9147609920174</v>
      </c>
      <c r="BE106" s="588">
        <v>-2.5687215832139398E-2</v>
      </c>
      <c r="BF106" s="586">
        <v>-11226.46</v>
      </c>
      <c r="BG106" s="586">
        <v>1719085.9163280386</v>
      </c>
      <c r="BH106" s="586">
        <v>-6166.02</v>
      </c>
      <c r="BI106" s="586">
        <v>1712919.8963280385</v>
      </c>
      <c r="BJ106" s="586">
        <f>VLOOKUP(B106,CFwds!$M:$AF,15,FALSE)</f>
        <v>81455.910000000848</v>
      </c>
      <c r="BK106" s="586">
        <f>VLOOKUP(B106,CFwds!$M:$AF,20,FALSE)</f>
        <v>2020.3900000000012</v>
      </c>
    </row>
    <row r="107" spans="1:63" x14ac:dyDescent="0.25">
      <c r="A107" s="564">
        <v>107</v>
      </c>
      <c r="B107" s="564">
        <v>238</v>
      </c>
      <c r="C107" s="584">
        <v>133605</v>
      </c>
      <c r="D107" s="584">
        <v>9352931</v>
      </c>
      <c r="E107" s="585" t="s">
        <v>1197</v>
      </c>
      <c r="F107" s="586">
        <v>278052</v>
      </c>
      <c r="G107" s="586">
        <v>0</v>
      </c>
      <c r="H107" s="586">
        <v>0</v>
      </c>
      <c r="I107" s="586">
        <v>1600</v>
      </c>
      <c r="J107" s="586">
        <v>0</v>
      </c>
      <c r="K107" s="586">
        <v>900.89999999999986</v>
      </c>
      <c r="L107" s="586">
        <v>0</v>
      </c>
      <c r="M107" s="586">
        <v>0</v>
      </c>
      <c r="N107" s="586">
        <v>0</v>
      </c>
      <c r="O107" s="586">
        <v>1242.1500000000001</v>
      </c>
      <c r="P107" s="586">
        <v>0</v>
      </c>
      <c r="Q107" s="586">
        <v>0</v>
      </c>
      <c r="R107" s="586">
        <v>0</v>
      </c>
      <c r="S107" s="586">
        <v>0</v>
      </c>
      <c r="T107" s="586">
        <v>0</v>
      </c>
      <c r="U107" s="586">
        <v>0</v>
      </c>
      <c r="V107" s="586">
        <v>0</v>
      </c>
      <c r="W107" s="586">
        <v>1719.1011235955091</v>
      </c>
      <c r="X107" s="586">
        <v>0</v>
      </c>
      <c r="Y107" s="586">
        <v>0</v>
      </c>
      <c r="Z107" s="586">
        <v>24582.658083973991</v>
      </c>
      <c r="AA107" s="586">
        <v>0</v>
      </c>
      <c r="AB107" s="586">
        <v>0</v>
      </c>
      <c r="AC107" s="586">
        <v>0</v>
      </c>
      <c r="AD107" s="586">
        <v>114000</v>
      </c>
      <c r="AE107" s="586">
        <v>0</v>
      </c>
      <c r="AF107" s="586">
        <v>0</v>
      </c>
      <c r="AG107" s="586">
        <v>0</v>
      </c>
      <c r="AH107" s="586">
        <v>17124.25</v>
      </c>
      <c r="AI107" s="586">
        <v>0</v>
      </c>
      <c r="AJ107" s="586">
        <v>0</v>
      </c>
      <c r="AK107" s="586">
        <v>0</v>
      </c>
      <c r="AL107" s="586">
        <v>0</v>
      </c>
      <c r="AM107" s="586">
        <v>0</v>
      </c>
      <c r="AN107" s="586">
        <v>0</v>
      </c>
      <c r="AO107" s="586">
        <v>0</v>
      </c>
      <c r="AP107" s="586">
        <v>278052</v>
      </c>
      <c r="AQ107" s="586">
        <v>30044.809207569499</v>
      </c>
      <c r="AR107" s="586">
        <v>131124.25</v>
      </c>
      <c r="AS107" s="586">
        <v>36451.983083973988</v>
      </c>
      <c r="AT107" s="587">
        <v>439221.05920756952</v>
      </c>
      <c r="AU107" s="586">
        <v>439221.05920756952</v>
      </c>
      <c r="AV107" s="586">
        <v>0</v>
      </c>
      <c r="AW107" s="586">
        <v>308096.80920756952</v>
      </c>
      <c r="AX107" s="586">
        <v>3020.5569530153875</v>
      </c>
      <c r="AY107" s="586">
        <v>3184.7735611924109</v>
      </c>
      <c r="AZ107" s="588">
        <v>-5.1563040518189614E-2</v>
      </c>
      <c r="BA107" s="588">
        <v>3.6563040518189614E-2</v>
      </c>
      <c r="BB107" s="586">
        <v>11877.39048543199</v>
      </c>
      <c r="BC107" s="587">
        <v>451098.44969300152</v>
      </c>
      <c r="BD107" s="587">
        <v>4422.5338205196231</v>
      </c>
      <c r="BE107" s="588">
        <v>-2.3721956672517752E-3</v>
      </c>
      <c r="BF107" s="586">
        <v>-3086.52</v>
      </c>
      <c r="BG107" s="586">
        <v>448011.9296930015</v>
      </c>
      <c r="BH107" s="586">
        <v>-1695.24</v>
      </c>
      <c r="BI107" s="586">
        <v>446316.68969300151</v>
      </c>
      <c r="BJ107" s="586">
        <f>VLOOKUP(B107,CFwds!$M:$AF,15,FALSE)</f>
        <v>82236.790000000037</v>
      </c>
      <c r="BK107" s="586">
        <f>VLOOKUP(B107,CFwds!$M:$AF,20,FALSE)</f>
        <v>7894.65</v>
      </c>
    </row>
    <row r="108" spans="1:63" x14ac:dyDescent="0.25">
      <c r="A108" s="564">
        <v>108</v>
      </c>
      <c r="B108" s="564">
        <v>400</v>
      </c>
      <c r="C108" s="584">
        <v>124686</v>
      </c>
      <c r="D108" s="584">
        <v>9353000</v>
      </c>
      <c r="E108" s="585" t="s">
        <v>1198</v>
      </c>
      <c r="F108" s="586">
        <v>501584</v>
      </c>
      <c r="G108" s="586">
        <v>0</v>
      </c>
      <c r="H108" s="586">
        <v>0</v>
      </c>
      <c r="I108" s="586">
        <v>3999.9999999999986</v>
      </c>
      <c r="J108" s="586">
        <v>0</v>
      </c>
      <c r="K108" s="586">
        <v>3303.2999999999906</v>
      </c>
      <c r="L108" s="586">
        <v>4422.6000000000031</v>
      </c>
      <c r="M108" s="586">
        <v>35817.60000000002</v>
      </c>
      <c r="N108" s="586">
        <v>2329.599999999999</v>
      </c>
      <c r="O108" s="586">
        <v>0</v>
      </c>
      <c r="P108" s="586">
        <v>0</v>
      </c>
      <c r="Q108" s="586">
        <v>0</v>
      </c>
      <c r="R108" s="586">
        <v>0</v>
      </c>
      <c r="S108" s="586">
        <v>0</v>
      </c>
      <c r="T108" s="586">
        <v>0</v>
      </c>
      <c r="U108" s="586">
        <v>0</v>
      </c>
      <c r="V108" s="586">
        <v>0</v>
      </c>
      <c r="W108" s="586">
        <v>0</v>
      </c>
      <c r="X108" s="586">
        <v>0</v>
      </c>
      <c r="Y108" s="586">
        <v>0</v>
      </c>
      <c r="Z108" s="586">
        <v>37373.225506184557</v>
      </c>
      <c r="AA108" s="586">
        <v>0</v>
      </c>
      <c r="AB108" s="586">
        <v>0</v>
      </c>
      <c r="AC108" s="586">
        <v>0</v>
      </c>
      <c r="AD108" s="586">
        <v>114000</v>
      </c>
      <c r="AE108" s="586">
        <v>0</v>
      </c>
      <c r="AF108" s="586">
        <v>0</v>
      </c>
      <c r="AG108" s="586">
        <v>0</v>
      </c>
      <c r="AH108" s="586">
        <v>11017</v>
      </c>
      <c r="AI108" s="586">
        <v>0</v>
      </c>
      <c r="AJ108" s="586">
        <v>0</v>
      </c>
      <c r="AK108" s="586">
        <v>0</v>
      </c>
      <c r="AL108" s="586">
        <v>0</v>
      </c>
      <c r="AM108" s="586">
        <v>0</v>
      </c>
      <c r="AN108" s="586">
        <v>0</v>
      </c>
      <c r="AO108" s="586">
        <v>0</v>
      </c>
      <c r="AP108" s="586">
        <v>501584</v>
      </c>
      <c r="AQ108" s="586">
        <v>87246.32550618457</v>
      </c>
      <c r="AR108" s="586">
        <v>125017</v>
      </c>
      <c r="AS108" s="586">
        <v>72307.57550618457</v>
      </c>
      <c r="AT108" s="587">
        <v>713847.3255061846</v>
      </c>
      <c r="AU108" s="586">
        <v>713847.32550618448</v>
      </c>
      <c r="AV108" s="586">
        <v>0</v>
      </c>
      <c r="AW108" s="586">
        <v>588830.3255061846</v>
      </c>
      <c r="AX108" s="586">
        <v>3200.1648125336119</v>
      </c>
      <c r="AY108" s="586">
        <v>3162.0313604027619</v>
      </c>
      <c r="AZ108" s="588">
        <v>1.205979567703994E-2</v>
      </c>
      <c r="BA108" s="588">
        <v>-6.5497956770399395E-3</v>
      </c>
      <c r="BB108" s="586">
        <v>-3810.7613176456543</v>
      </c>
      <c r="BC108" s="587">
        <v>710036.56418853893</v>
      </c>
      <c r="BD108" s="587">
        <v>3858.8943705898855</v>
      </c>
      <c r="BE108" s="588">
        <v>-5.2973743024897768E-3</v>
      </c>
      <c r="BF108" s="586">
        <v>-5567.8399999999992</v>
      </c>
      <c r="BG108" s="586">
        <v>704468.72418853897</v>
      </c>
      <c r="BH108" s="586">
        <v>-3058.0800000000004</v>
      </c>
      <c r="BI108" s="586">
        <v>701410.64418853901</v>
      </c>
      <c r="BJ108" s="586">
        <f>VLOOKUP(B108,CFwds!$M:$AF,15,FALSE)</f>
        <v>3081.1999999999534</v>
      </c>
      <c r="BK108" s="586">
        <f>VLOOKUP(B108,CFwds!$M:$AF,20,FALSE)</f>
        <v>-1976.92</v>
      </c>
    </row>
    <row r="109" spans="1:63" x14ac:dyDescent="0.25">
      <c r="A109" s="564">
        <v>109</v>
      </c>
      <c r="B109" s="564">
        <v>405</v>
      </c>
      <c r="C109" s="584">
        <v>124688</v>
      </c>
      <c r="D109" s="584">
        <v>9353003</v>
      </c>
      <c r="E109" s="585" t="s">
        <v>1199</v>
      </c>
      <c r="F109" s="586">
        <v>419804</v>
      </c>
      <c r="G109" s="586">
        <v>0</v>
      </c>
      <c r="H109" s="586">
        <v>0</v>
      </c>
      <c r="I109" s="586">
        <v>6400.0000000000073</v>
      </c>
      <c r="J109" s="586">
        <v>0</v>
      </c>
      <c r="K109" s="586">
        <v>1051.0500000000009</v>
      </c>
      <c r="L109" s="586">
        <v>3439.8000000000034</v>
      </c>
      <c r="M109" s="586">
        <v>7835.1000000000067</v>
      </c>
      <c r="N109" s="586">
        <v>0</v>
      </c>
      <c r="O109" s="586">
        <v>2484.3000000000029</v>
      </c>
      <c r="P109" s="586">
        <v>0</v>
      </c>
      <c r="Q109" s="586">
        <v>0</v>
      </c>
      <c r="R109" s="586">
        <v>0</v>
      </c>
      <c r="S109" s="586">
        <v>0</v>
      </c>
      <c r="T109" s="586">
        <v>0</v>
      </c>
      <c r="U109" s="586">
        <v>0</v>
      </c>
      <c r="V109" s="586">
        <v>0</v>
      </c>
      <c r="W109" s="586">
        <v>3397.0588235294172</v>
      </c>
      <c r="X109" s="586">
        <v>0</v>
      </c>
      <c r="Y109" s="586">
        <v>1899.3333333333337</v>
      </c>
      <c r="Z109" s="586">
        <v>15373.187499999995</v>
      </c>
      <c r="AA109" s="586">
        <v>0</v>
      </c>
      <c r="AB109" s="586">
        <v>0</v>
      </c>
      <c r="AC109" s="586">
        <v>0</v>
      </c>
      <c r="AD109" s="586">
        <v>114000</v>
      </c>
      <c r="AE109" s="586">
        <v>0</v>
      </c>
      <c r="AF109" s="586">
        <v>0</v>
      </c>
      <c r="AG109" s="586">
        <v>0</v>
      </c>
      <c r="AH109" s="586">
        <v>6740.5</v>
      </c>
      <c r="AI109" s="586">
        <v>0</v>
      </c>
      <c r="AJ109" s="586">
        <v>0</v>
      </c>
      <c r="AK109" s="586">
        <v>0</v>
      </c>
      <c r="AL109" s="586">
        <v>0</v>
      </c>
      <c r="AM109" s="586">
        <v>0</v>
      </c>
      <c r="AN109" s="586">
        <v>0</v>
      </c>
      <c r="AO109" s="586">
        <v>0</v>
      </c>
      <c r="AP109" s="586">
        <v>419804</v>
      </c>
      <c r="AQ109" s="586">
        <v>41879.829656862763</v>
      </c>
      <c r="AR109" s="586">
        <v>120740.5</v>
      </c>
      <c r="AS109" s="586">
        <v>35976.112500000003</v>
      </c>
      <c r="AT109" s="587">
        <v>582424.32965686277</v>
      </c>
      <c r="AU109" s="586">
        <v>582424.32965686277</v>
      </c>
      <c r="AV109" s="586">
        <v>0</v>
      </c>
      <c r="AW109" s="586">
        <v>461683.82965686277</v>
      </c>
      <c r="AX109" s="586">
        <v>2997.9469458237841</v>
      </c>
      <c r="AY109" s="586">
        <v>3057.7548194000783</v>
      </c>
      <c r="AZ109" s="588">
        <v>-1.9559407836377267E-2</v>
      </c>
      <c r="BA109" s="588">
        <v>4.5594078363772675E-3</v>
      </c>
      <c r="BB109" s="586">
        <v>2146.9988979351333</v>
      </c>
      <c r="BC109" s="587">
        <v>584571.32855479792</v>
      </c>
      <c r="BD109" s="587">
        <v>3795.9177178882983</v>
      </c>
      <c r="BE109" s="588">
        <v>-2.8761414841648736E-2</v>
      </c>
      <c r="BF109" s="586">
        <v>-4660.04</v>
      </c>
      <c r="BG109" s="586">
        <v>579911.28855479788</v>
      </c>
      <c r="BH109" s="586">
        <v>-2559.48</v>
      </c>
      <c r="BI109" s="586">
        <v>577351.8085547979</v>
      </c>
      <c r="BJ109" s="586">
        <f>VLOOKUP(B109,CFwds!$M:$AF,15,FALSE)</f>
        <v>145465.89000000036</v>
      </c>
      <c r="BK109" s="586">
        <f>VLOOKUP(B109,CFwds!$M:$AF,20,FALSE)</f>
        <v>5362.7099999999991</v>
      </c>
    </row>
    <row r="110" spans="1:63" x14ac:dyDescent="0.25">
      <c r="A110" s="564">
        <v>110</v>
      </c>
      <c r="B110" s="564">
        <v>406</v>
      </c>
      <c r="C110" s="584">
        <v>124689</v>
      </c>
      <c r="D110" s="584">
        <v>9353004</v>
      </c>
      <c r="E110" s="585" t="s">
        <v>1200</v>
      </c>
      <c r="F110" s="586">
        <v>231710</v>
      </c>
      <c r="G110" s="586">
        <v>0</v>
      </c>
      <c r="H110" s="586">
        <v>0</v>
      </c>
      <c r="I110" s="586">
        <v>2800.0000000000005</v>
      </c>
      <c r="J110" s="586">
        <v>0</v>
      </c>
      <c r="K110" s="586">
        <v>0</v>
      </c>
      <c r="L110" s="586">
        <v>0</v>
      </c>
      <c r="M110" s="586">
        <v>0</v>
      </c>
      <c r="N110" s="586">
        <v>0</v>
      </c>
      <c r="O110" s="586">
        <v>0</v>
      </c>
      <c r="P110" s="586">
        <v>0</v>
      </c>
      <c r="Q110" s="586">
        <v>0</v>
      </c>
      <c r="R110" s="586">
        <v>0</v>
      </c>
      <c r="S110" s="586">
        <v>0</v>
      </c>
      <c r="T110" s="586">
        <v>0</v>
      </c>
      <c r="U110" s="586">
        <v>0</v>
      </c>
      <c r="V110" s="586">
        <v>0</v>
      </c>
      <c r="W110" s="586">
        <v>0</v>
      </c>
      <c r="X110" s="586">
        <v>0</v>
      </c>
      <c r="Y110" s="586">
        <v>0</v>
      </c>
      <c r="Z110" s="586">
        <v>15538.715774410766</v>
      </c>
      <c r="AA110" s="586">
        <v>0</v>
      </c>
      <c r="AB110" s="586">
        <v>0</v>
      </c>
      <c r="AC110" s="586">
        <v>0</v>
      </c>
      <c r="AD110" s="586">
        <v>114000</v>
      </c>
      <c r="AE110" s="586">
        <v>0</v>
      </c>
      <c r="AF110" s="586">
        <v>0</v>
      </c>
      <c r="AG110" s="586">
        <v>0</v>
      </c>
      <c r="AH110" s="586">
        <v>6762.35</v>
      </c>
      <c r="AI110" s="586">
        <v>0</v>
      </c>
      <c r="AJ110" s="586">
        <v>0</v>
      </c>
      <c r="AK110" s="586">
        <v>0</v>
      </c>
      <c r="AL110" s="586">
        <v>0</v>
      </c>
      <c r="AM110" s="586">
        <v>0</v>
      </c>
      <c r="AN110" s="586">
        <v>0</v>
      </c>
      <c r="AO110" s="586">
        <v>0</v>
      </c>
      <c r="AP110" s="586">
        <v>231710</v>
      </c>
      <c r="AQ110" s="586">
        <v>18338.715774410768</v>
      </c>
      <c r="AR110" s="586">
        <v>120762.35</v>
      </c>
      <c r="AS110" s="586">
        <v>26936.515774410767</v>
      </c>
      <c r="AT110" s="587">
        <v>370811.06577441073</v>
      </c>
      <c r="AU110" s="586">
        <v>370811.06577441073</v>
      </c>
      <c r="AV110" s="586">
        <v>0</v>
      </c>
      <c r="AW110" s="586">
        <v>250048.71577441072</v>
      </c>
      <c r="AX110" s="586">
        <v>2941.7495973460086</v>
      </c>
      <c r="AY110" s="586">
        <v>2935.5272440179037</v>
      </c>
      <c r="AZ110" s="588">
        <v>2.1196714630344351E-3</v>
      </c>
      <c r="BA110" s="588">
        <v>0</v>
      </c>
      <c r="BB110" s="586">
        <v>0</v>
      </c>
      <c r="BC110" s="587">
        <v>370811.06577441073</v>
      </c>
      <c r="BD110" s="587">
        <v>4362.4831267577729</v>
      </c>
      <c r="BE110" s="588">
        <v>-1.0560325548940486E-2</v>
      </c>
      <c r="BF110" s="586">
        <v>-2572.1</v>
      </c>
      <c r="BG110" s="586">
        <v>368238.96577441075</v>
      </c>
      <c r="BH110" s="586">
        <v>-1412.7</v>
      </c>
      <c r="BI110" s="586">
        <v>366826.26577441074</v>
      </c>
      <c r="BJ110" s="586">
        <f>VLOOKUP(B110,CFwds!$M:$AF,15,FALSE)</f>
        <v>56270.280000000144</v>
      </c>
      <c r="BK110" s="586">
        <f>VLOOKUP(B110,CFwds!$M:$AF,20,FALSE)</f>
        <v>1334.2600000000002</v>
      </c>
    </row>
    <row r="111" spans="1:63" x14ac:dyDescent="0.25">
      <c r="A111" s="564">
        <v>111</v>
      </c>
      <c r="B111" s="564">
        <v>407</v>
      </c>
      <c r="C111" s="584">
        <v>124690</v>
      </c>
      <c r="D111" s="584">
        <v>9353005</v>
      </c>
      <c r="E111" s="585" t="s">
        <v>1201</v>
      </c>
      <c r="F111" s="586">
        <v>400722</v>
      </c>
      <c r="G111" s="586">
        <v>0</v>
      </c>
      <c r="H111" s="586">
        <v>0</v>
      </c>
      <c r="I111" s="586">
        <v>3999.9999999999977</v>
      </c>
      <c r="J111" s="586">
        <v>0</v>
      </c>
      <c r="K111" s="586">
        <v>0</v>
      </c>
      <c r="L111" s="586">
        <v>0</v>
      </c>
      <c r="M111" s="586">
        <v>0</v>
      </c>
      <c r="N111" s="586">
        <v>0</v>
      </c>
      <c r="O111" s="586">
        <v>0</v>
      </c>
      <c r="P111" s="586">
        <v>0</v>
      </c>
      <c r="Q111" s="586">
        <v>0</v>
      </c>
      <c r="R111" s="586">
        <v>0</v>
      </c>
      <c r="S111" s="586">
        <v>0</v>
      </c>
      <c r="T111" s="586">
        <v>0</v>
      </c>
      <c r="U111" s="586">
        <v>0</v>
      </c>
      <c r="V111" s="586">
        <v>0</v>
      </c>
      <c r="W111" s="586">
        <v>3737.2881355932245</v>
      </c>
      <c r="X111" s="586">
        <v>0</v>
      </c>
      <c r="Y111" s="586">
        <v>0</v>
      </c>
      <c r="Z111" s="586">
        <v>20872.259210526354</v>
      </c>
      <c r="AA111" s="586">
        <v>0</v>
      </c>
      <c r="AB111" s="586">
        <v>0</v>
      </c>
      <c r="AC111" s="586">
        <v>0</v>
      </c>
      <c r="AD111" s="586">
        <v>114000</v>
      </c>
      <c r="AE111" s="586">
        <v>0</v>
      </c>
      <c r="AF111" s="586">
        <v>0</v>
      </c>
      <c r="AG111" s="586">
        <v>0</v>
      </c>
      <c r="AH111" s="586">
        <v>10897.25</v>
      </c>
      <c r="AI111" s="586">
        <v>0</v>
      </c>
      <c r="AJ111" s="586">
        <v>0</v>
      </c>
      <c r="AK111" s="586">
        <v>0</v>
      </c>
      <c r="AL111" s="586">
        <v>0</v>
      </c>
      <c r="AM111" s="586">
        <v>0</v>
      </c>
      <c r="AN111" s="586">
        <v>0</v>
      </c>
      <c r="AO111" s="586">
        <v>0</v>
      </c>
      <c r="AP111" s="586">
        <v>400722</v>
      </c>
      <c r="AQ111" s="586">
        <v>28609.547346119576</v>
      </c>
      <c r="AR111" s="586">
        <v>124897.25</v>
      </c>
      <c r="AS111" s="586">
        <v>32870.059210526349</v>
      </c>
      <c r="AT111" s="587">
        <v>554228.79734611954</v>
      </c>
      <c r="AU111" s="586">
        <v>554228.79734611954</v>
      </c>
      <c r="AV111" s="586">
        <v>0</v>
      </c>
      <c r="AW111" s="586">
        <v>429331.54734611954</v>
      </c>
      <c r="AX111" s="586">
        <v>2920.6227710620378</v>
      </c>
      <c r="AY111" s="586">
        <v>2874.605387533155</v>
      </c>
      <c r="AZ111" s="588">
        <v>1.6008243680490954E-2</v>
      </c>
      <c r="BA111" s="588">
        <v>-1.0498243680490953E-2</v>
      </c>
      <c r="BB111" s="586">
        <v>-4436.2112530055529</v>
      </c>
      <c r="BC111" s="587">
        <v>549792.58609311399</v>
      </c>
      <c r="BD111" s="587">
        <v>3740.0856196810478</v>
      </c>
      <c r="BE111" s="588">
        <v>-8.5168378761826258E-3</v>
      </c>
      <c r="BF111" s="586">
        <v>-4448.2199999999993</v>
      </c>
      <c r="BG111" s="586">
        <v>545344.36609311402</v>
      </c>
      <c r="BH111" s="586">
        <v>-2443.1400000000003</v>
      </c>
      <c r="BI111" s="586">
        <v>542901.226093114</v>
      </c>
      <c r="BJ111" s="586">
        <f>VLOOKUP(B111,CFwds!$M:$AF,15,FALSE)</f>
        <v>137629.58000000019</v>
      </c>
      <c r="BK111" s="586">
        <f>VLOOKUP(B111,CFwds!$M:$AF,20,FALSE)</f>
        <v>7217.0499999999993</v>
      </c>
    </row>
    <row r="112" spans="1:63" x14ac:dyDescent="0.25">
      <c r="A112" s="564">
        <v>112</v>
      </c>
      <c r="B112" s="564">
        <v>409</v>
      </c>
      <c r="C112" s="584">
        <v>124691</v>
      </c>
      <c r="D112" s="584">
        <v>9353006</v>
      </c>
      <c r="E112" s="585" t="s">
        <v>1202</v>
      </c>
      <c r="F112" s="586">
        <v>567008</v>
      </c>
      <c r="G112" s="586">
        <v>0</v>
      </c>
      <c r="H112" s="586">
        <v>0</v>
      </c>
      <c r="I112" s="586">
        <v>2800.0000000000041</v>
      </c>
      <c r="J112" s="586">
        <v>0</v>
      </c>
      <c r="K112" s="586">
        <v>621.51641791044744</v>
      </c>
      <c r="L112" s="586">
        <v>1017.0268656716424</v>
      </c>
      <c r="M112" s="586">
        <v>2316.5611940298522</v>
      </c>
      <c r="N112" s="586">
        <v>0</v>
      </c>
      <c r="O112" s="586">
        <v>0</v>
      </c>
      <c r="P112" s="586">
        <v>0</v>
      </c>
      <c r="Q112" s="586">
        <v>0</v>
      </c>
      <c r="R112" s="586">
        <v>0</v>
      </c>
      <c r="S112" s="586">
        <v>0</v>
      </c>
      <c r="T112" s="586">
        <v>0</v>
      </c>
      <c r="U112" s="586">
        <v>0</v>
      </c>
      <c r="V112" s="586">
        <v>0</v>
      </c>
      <c r="W112" s="586">
        <v>1752.8089887640456</v>
      </c>
      <c r="X112" s="586">
        <v>0</v>
      </c>
      <c r="Y112" s="586">
        <v>0</v>
      </c>
      <c r="Z112" s="586">
        <v>32496.701879659799</v>
      </c>
      <c r="AA112" s="586">
        <v>0</v>
      </c>
      <c r="AB112" s="586">
        <v>0</v>
      </c>
      <c r="AC112" s="586">
        <v>0</v>
      </c>
      <c r="AD112" s="586">
        <v>114000</v>
      </c>
      <c r="AE112" s="586">
        <v>0</v>
      </c>
      <c r="AF112" s="586">
        <v>0</v>
      </c>
      <c r="AG112" s="586">
        <v>0</v>
      </c>
      <c r="AH112" s="586">
        <v>12933</v>
      </c>
      <c r="AI112" s="586">
        <v>0</v>
      </c>
      <c r="AJ112" s="586">
        <v>0</v>
      </c>
      <c r="AK112" s="586">
        <v>0</v>
      </c>
      <c r="AL112" s="586">
        <v>0</v>
      </c>
      <c r="AM112" s="586">
        <v>0</v>
      </c>
      <c r="AN112" s="586">
        <v>0</v>
      </c>
      <c r="AO112" s="586">
        <v>0</v>
      </c>
      <c r="AP112" s="586">
        <v>567008</v>
      </c>
      <c r="AQ112" s="586">
        <v>41004.615346035789</v>
      </c>
      <c r="AR112" s="586">
        <v>126933</v>
      </c>
      <c r="AS112" s="586">
        <v>45872.054118465778</v>
      </c>
      <c r="AT112" s="587">
        <v>734945.6153460358</v>
      </c>
      <c r="AU112" s="586">
        <v>734945.6153460358</v>
      </c>
      <c r="AV112" s="586">
        <v>0</v>
      </c>
      <c r="AW112" s="586">
        <v>608012.6153460358</v>
      </c>
      <c r="AX112" s="586">
        <v>2923.1375737790181</v>
      </c>
      <c r="AY112" s="586">
        <v>2945.4859733408844</v>
      </c>
      <c r="AZ112" s="588">
        <v>-7.5873386477267194E-3</v>
      </c>
      <c r="BA112" s="588">
        <v>0</v>
      </c>
      <c r="BB112" s="586">
        <v>0</v>
      </c>
      <c r="BC112" s="587">
        <v>734945.6153460358</v>
      </c>
      <c r="BD112" s="587">
        <v>3533.3923814713262</v>
      </c>
      <c r="BE112" s="588">
        <v>-1.1843561014910353E-3</v>
      </c>
      <c r="BF112" s="586">
        <v>-6294.08</v>
      </c>
      <c r="BG112" s="586">
        <v>728651.53534603585</v>
      </c>
      <c r="BH112" s="586">
        <v>-3456.96</v>
      </c>
      <c r="BI112" s="586">
        <v>725194.57534603588</v>
      </c>
      <c r="BJ112" s="586">
        <f>VLOOKUP(B112,CFwds!$M:$AF,15,FALSE)</f>
        <v>49355.779999999795</v>
      </c>
      <c r="BK112" s="586">
        <f>VLOOKUP(B112,CFwds!$M:$AF,20,FALSE)</f>
        <v>4003.37</v>
      </c>
    </row>
    <row r="113" spans="1:63" x14ac:dyDescent="0.25">
      <c r="A113" s="564">
        <v>113</v>
      </c>
      <c r="B113" s="564">
        <v>412</v>
      </c>
      <c r="C113" s="584">
        <v>124692</v>
      </c>
      <c r="D113" s="584">
        <v>9353009</v>
      </c>
      <c r="E113" s="585" t="s">
        <v>1203</v>
      </c>
      <c r="F113" s="586">
        <v>523392</v>
      </c>
      <c r="G113" s="586">
        <v>0</v>
      </c>
      <c r="H113" s="586">
        <v>0</v>
      </c>
      <c r="I113" s="586">
        <v>6399.9999999999973</v>
      </c>
      <c r="J113" s="586">
        <v>0</v>
      </c>
      <c r="K113" s="586">
        <v>450.45000000000005</v>
      </c>
      <c r="L113" s="586">
        <v>0</v>
      </c>
      <c r="M113" s="586">
        <v>1119.2999999999993</v>
      </c>
      <c r="N113" s="586">
        <v>0</v>
      </c>
      <c r="O113" s="586">
        <v>0</v>
      </c>
      <c r="P113" s="586">
        <v>0</v>
      </c>
      <c r="Q113" s="586">
        <v>0</v>
      </c>
      <c r="R113" s="586">
        <v>0</v>
      </c>
      <c r="S113" s="586">
        <v>0</v>
      </c>
      <c r="T113" s="586">
        <v>0</v>
      </c>
      <c r="U113" s="586">
        <v>0</v>
      </c>
      <c r="V113" s="586">
        <v>0</v>
      </c>
      <c r="W113" s="586">
        <v>0</v>
      </c>
      <c r="X113" s="586">
        <v>0</v>
      </c>
      <c r="Y113" s="586">
        <v>0</v>
      </c>
      <c r="Z113" s="586">
        <v>26609.79788173049</v>
      </c>
      <c r="AA113" s="586">
        <v>0</v>
      </c>
      <c r="AB113" s="586">
        <v>0</v>
      </c>
      <c r="AC113" s="586">
        <v>0</v>
      </c>
      <c r="AD113" s="586">
        <v>114000</v>
      </c>
      <c r="AE113" s="586">
        <v>0</v>
      </c>
      <c r="AF113" s="586">
        <v>0</v>
      </c>
      <c r="AG113" s="586">
        <v>0</v>
      </c>
      <c r="AH113" s="586">
        <v>11855.25</v>
      </c>
      <c r="AI113" s="586">
        <v>0</v>
      </c>
      <c r="AJ113" s="586">
        <v>0</v>
      </c>
      <c r="AK113" s="586">
        <v>0</v>
      </c>
      <c r="AL113" s="586">
        <v>0</v>
      </c>
      <c r="AM113" s="586">
        <v>0</v>
      </c>
      <c r="AN113" s="586">
        <v>0</v>
      </c>
      <c r="AO113" s="586">
        <v>0</v>
      </c>
      <c r="AP113" s="586">
        <v>523392</v>
      </c>
      <c r="AQ113" s="586">
        <v>34579.547881730483</v>
      </c>
      <c r="AR113" s="586">
        <v>125855.25</v>
      </c>
      <c r="AS113" s="586">
        <v>40592.472881730486</v>
      </c>
      <c r="AT113" s="587">
        <v>683826.79788173048</v>
      </c>
      <c r="AU113" s="586">
        <v>683826.79788173048</v>
      </c>
      <c r="AV113" s="586">
        <v>0</v>
      </c>
      <c r="AW113" s="586">
        <v>557971.54788173048</v>
      </c>
      <c r="AX113" s="586">
        <v>2906.1018118840129</v>
      </c>
      <c r="AY113" s="586">
        <v>2867.526663002121</v>
      </c>
      <c r="AZ113" s="588">
        <v>1.3452411578104081E-2</v>
      </c>
      <c r="BA113" s="588">
        <v>-7.9424115781040819E-3</v>
      </c>
      <c r="BB113" s="586">
        <v>-4372.81477800004</v>
      </c>
      <c r="BC113" s="587">
        <v>679453.98310373048</v>
      </c>
      <c r="BD113" s="587">
        <v>3538.8228286652629</v>
      </c>
      <c r="BE113" s="588">
        <v>2.399676449305943E-3</v>
      </c>
      <c r="BF113" s="586">
        <v>-5809.92</v>
      </c>
      <c r="BG113" s="586">
        <v>673644.06310373044</v>
      </c>
      <c r="BH113" s="586">
        <v>-3191.04</v>
      </c>
      <c r="BI113" s="586">
        <v>670453.0231037304</v>
      </c>
      <c r="BJ113" s="586">
        <f>VLOOKUP(B113,CFwds!$M:$AF,15,FALSE)</f>
        <v>98241.529999999795</v>
      </c>
      <c r="BK113" s="586">
        <f>VLOOKUP(B113,CFwds!$M:$AF,20,FALSE)</f>
        <v>4707.8900000000003</v>
      </c>
    </row>
    <row r="114" spans="1:63" x14ac:dyDescent="0.25">
      <c r="A114" s="564">
        <v>114</v>
      </c>
      <c r="B114" s="564">
        <v>426</v>
      </c>
      <c r="C114" s="584">
        <v>124693</v>
      </c>
      <c r="D114" s="584">
        <v>9353010</v>
      </c>
      <c r="E114" s="585" t="s">
        <v>878</v>
      </c>
      <c r="F114" s="586">
        <v>253518</v>
      </c>
      <c r="G114" s="586">
        <v>0</v>
      </c>
      <c r="H114" s="586">
        <v>0</v>
      </c>
      <c r="I114" s="586">
        <v>4399.9999999999955</v>
      </c>
      <c r="J114" s="586">
        <v>0</v>
      </c>
      <c r="K114" s="586">
        <v>1994.8500000000017</v>
      </c>
      <c r="L114" s="586">
        <v>502.20000000000056</v>
      </c>
      <c r="M114" s="586">
        <v>0</v>
      </c>
      <c r="N114" s="586">
        <v>2380.8000000000025</v>
      </c>
      <c r="O114" s="586">
        <v>0</v>
      </c>
      <c r="P114" s="586">
        <v>0</v>
      </c>
      <c r="Q114" s="586">
        <v>0</v>
      </c>
      <c r="R114" s="586">
        <v>0</v>
      </c>
      <c r="S114" s="586">
        <v>0</v>
      </c>
      <c r="T114" s="586">
        <v>0</v>
      </c>
      <c r="U114" s="586">
        <v>0</v>
      </c>
      <c r="V114" s="586">
        <v>0</v>
      </c>
      <c r="W114" s="586">
        <v>1788.4615384615354</v>
      </c>
      <c r="X114" s="586">
        <v>0</v>
      </c>
      <c r="Y114" s="586">
        <v>955.83333333333348</v>
      </c>
      <c r="Z114" s="586">
        <v>10350.860979020967</v>
      </c>
      <c r="AA114" s="586">
        <v>0</v>
      </c>
      <c r="AB114" s="586">
        <v>0</v>
      </c>
      <c r="AC114" s="586">
        <v>0</v>
      </c>
      <c r="AD114" s="586">
        <v>114000</v>
      </c>
      <c r="AE114" s="586">
        <v>0</v>
      </c>
      <c r="AF114" s="586">
        <v>0</v>
      </c>
      <c r="AG114" s="586">
        <v>0</v>
      </c>
      <c r="AH114" s="586">
        <v>6295.99</v>
      </c>
      <c r="AI114" s="586">
        <v>0</v>
      </c>
      <c r="AJ114" s="586">
        <v>0</v>
      </c>
      <c r="AK114" s="586">
        <v>0</v>
      </c>
      <c r="AL114" s="586">
        <v>0</v>
      </c>
      <c r="AM114" s="586">
        <v>0</v>
      </c>
      <c r="AN114" s="586">
        <v>0</v>
      </c>
      <c r="AO114" s="586">
        <v>0</v>
      </c>
      <c r="AP114" s="586">
        <v>253518</v>
      </c>
      <c r="AQ114" s="586">
        <v>22373.005850815836</v>
      </c>
      <c r="AR114" s="586">
        <v>120295.99</v>
      </c>
      <c r="AS114" s="586">
        <v>24987.585979020965</v>
      </c>
      <c r="AT114" s="587">
        <v>396186.99585081585</v>
      </c>
      <c r="AU114" s="586">
        <v>396186.9958508159</v>
      </c>
      <c r="AV114" s="586">
        <v>0</v>
      </c>
      <c r="AW114" s="586">
        <v>275891.00585081585</v>
      </c>
      <c r="AX114" s="586">
        <v>2966.5699553851168</v>
      </c>
      <c r="AY114" s="586">
        <v>2912.2942013472439</v>
      </c>
      <c r="AZ114" s="588">
        <v>1.8636768913238465E-2</v>
      </c>
      <c r="BA114" s="588">
        <v>-1.3126768913238464E-2</v>
      </c>
      <c r="BB114" s="586">
        <v>-3555.2982079258163</v>
      </c>
      <c r="BC114" s="587">
        <v>392631.69764289004</v>
      </c>
      <c r="BD114" s="587">
        <v>4221.8462112138714</v>
      </c>
      <c r="BE114" s="588">
        <v>-1.4038237655204733E-2</v>
      </c>
      <c r="BF114" s="586">
        <v>-2814.18</v>
      </c>
      <c r="BG114" s="586">
        <v>389817.51764289004</v>
      </c>
      <c r="BH114" s="586">
        <v>-1545.66</v>
      </c>
      <c r="BI114" s="586">
        <v>388271.85764289007</v>
      </c>
      <c r="BJ114" s="586">
        <f>VLOOKUP(B114,CFwds!$M:$AF,15,FALSE)</f>
        <v>38102.959999999963</v>
      </c>
      <c r="BK114" s="586">
        <f>VLOOKUP(B114,CFwds!$M:$AF,20,FALSE)</f>
        <v>5069</v>
      </c>
    </row>
    <row r="115" spans="1:63" x14ac:dyDescent="0.25">
      <c r="A115" s="564">
        <v>115</v>
      </c>
      <c r="B115" s="564">
        <v>430</v>
      </c>
      <c r="C115" s="584">
        <v>124694</v>
      </c>
      <c r="D115" s="584">
        <v>9353013</v>
      </c>
      <c r="E115" s="585" t="s">
        <v>1204</v>
      </c>
      <c r="F115" s="586">
        <v>174464</v>
      </c>
      <c r="G115" s="586">
        <v>0</v>
      </c>
      <c r="H115" s="586">
        <v>0</v>
      </c>
      <c r="I115" s="586">
        <v>6400</v>
      </c>
      <c r="J115" s="586">
        <v>0</v>
      </c>
      <c r="K115" s="586">
        <v>0</v>
      </c>
      <c r="L115" s="586">
        <v>0</v>
      </c>
      <c r="M115" s="586">
        <v>0</v>
      </c>
      <c r="N115" s="586">
        <v>0</v>
      </c>
      <c r="O115" s="586">
        <v>0</v>
      </c>
      <c r="P115" s="586">
        <v>0</v>
      </c>
      <c r="Q115" s="586">
        <v>0</v>
      </c>
      <c r="R115" s="586">
        <v>0</v>
      </c>
      <c r="S115" s="586">
        <v>0</v>
      </c>
      <c r="T115" s="586">
        <v>0</v>
      </c>
      <c r="U115" s="586">
        <v>0</v>
      </c>
      <c r="V115" s="586">
        <v>0</v>
      </c>
      <c r="W115" s="586">
        <v>0</v>
      </c>
      <c r="X115" s="586">
        <v>0</v>
      </c>
      <c r="Y115" s="586">
        <v>0</v>
      </c>
      <c r="Z115" s="586">
        <v>12460.799999999992</v>
      </c>
      <c r="AA115" s="586">
        <v>0</v>
      </c>
      <c r="AB115" s="586">
        <v>0</v>
      </c>
      <c r="AC115" s="586">
        <v>0</v>
      </c>
      <c r="AD115" s="586">
        <v>114000</v>
      </c>
      <c r="AE115" s="586">
        <v>57276.368491321758</v>
      </c>
      <c r="AF115" s="586">
        <v>0</v>
      </c>
      <c r="AG115" s="586">
        <v>0</v>
      </c>
      <c r="AH115" s="586">
        <v>3544.41</v>
      </c>
      <c r="AI115" s="586">
        <v>0</v>
      </c>
      <c r="AJ115" s="586">
        <v>0</v>
      </c>
      <c r="AK115" s="586">
        <v>0</v>
      </c>
      <c r="AL115" s="586">
        <v>0</v>
      </c>
      <c r="AM115" s="586">
        <v>0</v>
      </c>
      <c r="AN115" s="586">
        <v>0</v>
      </c>
      <c r="AO115" s="586">
        <v>0</v>
      </c>
      <c r="AP115" s="586">
        <v>174464</v>
      </c>
      <c r="AQ115" s="586">
        <v>18860.799999999992</v>
      </c>
      <c r="AR115" s="586">
        <v>174820.77849132175</v>
      </c>
      <c r="AS115" s="586">
        <v>25658.599999999991</v>
      </c>
      <c r="AT115" s="587">
        <v>368145.57849132176</v>
      </c>
      <c r="AU115" s="586">
        <v>368145.57849132176</v>
      </c>
      <c r="AV115" s="586">
        <v>0</v>
      </c>
      <c r="AW115" s="586">
        <v>193324.80000000002</v>
      </c>
      <c r="AX115" s="586">
        <v>3020.7000000000003</v>
      </c>
      <c r="AY115" s="586">
        <v>2217.4366883926937</v>
      </c>
      <c r="AZ115" s="588">
        <v>0.36224858901813833</v>
      </c>
      <c r="BA115" s="588">
        <v>-0.35673858901813832</v>
      </c>
      <c r="BB115" s="586">
        <v>-50626.895069072816</v>
      </c>
      <c r="BC115" s="587">
        <v>317518.68342224893</v>
      </c>
      <c r="BD115" s="587">
        <v>4961.2294284726395</v>
      </c>
      <c r="BE115" s="588">
        <v>3.3161611593782059E-2</v>
      </c>
      <c r="BF115" s="586">
        <v>-1936.6399999999999</v>
      </c>
      <c r="BG115" s="586">
        <v>315582.04342224891</v>
      </c>
      <c r="BH115" s="586">
        <v>-1063.68</v>
      </c>
      <c r="BI115" s="586">
        <v>314518.36342224892</v>
      </c>
      <c r="BJ115" s="586">
        <f>VLOOKUP(B115,CFwds!$M:$AF,15,FALSE)</f>
        <v>22125.910000000207</v>
      </c>
      <c r="BK115" s="586">
        <f>VLOOKUP(B115,CFwds!$M:$AF,20,FALSE)</f>
        <v>1143.4400000000005</v>
      </c>
    </row>
    <row r="116" spans="1:63" x14ac:dyDescent="0.25">
      <c r="A116" s="564">
        <v>116</v>
      </c>
      <c r="B116" s="564">
        <v>224</v>
      </c>
      <c r="C116" s="584">
        <v>124695</v>
      </c>
      <c r="D116" s="584">
        <v>9353020</v>
      </c>
      <c r="E116" s="585" t="s">
        <v>1205</v>
      </c>
      <c r="F116" s="586">
        <v>198998</v>
      </c>
      <c r="G116" s="586">
        <v>0</v>
      </c>
      <c r="H116" s="586">
        <v>0</v>
      </c>
      <c r="I116" s="586">
        <v>400</v>
      </c>
      <c r="J116" s="586">
        <v>0</v>
      </c>
      <c r="K116" s="586">
        <v>0</v>
      </c>
      <c r="L116" s="586">
        <v>0</v>
      </c>
      <c r="M116" s="586">
        <v>0</v>
      </c>
      <c r="N116" s="586">
        <v>0</v>
      </c>
      <c r="O116" s="586">
        <v>0</v>
      </c>
      <c r="P116" s="586">
        <v>0</v>
      </c>
      <c r="Q116" s="586">
        <v>0</v>
      </c>
      <c r="R116" s="586">
        <v>0</v>
      </c>
      <c r="S116" s="586">
        <v>0</v>
      </c>
      <c r="T116" s="586">
        <v>0</v>
      </c>
      <c r="U116" s="586">
        <v>0</v>
      </c>
      <c r="V116" s="586">
        <v>0</v>
      </c>
      <c r="W116" s="586">
        <v>0</v>
      </c>
      <c r="X116" s="586">
        <v>0</v>
      </c>
      <c r="Y116" s="586">
        <v>900.33333333333337</v>
      </c>
      <c r="Z116" s="586">
        <v>8160.631578947361</v>
      </c>
      <c r="AA116" s="586">
        <v>0</v>
      </c>
      <c r="AB116" s="586">
        <v>0</v>
      </c>
      <c r="AC116" s="586">
        <v>0</v>
      </c>
      <c r="AD116" s="586">
        <v>114000</v>
      </c>
      <c r="AE116" s="586">
        <v>0</v>
      </c>
      <c r="AF116" s="586">
        <v>0</v>
      </c>
      <c r="AG116" s="586">
        <v>0</v>
      </c>
      <c r="AH116" s="586">
        <v>5713.02</v>
      </c>
      <c r="AI116" s="586">
        <v>0</v>
      </c>
      <c r="AJ116" s="586">
        <v>0</v>
      </c>
      <c r="AK116" s="586">
        <v>0</v>
      </c>
      <c r="AL116" s="586">
        <v>7656</v>
      </c>
      <c r="AM116" s="586">
        <v>0</v>
      </c>
      <c r="AN116" s="586">
        <v>0</v>
      </c>
      <c r="AO116" s="586">
        <v>0</v>
      </c>
      <c r="AP116" s="586">
        <v>198998</v>
      </c>
      <c r="AQ116" s="586">
        <v>9460.964912280695</v>
      </c>
      <c r="AR116" s="586">
        <v>127369.02</v>
      </c>
      <c r="AS116" s="586">
        <v>18358.431578947362</v>
      </c>
      <c r="AT116" s="587">
        <v>335827.98491228069</v>
      </c>
      <c r="AU116" s="586">
        <v>335827.98491228069</v>
      </c>
      <c r="AV116" s="586">
        <v>0</v>
      </c>
      <c r="AW116" s="586">
        <v>216114.9649122807</v>
      </c>
      <c r="AX116" s="586">
        <v>2960.4789714011054</v>
      </c>
      <c r="AY116" s="586">
        <v>3003.2664679548784</v>
      </c>
      <c r="AZ116" s="588">
        <v>-1.4246986409737353E-2</v>
      </c>
      <c r="BA116" s="588">
        <v>0</v>
      </c>
      <c r="BB116" s="586">
        <v>0</v>
      </c>
      <c r="BC116" s="587">
        <v>335827.98491228069</v>
      </c>
      <c r="BD116" s="587">
        <v>4600.3833549627489</v>
      </c>
      <c r="BE116" s="588">
        <v>7.1267954140963319E-4</v>
      </c>
      <c r="BF116" s="586">
        <v>-2208.98</v>
      </c>
      <c r="BG116" s="586">
        <v>333619.00491228071</v>
      </c>
      <c r="BH116" s="586">
        <v>-1213.26</v>
      </c>
      <c r="BI116" s="586">
        <v>332405.7449122807</v>
      </c>
      <c r="BJ116" s="586">
        <f>VLOOKUP(B116,CFwds!$M:$AF,15,FALSE)</f>
        <v>63340.749999999942</v>
      </c>
      <c r="BK116" s="586">
        <f>VLOOKUP(B116,CFwds!$M:$AF,20,FALSE)</f>
        <v>3510.7199999999975</v>
      </c>
    </row>
    <row r="117" spans="1:63" x14ac:dyDescent="0.25">
      <c r="A117" s="564">
        <v>117</v>
      </c>
      <c r="B117" s="564">
        <v>513</v>
      </c>
      <c r="C117" s="584">
        <v>124698</v>
      </c>
      <c r="D117" s="584">
        <v>9353026</v>
      </c>
      <c r="E117" s="585" t="s">
        <v>930</v>
      </c>
      <c r="F117" s="586">
        <v>267148</v>
      </c>
      <c r="G117" s="586">
        <v>0</v>
      </c>
      <c r="H117" s="586">
        <v>0</v>
      </c>
      <c r="I117" s="586">
        <v>799.99999999999909</v>
      </c>
      <c r="J117" s="586">
        <v>0</v>
      </c>
      <c r="K117" s="586">
        <v>450.45000000000027</v>
      </c>
      <c r="L117" s="586">
        <v>982.79999999999893</v>
      </c>
      <c r="M117" s="586">
        <v>0</v>
      </c>
      <c r="N117" s="586">
        <v>0</v>
      </c>
      <c r="O117" s="586">
        <v>0</v>
      </c>
      <c r="P117" s="586">
        <v>0</v>
      </c>
      <c r="Q117" s="586">
        <v>0</v>
      </c>
      <c r="R117" s="586">
        <v>0</v>
      </c>
      <c r="S117" s="586">
        <v>0</v>
      </c>
      <c r="T117" s="586">
        <v>0</v>
      </c>
      <c r="U117" s="586">
        <v>0</v>
      </c>
      <c r="V117" s="586">
        <v>0</v>
      </c>
      <c r="W117" s="586">
        <v>1670.454545454551</v>
      </c>
      <c r="X117" s="586">
        <v>0</v>
      </c>
      <c r="Y117" s="586">
        <v>888.72549019607845</v>
      </c>
      <c r="Z117" s="586">
        <v>15051.495317398114</v>
      </c>
      <c r="AA117" s="586">
        <v>0</v>
      </c>
      <c r="AB117" s="586">
        <v>0</v>
      </c>
      <c r="AC117" s="586">
        <v>0</v>
      </c>
      <c r="AD117" s="586">
        <v>114000</v>
      </c>
      <c r="AE117" s="586">
        <v>34579.439252336444</v>
      </c>
      <c r="AF117" s="586">
        <v>0</v>
      </c>
      <c r="AG117" s="586">
        <v>0</v>
      </c>
      <c r="AH117" s="586">
        <v>6995.54</v>
      </c>
      <c r="AI117" s="586">
        <v>0</v>
      </c>
      <c r="AJ117" s="586">
        <v>0</v>
      </c>
      <c r="AK117" s="586">
        <v>0</v>
      </c>
      <c r="AL117" s="586">
        <v>0</v>
      </c>
      <c r="AM117" s="586">
        <v>0</v>
      </c>
      <c r="AN117" s="586">
        <v>0</v>
      </c>
      <c r="AO117" s="586">
        <v>0</v>
      </c>
      <c r="AP117" s="586">
        <v>267148</v>
      </c>
      <c r="AQ117" s="586">
        <v>19843.92535304874</v>
      </c>
      <c r="AR117" s="586">
        <v>155574.97925233646</v>
      </c>
      <c r="AS117" s="586">
        <v>26165.920317398111</v>
      </c>
      <c r="AT117" s="587">
        <v>442566.90460538515</v>
      </c>
      <c r="AU117" s="586">
        <v>442566.90460538515</v>
      </c>
      <c r="AV117" s="586">
        <v>0</v>
      </c>
      <c r="AW117" s="586">
        <v>286991.92535304872</v>
      </c>
      <c r="AX117" s="586">
        <v>2928.4890342147828</v>
      </c>
      <c r="AY117" s="586">
        <v>2839.32413717804</v>
      </c>
      <c r="AZ117" s="588">
        <v>3.140356392185726E-2</v>
      </c>
      <c r="BA117" s="588">
        <v>-2.5893563921857259E-2</v>
      </c>
      <c r="BB117" s="586">
        <v>-7204.9816620073943</v>
      </c>
      <c r="BC117" s="587">
        <v>435361.92294337775</v>
      </c>
      <c r="BD117" s="587">
        <v>4442.4686014630379</v>
      </c>
      <c r="BE117" s="588">
        <v>6.7501686643169911E-3</v>
      </c>
      <c r="BF117" s="586">
        <v>-2965.48</v>
      </c>
      <c r="BG117" s="586">
        <v>432396.44294337777</v>
      </c>
      <c r="BH117" s="586">
        <v>-1628.76</v>
      </c>
      <c r="BI117" s="586">
        <v>430767.68294337776</v>
      </c>
      <c r="BJ117" s="586">
        <f>VLOOKUP(B117,CFwds!$M:$AF,15,FALSE)</f>
        <v>73109.710000000021</v>
      </c>
      <c r="BK117" s="586">
        <f>VLOOKUP(B117,CFwds!$M:$AF,20,FALSE)</f>
        <v>10391</v>
      </c>
    </row>
    <row r="118" spans="1:63" x14ac:dyDescent="0.25">
      <c r="A118" s="564">
        <v>118</v>
      </c>
      <c r="B118" s="564">
        <v>445</v>
      </c>
      <c r="C118" s="584">
        <v>124699</v>
      </c>
      <c r="D118" s="584">
        <v>9353027</v>
      </c>
      <c r="E118" s="585" t="s">
        <v>1206</v>
      </c>
      <c r="F118" s="586">
        <v>433434</v>
      </c>
      <c r="G118" s="586">
        <v>0</v>
      </c>
      <c r="H118" s="586">
        <v>0</v>
      </c>
      <c r="I118" s="586">
        <v>9599.9999999999945</v>
      </c>
      <c r="J118" s="586">
        <v>0</v>
      </c>
      <c r="K118" s="586">
        <v>450.45000000000033</v>
      </c>
      <c r="L118" s="586">
        <v>2948.4000000000024</v>
      </c>
      <c r="M118" s="586">
        <v>72754.500000000015</v>
      </c>
      <c r="N118" s="586">
        <v>0</v>
      </c>
      <c r="O118" s="586">
        <v>0</v>
      </c>
      <c r="P118" s="586">
        <v>0</v>
      </c>
      <c r="Q118" s="586">
        <v>0</v>
      </c>
      <c r="R118" s="586">
        <v>0</v>
      </c>
      <c r="S118" s="586">
        <v>0</v>
      </c>
      <c r="T118" s="586">
        <v>0</v>
      </c>
      <c r="U118" s="586">
        <v>0</v>
      </c>
      <c r="V118" s="586">
        <v>0</v>
      </c>
      <c r="W118" s="586">
        <v>0</v>
      </c>
      <c r="X118" s="586">
        <v>0</v>
      </c>
      <c r="Y118" s="586">
        <v>1028.4965034965035</v>
      </c>
      <c r="Z118" s="586">
        <v>26477.755959356215</v>
      </c>
      <c r="AA118" s="586">
        <v>0</v>
      </c>
      <c r="AB118" s="586">
        <v>0</v>
      </c>
      <c r="AC118" s="586">
        <v>0</v>
      </c>
      <c r="AD118" s="586">
        <v>114000</v>
      </c>
      <c r="AE118" s="586">
        <v>0</v>
      </c>
      <c r="AF118" s="586">
        <v>0</v>
      </c>
      <c r="AG118" s="586">
        <v>0</v>
      </c>
      <c r="AH118" s="586">
        <v>4104.05</v>
      </c>
      <c r="AI118" s="586">
        <v>0</v>
      </c>
      <c r="AJ118" s="586">
        <v>0</v>
      </c>
      <c r="AK118" s="586">
        <v>0</v>
      </c>
      <c r="AL118" s="586">
        <v>0</v>
      </c>
      <c r="AM118" s="586">
        <v>0</v>
      </c>
      <c r="AN118" s="586">
        <v>0</v>
      </c>
      <c r="AO118" s="586">
        <v>0</v>
      </c>
      <c r="AP118" s="586">
        <v>433434</v>
      </c>
      <c r="AQ118" s="586">
        <v>113259.60246285272</v>
      </c>
      <c r="AR118" s="586">
        <v>118104.05</v>
      </c>
      <c r="AS118" s="586">
        <v>79352.230959356224</v>
      </c>
      <c r="AT118" s="587">
        <v>664797.65246285277</v>
      </c>
      <c r="AU118" s="586">
        <v>664797.65246285277</v>
      </c>
      <c r="AV118" s="586">
        <v>0</v>
      </c>
      <c r="AW118" s="586">
        <v>546693.60246285272</v>
      </c>
      <c r="AX118" s="586">
        <v>3438.3245437915266</v>
      </c>
      <c r="AY118" s="586">
        <v>3036.9821805702441</v>
      </c>
      <c r="AZ118" s="588">
        <v>0.13215170170867577</v>
      </c>
      <c r="BA118" s="588">
        <v>-0.12664170170867578</v>
      </c>
      <c r="BB118" s="586">
        <v>-61152.766033608146</v>
      </c>
      <c r="BC118" s="587">
        <v>603644.88642924465</v>
      </c>
      <c r="BD118" s="587">
        <v>3796.508719680784</v>
      </c>
      <c r="BE118" s="588">
        <v>-2.2981183096679403E-2</v>
      </c>
      <c r="BF118" s="586">
        <v>-4811.3399999999992</v>
      </c>
      <c r="BG118" s="586">
        <v>598833.54642924468</v>
      </c>
      <c r="BH118" s="586">
        <v>-2642.5800000000004</v>
      </c>
      <c r="BI118" s="586">
        <v>596190.96642924473</v>
      </c>
      <c r="BJ118" s="586">
        <f>VLOOKUP(B118,CFwds!$M:$AF,15,FALSE)</f>
        <v>71610.270000000135</v>
      </c>
      <c r="BK118" s="586">
        <f>VLOOKUP(B118,CFwds!$M:$AF,20,FALSE)</f>
        <v>4698.8099999999922</v>
      </c>
    </row>
    <row r="119" spans="1:63" x14ac:dyDescent="0.25">
      <c r="A119" s="564">
        <v>119</v>
      </c>
      <c r="B119" s="564">
        <v>446</v>
      </c>
      <c r="C119" s="584">
        <v>124700</v>
      </c>
      <c r="D119" s="584">
        <v>9353028</v>
      </c>
      <c r="E119" s="585" t="s">
        <v>1207</v>
      </c>
      <c r="F119" s="586">
        <v>414352</v>
      </c>
      <c r="G119" s="586">
        <v>0</v>
      </c>
      <c r="H119" s="586">
        <v>0</v>
      </c>
      <c r="I119" s="586">
        <v>6800.0000000000073</v>
      </c>
      <c r="J119" s="586">
        <v>0</v>
      </c>
      <c r="K119" s="586">
        <v>300.2999999999999</v>
      </c>
      <c r="L119" s="586">
        <v>0</v>
      </c>
      <c r="M119" s="586">
        <v>0</v>
      </c>
      <c r="N119" s="586">
        <v>0</v>
      </c>
      <c r="O119" s="586">
        <v>0</v>
      </c>
      <c r="P119" s="586">
        <v>0</v>
      </c>
      <c r="Q119" s="586">
        <v>0</v>
      </c>
      <c r="R119" s="586">
        <v>0</v>
      </c>
      <c r="S119" s="586">
        <v>0</v>
      </c>
      <c r="T119" s="586">
        <v>0</v>
      </c>
      <c r="U119" s="586">
        <v>0</v>
      </c>
      <c r="V119" s="586">
        <v>0</v>
      </c>
      <c r="W119" s="586">
        <v>0</v>
      </c>
      <c r="X119" s="586">
        <v>0</v>
      </c>
      <c r="Y119" s="586">
        <v>0</v>
      </c>
      <c r="Z119" s="586">
        <v>22599.30642771802</v>
      </c>
      <c r="AA119" s="586">
        <v>0</v>
      </c>
      <c r="AB119" s="586">
        <v>0</v>
      </c>
      <c r="AC119" s="586">
        <v>0</v>
      </c>
      <c r="AD119" s="586">
        <v>114000</v>
      </c>
      <c r="AE119" s="586">
        <v>0</v>
      </c>
      <c r="AF119" s="586">
        <v>0</v>
      </c>
      <c r="AG119" s="586">
        <v>0</v>
      </c>
      <c r="AH119" s="586">
        <v>6878.94</v>
      </c>
      <c r="AI119" s="586">
        <v>0</v>
      </c>
      <c r="AJ119" s="586">
        <v>0</v>
      </c>
      <c r="AK119" s="586">
        <v>0</v>
      </c>
      <c r="AL119" s="586">
        <v>0</v>
      </c>
      <c r="AM119" s="586">
        <v>0</v>
      </c>
      <c r="AN119" s="586">
        <v>0</v>
      </c>
      <c r="AO119" s="586">
        <v>0</v>
      </c>
      <c r="AP119" s="586">
        <v>414352</v>
      </c>
      <c r="AQ119" s="586">
        <v>29699.606427718027</v>
      </c>
      <c r="AR119" s="586">
        <v>120878.94</v>
      </c>
      <c r="AS119" s="586">
        <v>36147.256427718021</v>
      </c>
      <c r="AT119" s="587">
        <v>564930.54642771801</v>
      </c>
      <c r="AU119" s="586">
        <v>564930.54642771801</v>
      </c>
      <c r="AV119" s="586">
        <v>0</v>
      </c>
      <c r="AW119" s="586">
        <v>444051.60642771801</v>
      </c>
      <c r="AX119" s="586">
        <v>2921.3921475507764</v>
      </c>
      <c r="AY119" s="586">
        <v>2949.1854490137162</v>
      </c>
      <c r="AZ119" s="588">
        <v>-9.4240602849287002E-3</v>
      </c>
      <c r="BA119" s="588">
        <v>0</v>
      </c>
      <c r="BB119" s="586">
        <v>0</v>
      </c>
      <c r="BC119" s="587">
        <v>564930.54642771801</v>
      </c>
      <c r="BD119" s="587">
        <v>3716.6483317613029</v>
      </c>
      <c r="BE119" s="588">
        <v>-1.7487122807385735E-2</v>
      </c>
      <c r="BF119" s="586">
        <v>-4599.5199999999995</v>
      </c>
      <c r="BG119" s="586">
        <v>560331.026427718</v>
      </c>
      <c r="BH119" s="586">
        <v>-2526.2400000000002</v>
      </c>
      <c r="BI119" s="586">
        <v>557804.78642771801</v>
      </c>
      <c r="BJ119" s="586">
        <f>VLOOKUP(B119,CFwds!$M:$AF,15,FALSE)</f>
        <v>26625.760000000184</v>
      </c>
      <c r="BK119" s="586">
        <f>VLOOKUP(B119,CFwds!$M:$AF,20,FALSE)</f>
        <v>1433.1099999999988</v>
      </c>
    </row>
    <row r="120" spans="1:63" x14ac:dyDescent="0.25">
      <c r="A120" s="564">
        <v>120</v>
      </c>
      <c r="B120" s="564">
        <v>448</v>
      </c>
      <c r="C120" s="584">
        <v>124701</v>
      </c>
      <c r="D120" s="584">
        <v>9353029</v>
      </c>
      <c r="E120" s="585" t="s">
        <v>1208</v>
      </c>
      <c r="F120" s="586">
        <v>144478</v>
      </c>
      <c r="G120" s="586">
        <v>0</v>
      </c>
      <c r="H120" s="586">
        <v>0</v>
      </c>
      <c r="I120" s="586">
        <v>1599.9999999999991</v>
      </c>
      <c r="J120" s="586">
        <v>0</v>
      </c>
      <c r="K120" s="586">
        <v>750.74999999999977</v>
      </c>
      <c r="L120" s="586">
        <v>0</v>
      </c>
      <c r="M120" s="586">
        <v>0</v>
      </c>
      <c r="N120" s="586">
        <v>0</v>
      </c>
      <c r="O120" s="586">
        <v>0</v>
      </c>
      <c r="P120" s="586">
        <v>0</v>
      </c>
      <c r="Q120" s="586">
        <v>0</v>
      </c>
      <c r="R120" s="586">
        <v>0</v>
      </c>
      <c r="S120" s="586">
        <v>0</v>
      </c>
      <c r="T120" s="586">
        <v>0</v>
      </c>
      <c r="U120" s="586">
        <v>0</v>
      </c>
      <c r="V120" s="586">
        <v>0</v>
      </c>
      <c r="W120" s="586">
        <v>0</v>
      </c>
      <c r="X120" s="586">
        <v>0</v>
      </c>
      <c r="Y120" s="586">
        <v>628.52564102564111</v>
      </c>
      <c r="Z120" s="586">
        <v>12170.08790593505</v>
      </c>
      <c r="AA120" s="586">
        <v>0</v>
      </c>
      <c r="AB120" s="586">
        <v>0</v>
      </c>
      <c r="AC120" s="586">
        <v>0</v>
      </c>
      <c r="AD120" s="586">
        <v>114000</v>
      </c>
      <c r="AE120" s="586">
        <v>64619.492656875831</v>
      </c>
      <c r="AF120" s="586">
        <v>0</v>
      </c>
      <c r="AG120" s="586">
        <v>0</v>
      </c>
      <c r="AH120" s="586">
        <v>8741.75</v>
      </c>
      <c r="AI120" s="586">
        <v>0</v>
      </c>
      <c r="AJ120" s="586">
        <v>0</v>
      </c>
      <c r="AK120" s="586">
        <v>0</v>
      </c>
      <c r="AL120" s="586">
        <v>0</v>
      </c>
      <c r="AM120" s="586">
        <v>0</v>
      </c>
      <c r="AN120" s="586">
        <v>0</v>
      </c>
      <c r="AO120" s="586">
        <v>0</v>
      </c>
      <c r="AP120" s="586">
        <v>144478</v>
      </c>
      <c r="AQ120" s="586">
        <v>15149.363546960691</v>
      </c>
      <c r="AR120" s="586">
        <v>187361.24265687584</v>
      </c>
      <c r="AS120" s="586">
        <v>23343.262905935051</v>
      </c>
      <c r="AT120" s="587">
        <v>346988.60620383651</v>
      </c>
      <c r="AU120" s="586">
        <v>346988.60620383651</v>
      </c>
      <c r="AV120" s="586">
        <v>0</v>
      </c>
      <c r="AW120" s="586">
        <v>159627.36354696067</v>
      </c>
      <c r="AX120" s="586">
        <v>3011.8370480558615</v>
      </c>
      <c r="AY120" s="586">
        <v>2475.1782350960252</v>
      </c>
      <c r="AZ120" s="588">
        <v>0.21681622977709178</v>
      </c>
      <c r="BA120" s="588">
        <v>-0.21130622977709179</v>
      </c>
      <c r="BB120" s="586">
        <v>-27720.090786876233</v>
      </c>
      <c r="BC120" s="587">
        <v>319268.51541696029</v>
      </c>
      <c r="BD120" s="587">
        <v>6023.9342531501943</v>
      </c>
      <c r="BE120" s="588">
        <v>0.22294371361630994</v>
      </c>
      <c r="BF120" s="586">
        <v>-1603.78</v>
      </c>
      <c r="BG120" s="586">
        <v>317664.73541696026</v>
      </c>
      <c r="BH120" s="586">
        <v>-880.86</v>
      </c>
      <c r="BI120" s="586">
        <v>316783.87541696028</v>
      </c>
      <c r="BJ120" s="586">
        <f>VLOOKUP(B120,CFwds!$M:$AF,15,FALSE)</f>
        <v>47743.790000000095</v>
      </c>
      <c r="BK120" s="586">
        <f>VLOOKUP(B120,CFwds!$M:$AF,20,FALSE)</f>
        <v>20.629999999999995</v>
      </c>
    </row>
    <row r="121" spans="1:63" x14ac:dyDescent="0.25">
      <c r="A121" s="564">
        <v>121</v>
      </c>
      <c r="B121" s="564">
        <v>457</v>
      </c>
      <c r="C121" s="584">
        <v>124702</v>
      </c>
      <c r="D121" s="584">
        <v>9353036</v>
      </c>
      <c r="E121" s="585" t="s">
        <v>1209</v>
      </c>
      <c r="F121" s="586">
        <v>436160</v>
      </c>
      <c r="G121" s="586">
        <v>0</v>
      </c>
      <c r="H121" s="586">
        <v>0</v>
      </c>
      <c r="I121" s="586">
        <v>3200</v>
      </c>
      <c r="J121" s="586">
        <v>0</v>
      </c>
      <c r="K121" s="586">
        <v>0</v>
      </c>
      <c r="L121" s="586">
        <v>0</v>
      </c>
      <c r="M121" s="586">
        <v>4505.3584905660346</v>
      </c>
      <c r="N121" s="586">
        <v>0</v>
      </c>
      <c r="O121" s="586">
        <v>0</v>
      </c>
      <c r="P121" s="586">
        <v>0</v>
      </c>
      <c r="Q121" s="586">
        <v>0</v>
      </c>
      <c r="R121" s="586">
        <v>0</v>
      </c>
      <c r="S121" s="586">
        <v>0</v>
      </c>
      <c r="T121" s="586">
        <v>0</v>
      </c>
      <c r="U121" s="586">
        <v>0</v>
      </c>
      <c r="V121" s="586">
        <v>0</v>
      </c>
      <c r="W121" s="586">
        <v>0</v>
      </c>
      <c r="X121" s="586">
        <v>0</v>
      </c>
      <c r="Y121" s="586">
        <v>0</v>
      </c>
      <c r="Z121" s="586">
        <v>29644.482442748082</v>
      </c>
      <c r="AA121" s="586">
        <v>0</v>
      </c>
      <c r="AB121" s="586">
        <v>0</v>
      </c>
      <c r="AC121" s="586">
        <v>0</v>
      </c>
      <c r="AD121" s="586">
        <v>114000</v>
      </c>
      <c r="AE121" s="586">
        <v>0</v>
      </c>
      <c r="AF121" s="586">
        <v>0</v>
      </c>
      <c r="AG121" s="586">
        <v>0</v>
      </c>
      <c r="AH121" s="586">
        <v>12933</v>
      </c>
      <c r="AI121" s="586">
        <v>0</v>
      </c>
      <c r="AJ121" s="586">
        <v>0</v>
      </c>
      <c r="AK121" s="586">
        <v>0</v>
      </c>
      <c r="AL121" s="586">
        <v>0</v>
      </c>
      <c r="AM121" s="586">
        <v>0</v>
      </c>
      <c r="AN121" s="586">
        <v>0</v>
      </c>
      <c r="AO121" s="586">
        <v>0</v>
      </c>
      <c r="AP121" s="586">
        <v>436160</v>
      </c>
      <c r="AQ121" s="586">
        <v>37349.840933314117</v>
      </c>
      <c r="AR121" s="586">
        <v>126933</v>
      </c>
      <c r="AS121" s="586">
        <v>43494.961688031093</v>
      </c>
      <c r="AT121" s="587">
        <v>600442.84093331406</v>
      </c>
      <c r="AU121" s="586">
        <v>600442.84093331406</v>
      </c>
      <c r="AV121" s="586">
        <v>0</v>
      </c>
      <c r="AW121" s="586">
        <v>473509.84093331406</v>
      </c>
      <c r="AX121" s="586">
        <v>2959.4365058332128</v>
      </c>
      <c r="AY121" s="586">
        <v>2983.567645636826</v>
      </c>
      <c r="AZ121" s="588">
        <v>-8.0880149772714696E-3</v>
      </c>
      <c r="BA121" s="588">
        <v>0</v>
      </c>
      <c r="BB121" s="586">
        <v>0</v>
      </c>
      <c r="BC121" s="587">
        <v>600442.84093331406</v>
      </c>
      <c r="BD121" s="587">
        <v>3752.767755833213</v>
      </c>
      <c r="BE121" s="588">
        <v>-1.2607662731848435E-2</v>
      </c>
      <c r="BF121" s="586">
        <v>-4841.5999999999995</v>
      </c>
      <c r="BG121" s="586">
        <v>595601.24093331408</v>
      </c>
      <c r="BH121" s="586">
        <v>-2659.2000000000003</v>
      </c>
      <c r="BI121" s="586">
        <v>592942.04093331413</v>
      </c>
      <c r="BJ121" s="586">
        <f>VLOOKUP(B121,CFwds!$M:$AF,15,FALSE)</f>
        <v>2538.3499999997439</v>
      </c>
      <c r="BK121" s="586">
        <f>VLOOKUP(B121,CFwds!$M:$AF,20,FALSE)</f>
        <v>3814.9400000000005</v>
      </c>
    </row>
    <row r="122" spans="1:63" x14ac:dyDescent="0.25">
      <c r="A122" s="564">
        <v>122</v>
      </c>
      <c r="B122" s="564">
        <v>458</v>
      </c>
      <c r="C122" s="584">
        <v>124703</v>
      </c>
      <c r="D122" s="584">
        <v>9353037</v>
      </c>
      <c r="E122" s="585" t="s">
        <v>1210</v>
      </c>
      <c r="F122" s="586">
        <v>264422</v>
      </c>
      <c r="G122" s="586">
        <v>0</v>
      </c>
      <c r="H122" s="586">
        <v>0</v>
      </c>
      <c r="I122" s="586">
        <v>3199.9999999999991</v>
      </c>
      <c r="J122" s="586">
        <v>0</v>
      </c>
      <c r="K122" s="586">
        <v>0</v>
      </c>
      <c r="L122" s="586">
        <v>0</v>
      </c>
      <c r="M122" s="586">
        <v>0</v>
      </c>
      <c r="N122" s="586">
        <v>0</v>
      </c>
      <c r="O122" s="586">
        <v>0</v>
      </c>
      <c r="P122" s="586">
        <v>0</v>
      </c>
      <c r="Q122" s="586">
        <v>0</v>
      </c>
      <c r="R122" s="586">
        <v>0</v>
      </c>
      <c r="S122" s="586">
        <v>0</v>
      </c>
      <c r="T122" s="586">
        <v>0</v>
      </c>
      <c r="U122" s="586">
        <v>0</v>
      </c>
      <c r="V122" s="586">
        <v>0</v>
      </c>
      <c r="W122" s="586">
        <v>1774.3902439024373</v>
      </c>
      <c r="X122" s="586">
        <v>0</v>
      </c>
      <c r="Y122" s="586">
        <v>0</v>
      </c>
      <c r="Z122" s="586">
        <v>13829.420121951225</v>
      </c>
      <c r="AA122" s="586">
        <v>0</v>
      </c>
      <c r="AB122" s="586">
        <v>0</v>
      </c>
      <c r="AC122" s="586">
        <v>0</v>
      </c>
      <c r="AD122" s="586">
        <v>114000</v>
      </c>
      <c r="AE122" s="586">
        <v>0</v>
      </c>
      <c r="AF122" s="586">
        <v>0</v>
      </c>
      <c r="AG122" s="586">
        <v>0</v>
      </c>
      <c r="AH122" s="586">
        <v>5596.43</v>
      </c>
      <c r="AI122" s="586">
        <v>0</v>
      </c>
      <c r="AJ122" s="586">
        <v>0</v>
      </c>
      <c r="AK122" s="586">
        <v>0</v>
      </c>
      <c r="AL122" s="586">
        <v>0</v>
      </c>
      <c r="AM122" s="586">
        <v>0</v>
      </c>
      <c r="AN122" s="586">
        <v>0</v>
      </c>
      <c r="AO122" s="586">
        <v>0</v>
      </c>
      <c r="AP122" s="586">
        <v>264422</v>
      </c>
      <c r="AQ122" s="586">
        <v>18803.810365853664</v>
      </c>
      <c r="AR122" s="586">
        <v>119596.43</v>
      </c>
      <c r="AS122" s="586">
        <v>25427.220121951224</v>
      </c>
      <c r="AT122" s="587">
        <v>402822.24036585365</v>
      </c>
      <c r="AU122" s="586">
        <v>402822.24036585365</v>
      </c>
      <c r="AV122" s="586">
        <v>0</v>
      </c>
      <c r="AW122" s="586">
        <v>283225.81036585366</v>
      </c>
      <c r="AX122" s="586">
        <v>2919.8537151118935</v>
      </c>
      <c r="AY122" s="586">
        <v>2951.7092767298668</v>
      </c>
      <c r="AZ122" s="588">
        <v>-1.0792242267593974E-2</v>
      </c>
      <c r="BA122" s="588">
        <v>0</v>
      </c>
      <c r="BB122" s="586">
        <v>0</v>
      </c>
      <c r="BC122" s="587">
        <v>402822.24036585365</v>
      </c>
      <c r="BD122" s="587">
        <v>4152.8066017098317</v>
      </c>
      <c r="BE122" s="588">
        <v>-8.8292448831822634E-3</v>
      </c>
      <c r="BF122" s="586">
        <v>-2935.22</v>
      </c>
      <c r="BG122" s="586">
        <v>399887.02036585368</v>
      </c>
      <c r="BH122" s="586">
        <v>-1612.14</v>
      </c>
      <c r="BI122" s="586">
        <v>398274.88036585366</v>
      </c>
      <c r="BJ122" s="586">
        <f>VLOOKUP(B122,CFwds!$M:$AF,15,FALSE)</f>
        <v>47900.510000000184</v>
      </c>
      <c r="BK122" s="586">
        <f>VLOOKUP(B122,CFwds!$M:$AF,20,FALSE)</f>
        <v>26747.18</v>
      </c>
    </row>
    <row r="123" spans="1:63" x14ac:dyDescent="0.25">
      <c r="A123" s="564">
        <v>123</v>
      </c>
      <c r="B123" s="564">
        <v>464</v>
      </c>
      <c r="C123" s="584">
        <v>124704</v>
      </c>
      <c r="D123" s="584">
        <v>9353040</v>
      </c>
      <c r="E123" s="585" t="s">
        <v>898</v>
      </c>
      <c r="F123" s="586">
        <v>498858</v>
      </c>
      <c r="G123" s="586">
        <v>0</v>
      </c>
      <c r="H123" s="586">
        <v>0</v>
      </c>
      <c r="I123" s="586">
        <v>4399.9999999999973</v>
      </c>
      <c r="J123" s="586">
        <v>0</v>
      </c>
      <c r="K123" s="586">
        <v>0</v>
      </c>
      <c r="L123" s="586">
        <v>0</v>
      </c>
      <c r="M123" s="586">
        <v>0</v>
      </c>
      <c r="N123" s="586">
        <v>0</v>
      </c>
      <c r="O123" s="586">
        <v>0</v>
      </c>
      <c r="P123" s="586">
        <v>0</v>
      </c>
      <c r="Q123" s="586">
        <v>0</v>
      </c>
      <c r="R123" s="586">
        <v>0</v>
      </c>
      <c r="S123" s="586">
        <v>0</v>
      </c>
      <c r="T123" s="586">
        <v>0</v>
      </c>
      <c r="U123" s="586">
        <v>0</v>
      </c>
      <c r="V123" s="586">
        <v>0</v>
      </c>
      <c r="W123" s="586">
        <v>0</v>
      </c>
      <c r="X123" s="586">
        <v>0</v>
      </c>
      <c r="Y123" s="586">
        <v>895.63492063492049</v>
      </c>
      <c r="Z123" s="586">
        <v>22818.491886906664</v>
      </c>
      <c r="AA123" s="586">
        <v>0</v>
      </c>
      <c r="AB123" s="586">
        <v>0</v>
      </c>
      <c r="AC123" s="586">
        <v>0</v>
      </c>
      <c r="AD123" s="586">
        <v>114000</v>
      </c>
      <c r="AE123" s="586">
        <v>0</v>
      </c>
      <c r="AF123" s="586">
        <v>0</v>
      </c>
      <c r="AG123" s="586">
        <v>0</v>
      </c>
      <c r="AH123" s="586">
        <v>12933</v>
      </c>
      <c r="AI123" s="586">
        <v>0</v>
      </c>
      <c r="AJ123" s="586">
        <v>0</v>
      </c>
      <c r="AK123" s="586">
        <v>0</v>
      </c>
      <c r="AL123" s="586">
        <v>0</v>
      </c>
      <c r="AM123" s="586">
        <v>0</v>
      </c>
      <c r="AN123" s="586">
        <v>0</v>
      </c>
      <c r="AO123" s="586">
        <v>0</v>
      </c>
      <c r="AP123" s="586">
        <v>498858</v>
      </c>
      <c r="AQ123" s="586">
        <v>28114.126807541583</v>
      </c>
      <c r="AR123" s="586">
        <v>126933</v>
      </c>
      <c r="AS123" s="586">
        <v>35016.291886906663</v>
      </c>
      <c r="AT123" s="587">
        <v>653905.12680754159</v>
      </c>
      <c r="AU123" s="586">
        <v>653905.12680754159</v>
      </c>
      <c r="AV123" s="586">
        <v>0</v>
      </c>
      <c r="AW123" s="586">
        <v>526972.12680754159</v>
      </c>
      <c r="AX123" s="586">
        <v>2879.6291082379321</v>
      </c>
      <c r="AY123" s="586">
        <v>2875.7205281852935</v>
      </c>
      <c r="AZ123" s="588">
        <v>1.3591654732544936E-3</v>
      </c>
      <c r="BA123" s="588">
        <v>0</v>
      </c>
      <c r="BB123" s="586">
        <v>0</v>
      </c>
      <c r="BC123" s="587">
        <v>653905.12680754159</v>
      </c>
      <c r="BD123" s="587">
        <v>3573.2520590576041</v>
      </c>
      <c r="BE123" s="588">
        <v>8.1621293963827224E-3</v>
      </c>
      <c r="BF123" s="586">
        <v>-5537.58</v>
      </c>
      <c r="BG123" s="586">
        <v>648367.54680754163</v>
      </c>
      <c r="BH123" s="586">
        <v>-3041.46</v>
      </c>
      <c r="BI123" s="586">
        <v>645326.08680754167</v>
      </c>
      <c r="BJ123" s="586">
        <f>VLOOKUP(B123,CFwds!$M:$AF,15,FALSE)</f>
        <v>80982.010000000009</v>
      </c>
      <c r="BK123" s="586">
        <f>VLOOKUP(B123,CFwds!$M:$AF,20,FALSE)</f>
        <v>6020.92</v>
      </c>
    </row>
    <row r="124" spans="1:63" x14ac:dyDescent="0.25">
      <c r="A124" s="564">
        <v>124</v>
      </c>
      <c r="B124" s="564">
        <v>308</v>
      </c>
      <c r="C124" s="584">
        <v>124705</v>
      </c>
      <c r="D124" s="584">
        <v>9353042</v>
      </c>
      <c r="E124" s="585" t="s">
        <v>824</v>
      </c>
      <c r="F124" s="586">
        <v>190820</v>
      </c>
      <c r="G124" s="586">
        <v>0</v>
      </c>
      <c r="H124" s="586">
        <v>0</v>
      </c>
      <c r="I124" s="586">
        <v>800.00000000000068</v>
      </c>
      <c r="J124" s="586">
        <v>0</v>
      </c>
      <c r="K124" s="586">
        <v>300.3000000000003</v>
      </c>
      <c r="L124" s="586">
        <v>0</v>
      </c>
      <c r="M124" s="586">
        <v>0</v>
      </c>
      <c r="N124" s="586">
        <v>0</v>
      </c>
      <c r="O124" s="586">
        <v>0</v>
      </c>
      <c r="P124" s="586">
        <v>0</v>
      </c>
      <c r="Q124" s="586">
        <v>0</v>
      </c>
      <c r="R124" s="586">
        <v>0</v>
      </c>
      <c r="S124" s="586">
        <v>0</v>
      </c>
      <c r="T124" s="586">
        <v>0</v>
      </c>
      <c r="U124" s="586">
        <v>0</v>
      </c>
      <c r="V124" s="586">
        <v>0</v>
      </c>
      <c r="W124" s="586">
        <v>1810.3448275862038</v>
      </c>
      <c r="X124" s="586">
        <v>0</v>
      </c>
      <c r="Y124" s="586">
        <v>0</v>
      </c>
      <c r="Z124" s="586">
        <v>3847.3633952254763</v>
      </c>
      <c r="AA124" s="586">
        <v>0</v>
      </c>
      <c r="AB124" s="586">
        <v>0</v>
      </c>
      <c r="AC124" s="586">
        <v>0</v>
      </c>
      <c r="AD124" s="586">
        <v>114000</v>
      </c>
      <c r="AE124" s="586">
        <v>53271.02803738317</v>
      </c>
      <c r="AF124" s="586">
        <v>0</v>
      </c>
      <c r="AG124" s="586">
        <v>0</v>
      </c>
      <c r="AH124" s="586">
        <v>2471.7600000000002</v>
      </c>
      <c r="AI124" s="586">
        <v>0</v>
      </c>
      <c r="AJ124" s="586">
        <v>0</v>
      </c>
      <c r="AK124" s="586">
        <v>0</v>
      </c>
      <c r="AL124" s="586">
        <v>5022</v>
      </c>
      <c r="AM124" s="586">
        <v>0</v>
      </c>
      <c r="AN124" s="586">
        <v>0</v>
      </c>
      <c r="AO124" s="586">
        <v>0</v>
      </c>
      <c r="AP124" s="586">
        <v>190820</v>
      </c>
      <c r="AQ124" s="586">
        <v>6758.0082228116808</v>
      </c>
      <c r="AR124" s="586">
        <v>174764.78803738317</v>
      </c>
      <c r="AS124" s="586">
        <v>14395.313395225476</v>
      </c>
      <c r="AT124" s="587">
        <v>372342.79626019485</v>
      </c>
      <c r="AU124" s="586">
        <v>372342.79626019485</v>
      </c>
      <c r="AV124" s="586">
        <v>0</v>
      </c>
      <c r="AW124" s="586">
        <v>202600.00822281168</v>
      </c>
      <c r="AX124" s="586">
        <v>2894.2858317544524</v>
      </c>
      <c r="AY124" s="586">
        <v>2345.1394036642055</v>
      </c>
      <c r="AZ124" s="588">
        <v>0.23416366090315277</v>
      </c>
      <c r="BA124" s="588">
        <v>-0.22865366090315278</v>
      </c>
      <c r="BB124" s="586">
        <v>-37535.729698324001</v>
      </c>
      <c r="BC124" s="587">
        <v>334807.06656187086</v>
      </c>
      <c r="BD124" s="587">
        <v>4782.9580937410119</v>
      </c>
      <c r="BE124" s="588">
        <v>3.4827179495513949E-2</v>
      </c>
      <c r="BF124" s="586">
        <v>-2118.1999999999998</v>
      </c>
      <c r="BG124" s="586">
        <v>332688.86656187085</v>
      </c>
      <c r="BH124" s="586">
        <v>-1163.4000000000001</v>
      </c>
      <c r="BI124" s="586">
        <v>331525.46656187082</v>
      </c>
      <c r="BJ124" s="586">
        <f>VLOOKUP(B124,CFwds!$M:$AF,15,FALSE)</f>
        <v>116452.09999999998</v>
      </c>
      <c r="BK124" s="586">
        <f>VLOOKUP(B124,CFwds!$M:$AF,20,FALSE)</f>
        <v>16954</v>
      </c>
    </row>
    <row r="125" spans="1:63" x14ac:dyDescent="0.25">
      <c r="A125" s="564">
        <v>125</v>
      </c>
      <c r="B125" s="564">
        <v>468</v>
      </c>
      <c r="C125" s="584">
        <v>124706</v>
      </c>
      <c r="D125" s="584">
        <v>9353043</v>
      </c>
      <c r="E125" s="585" t="s">
        <v>1211</v>
      </c>
      <c r="F125" s="586">
        <v>444338</v>
      </c>
      <c r="G125" s="586">
        <v>0</v>
      </c>
      <c r="H125" s="586">
        <v>0</v>
      </c>
      <c r="I125" s="586">
        <v>3200.0000000000009</v>
      </c>
      <c r="J125" s="586">
        <v>0</v>
      </c>
      <c r="K125" s="586">
        <v>750.75000000000068</v>
      </c>
      <c r="L125" s="586">
        <v>0</v>
      </c>
      <c r="M125" s="586">
        <v>0</v>
      </c>
      <c r="N125" s="586">
        <v>0</v>
      </c>
      <c r="O125" s="586">
        <v>0</v>
      </c>
      <c r="P125" s="586">
        <v>0</v>
      </c>
      <c r="Q125" s="586">
        <v>0</v>
      </c>
      <c r="R125" s="586">
        <v>0</v>
      </c>
      <c r="S125" s="586">
        <v>0</v>
      </c>
      <c r="T125" s="586">
        <v>0</v>
      </c>
      <c r="U125" s="586">
        <v>0</v>
      </c>
      <c r="V125" s="586">
        <v>0</v>
      </c>
      <c r="W125" s="586">
        <v>1797.794117647059</v>
      </c>
      <c r="X125" s="586">
        <v>0</v>
      </c>
      <c r="Y125" s="586">
        <v>1125.1865671641792</v>
      </c>
      <c r="Z125" s="586">
        <v>22070.072156862741</v>
      </c>
      <c r="AA125" s="586">
        <v>0</v>
      </c>
      <c r="AB125" s="586">
        <v>0</v>
      </c>
      <c r="AC125" s="586">
        <v>0</v>
      </c>
      <c r="AD125" s="586">
        <v>114000</v>
      </c>
      <c r="AE125" s="586">
        <v>0</v>
      </c>
      <c r="AF125" s="586">
        <v>0</v>
      </c>
      <c r="AG125" s="586">
        <v>0</v>
      </c>
      <c r="AH125" s="586">
        <v>10777.5</v>
      </c>
      <c r="AI125" s="586">
        <v>0</v>
      </c>
      <c r="AJ125" s="586">
        <v>0</v>
      </c>
      <c r="AK125" s="586">
        <v>0</v>
      </c>
      <c r="AL125" s="586">
        <v>0</v>
      </c>
      <c r="AM125" s="586">
        <v>0</v>
      </c>
      <c r="AN125" s="586">
        <v>0</v>
      </c>
      <c r="AO125" s="586">
        <v>0</v>
      </c>
      <c r="AP125" s="586">
        <v>444338</v>
      </c>
      <c r="AQ125" s="586">
        <v>28943.802841673983</v>
      </c>
      <c r="AR125" s="586">
        <v>124777.5</v>
      </c>
      <c r="AS125" s="586">
        <v>34043.247156862737</v>
      </c>
      <c r="AT125" s="587">
        <v>598059.30284167395</v>
      </c>
      <c r="AU125" s="586">
        <v>598059.30284167395</v>
      </c>
      <c r="AV125" s="586">
        <v>0</v>
      </c>
      <c r="AW125" s="586">
        <v>473281.80284167395</v>
      </c>
      <c r="AX125" s="586">
        <v>2903.5693425869567</v>
      </c>
      <c r="AY125" s="586">
        <v>2862.7555869212829</v>
      </c>
      <c r="AZ125" s="588">
        <v>1.4256807619950025E-2</v>
      </c>
      <c r="BA125" s="588">
        <v>-8.7468076199500241E-3</v>
      </c>
      <c r="BB125" s="586">
        <v>-4081.5154982232257</v>
      </c>
      <c r="BC125" s="587">
        <v>593977.78734345071</v>
      </c>
      <c r="BD125" s="587">
        <v>3644.0355051745441</v>
      </c>
      <c r="BE125" s="588">
        <v>-1.4314375536234936E-2</v>
      </c>
      <c r="BF125" s="586">
        <v>-4932.38</v>
      </c>
      <c r="BG125" s="586">
        <v>589045.4073434507</v>
      </c>
      <c r="BH125" s="586">
        <v>-2709.06</v>
      </c>
      <c r="BI125" s="586">
        <v>586336.34734345064</v>
      </c>
      <c r="BJ125" s="586">
        <f>VLOOKUP(B125,CFwds!$M:$AF,15,FALSE)</f>
        <v>53453.019999999844</v>
      </c>
      <c r="BK125" s="586">
        <f>VLOOKUP(B125,CFwds!$M:$AF,20,FALSE)</f>
        <v>4337.25</v>
      </c>
    </row>
    <row r="126" spans="1:63" x14ac:dyDescent="0.25">
      <c r="A126" s="564">
        <v>126</v>
      </c>
      <c r="B126" s="564">
        <v>478</v>
      </c>
      <c r="C126" s="584">
        <v>124709</v>
      </c>
      <c r="D126" s="584">
        <v>9353048</v>
      </c>
      <c r="E126" s="585" t="s">
        <v>1212</v>
      </c>
      <c r="F126" s="586">
        <v>466146</v>
      </c>
      <c r="G126" s="586">
        <v>0</v>
      </c>
      <c r="H126" s="586">
        <v>0</v>
      </c>
      <c r="I126" s="586">
        <v>2800.0000000000014</v>
      </c>
      <c r="J126" s="586">
        <v>0</v>
      </c>
      <c r="K126" s="586">
        <v>450.44999999999982</v>
      </c>
      <c r="L126" s="586">
        <v>0</v>
      </c>
      <c r="M126" s="586">
        <v>0</v>
      </c>
      <c r="N126" s="586">
        <v>0</v>
      </c>
      <c r="O126" s="586">
        <v>0</v>
      </c>
      <c r="P126" s="586">
        <v>0</v>
      </c>
      <c r="Q126" s="586">
        <v>0</v>
      </c>
      <c r="R126" s="586">
        <v>0</v>
      </c>
      <c r="S126" s="586">
        <v>0</v>
      </c>
      <c r="T126" s="586">
        <v>0</v>
      </c>
      <c r="U126" s="586">
        <v>0</v>
      </c>
      <c r="V126" s="586">
        <v>0</v>
      </c>
      <c r="W126" s="586">
        <v>1832.1428571428562</v>
      </c>
      <c r="X126" s="586">
        <v>0</v>
      </c>
      <c r="Y126" s="586">
        <v>836.90476190476181</v>
      </c>
      <c r="Z126" s="586">
        <v>30144.387765306092</v>
      </c>
      <c r="AA126" s="586">
        <v>0</v>
      </c>
      <c r="AB126" s="586">
        <v>0</v>
      </c>
      <c r="AC126" s="586">
        <v>0</v>
      </c>
      <c r="AD126" s="586">
        <v>114000</v>
      </c>
      <c r="AE126" s="586">
        <v>0</v>
      </c>
      <c r="AF126" s="586">
        <v>0</v>
      </c>
      <c r="AG126" s="586">
        <v>0</v>
      </c>
      <c r="AH126" s="586">
        <v>17124.25</v>
      </c>
      <c r="AI126" s="586">
        <v>0</v>
      </c>
      <c r="AJ126" s="586">
        <v>0</v>
      </c>
      <c r="AK126" s="586">
        <v>0</v>
      </c>
      <c r="AL126" s="586">
        <v>0</v>
      </c>
      <c r="AM126" s="586">
        <v>0</v>
      </c>
      <c r="AN126" s="586">
        <v>0</v>
      </c>
      <c r="AO126" s="586">
        <v>0</v>
      </c>
      <c r="AP126" s="586">
        <v>466146</v>
      </c>
      <c r="AQ126" s="586">
        <v>36063.885384353707</v>
      </c>
      <c r="AR126" s="586">
        <v>131124.25</v>
      </c>
      <c r="AS126" s="586">
        <v>41767.412765306093</v>
      </c>
      <c r="AT126" s="587">
        <v>633334.13538435369</v>
      </c>
      <c r="AU126" s="586">
        <v>633334.13538435369</v>
      </c>
      <c r="AV126" s="586">
        <v>0</v>
      </c>
      <c r="AW126" s="586">
        <v>502209.88538435369</v>
      </c>
      <c r="AX126" s="586">
        <v>2936.8999145283842</v>
      </c>
      <c r="AY126" s="586">
        <v>2920.1321596958583</v>
      </c>
      <c r="AZ126" s="588">
        <v>5.7421219025485378E-3</v>
      </c>
      <c r="BA126" s="588">
        <v>-2.3212190254853771E-4</v>
      </c>
      <c r="BB126" s="586">
        <v>-115.90835417490318</v>
      </c>
      <c r="BC126" s="587">
        <v>633218.22703017876</v>
      </c>
      <c r="BD126" s="587">
        <v>3703.0305674279462</v>
      </c>
      <c r="BE126" s="588">
        <v>1.8314740319953726E-2</v>
      </c>
      <c r="BF126" s="586">
        <v>-5174.46</v>
      </c>
      <c r="BG126" s="586">
        <v>628043.7670301788</v>
      </c>
      <c r="BH126" s="586">
        <v>-2842.02</v>
      </c>
      <c r="BI126" s="586">
        <v>625201.74703017878</v>
      </c>
      <c r="BJ126" s="586">
        <f>VLOOKUP(B126,CFwds!$M:$AF,15,FALSE)</f>
        <v>32302.649999999907</v>
      </c>
      <c r="BK126" s="586">
        <f>VLOOKUP(B126,CFwds!$M:$AF,20,FALSE)</f>
        <v>2545.5</v>
      </c>
    </row>
    <row r="127" spans="1:63" x14ac:dyDescent="0.25">
      <c r="A127" s="564">
        <v>127</v>
      </c>
      <c r="B127" s="564">
        <v>488</v>
      </c>
      <c r="C127" s="584">
        <v>124710</v>
      </c>
      <c r="D127" s="584">
        <v>9353049</v>
      </c>
      <c r="E127" s="585" t="s">
        <v>914</v>
      </c>
      <c r="F127" s="586">
        <v>553378</v>
      </c>
      <c r="G127" s="586">
        <v>0</v>
      </c>
      <c r="H127" s="586">
        <v>0</v>
      </c>
      <c r="I127" s="586">
        <v>7200.0000000000045</v>
      </c>
      <c r="J127" s="586">
        <v>0</v>
      </c>
      <c r="K127" s="586">
        <v>0</v>
      </c>
      <c r="L127" s="586">
        <v>0</v>
      </c>
      <c r="M127" s="586">
        <v>0</v>
      </c>
      <c r="N127" s="586">
        <v>0</v>
      </c>
      <c r="O127" s="586">
        <v>0</v>
      </c>
      <c r="P127" s="586">
        <v>0</v>
      </c>
      <c r="Q127" s="586">
        <v>0</v>
      </c>
      <c r="R127" s="586">
        <v>0</v>
      </c>
      <c r="S127" s="586">
        <v>0</v>
      </c>
      <c r="T127" s="586">
        <v>0</v>
      </c>
      <c r="U127" s="586">
        <v>0</v>
      </c>
      <c r="V127" s="586">
        <v>0</v>
      </c>
      <c r="W127" s="586">
        <v>0</v>
      </c>
      <c r="X127" s="586">
        <v>0</v>
      </c>
      <c r="Y127" s="586">
        <v>0</v>
      </c>
      <c r="Z127" s="586">
        <v>46435.439018431665</v>
      </c>
      <c r="AA127" s="586">
        <v>0</v>
      </c>
      <c r="AB127" s="586">
        <v>0</v>
      </c>
      <c r="AC127" s="586">
        <v>0</v>
      </c>
      <c r="AD127" s="586">
        <v>114000</v>
      </c>
      <c r="AE127" s="586">
        <v>0</v>
      </c>
      <c r="AF127" s="586">
        <v>0</v>
      </c>
      <c r="AG127" s="586">
        <v>0</v>
      </c>
      <c r="AH127" s="586">
        <v>9101</v>
      </c>
      <c r="AI127" s="586">
        <v>0</v>
      </c>
      <c r="AJ127" s="586">
        <v>0</v>
      </c>
      <c r="AK127" s="586">
        <v>0</v>
      </c>
      <c r="AL127" s="586">
        <v>0</v>
      </c>
      <c r="AM127" s="586">
        <v>0</v>
      </c>
      <c r="AN127" s="586">
        <v>0</v>
      </c>
      <c r="AO127" s="586">
        <v>0</v>
      </c>
      <c r="AP127" s="586">
        <v>553378</v>
      </c>
      <c r="AQ127" s="586">
        <v>53635.439018431673</v>
      </c>
      <c r="AR127" s="586">
        <v>123101</v>
      </c>
      <c r="AS127" s="586">
        <v>60033.239018431661</v>
      </c>
      <c r="AT127" s="587">
        <v>730114.4390184317</v>
      </c>
      <c r="AU127" s="586">
        <v>730114.4390184317</v>
      </c>
      <c r="AV127" s="586">
        <v>0</v>
      </c>
      <c r="AW127" s="586">
        <v>607013.4390184317</v>
      </c>
      <c r="AX127" s="586">
        <v>2990.2139853124713</v>
      </c>
      <c r="AY127" s="586">
        <v>2974.4237452901357</v>
      </c>
      <c r="AZ127" s="588">
        <v>5.3086719897723926E-3</v>
      </c>
      <c r="BA127" s="588">
        <v>0</v>
      </c>
      <c r="BB127" s="586">
        <v>0</v>
      </c>
      <c r="BC127" s="587">
        <v>730114.4390184317</v>
      </c>
      <c r="BD127" s="587">
        <v>3596.6228523075451</v>
      </c>
      <c r="BE127" s="588">
        <v>-6.4378060586004482E-3</v>
      </c>
      <c r="BF127" s="586">
        <v>-6142.78</v>
      </c>
      <c r="BG127" s="586">
        <v>723971.65901843167</v>
      </c>
      <c r="BH127" s="586">
        <v>-3373.86</v>
      </c>
      <c r="BI127" s="586">
        <v>720597.79901843169</v>
      </c>
      <c r="BJ127" s="586">
        <f>VLOOKUP(B127,CFwds!$M:$AF,15,FALSE)</f>
        <v>65565.240000000107</v>
      </c>
      <c r="BK127" s="586">
        <f>VLOOKUP(B127,CFwds!$M:$AF,20,FALSE)</f>
        <v>6944.7899999999991</v>
      </c>
    </row>
    <row r="128" spans="1:63" x14ac:dyDescent="0.25">
      <c r="A128" s="564">
        <v>128</v>
      </c>
      <c r="B128" s="564">
        <v>495</v>
      </c>
      <c r="C128" s="584">
        <v>124712</v>
      </c>
      <c r="D128" s="584">
        <v>9353056</v>
      </c>
      <c r="E128" s="585" t="s">
        <v>917</v>
      </c>
      <c r="F128" s="586">
        <v>452516</v>
      </c>
      <c r="G128" s="586">
        <v>0</v>
      </c>
      <c r="H128" s="586">
        <v>0</v>
      </c>
      <c r="I128" s="586">
        <v>4799.9999999999982</v>
      </c>
      <c r="J128" s="586">
        <v>0</v>
      </c>
      <c r="K128" s="586">
        <v>1351.3499999999995</v>
      </c>
      <c r="L128" s="586">
        <v>0</v>
      </c>
      <c r="M128" s="586">
        <v>5596.4999999999918</v>
      </c>
      <c r="N128" s="586">
        <v>0</v>
      </c>
      <c r="O128" s="586">
        <v>0</v>
      </c>
      <c r="P128" s="586">
        <v>0</v>
      </c>
      <c r="Q128" s="586">
        <v>0</v>
      </c>
      <c r="R128" s="586">
        <v>0</v>
      </c>
      <c r="S128" s="586">
        <v>0</v>
      </c>
      <c r="T128" s="586">
        <v>0</v>
      </c>
      <c r="U128" s="586">
        <v>0</v>
      </c>
      <c r="V128" s="586">
        <v>0</v>
      </c>
      <c r="W128" s="586">
        <v>0</v>
      </c>
      <c r="X128" s="586">
        <v>0</v>
      </c>
      <c r="Y128" s="586">
        <v>0</v>
      </c>
      <c r="Z128" s="586">
        <v>25431.002749437121</v>
      </c>
      <c r="AA128" s="586">
        <v>0</v>
      </c>
      <c r="AB128" s="586">
        <v>0</v>
      </c>
      <c r="AC128" s="586">
        <v>0</v>
      </c>
      <c r="AD128" s="586">
        <v>114000</v>
      </c>
      <c r="AE128" s="586">
        <v>0</v>
      </c>
      <c r="AF128" s="586">
        <v>0</v>
      </c>
      <c r="AG128" s="586">
        <v>0</v>
      </c>
      <c r="AH128" s="586">
        <v>8981.25</v>
      </c>
      <c r="AI128" s="586">
        <v>0</v>
      </c>
      <c r="AJ128" s="586">
        <v>0</v>
      </c>
      <c r="AK128" s="586">
        <v>0</v>
      </c>
      <c r="AL128" s="586">
        <v>0</v>
      </c>
      <c r="AM128" s="586">
        <v>0</v>
      </c>
      <c r="AN128" s="586">
        <v>0</v>
      </c>
      <c r="AO128" s="586">
        <v>0</v>
      </c>
      <c r="AP128" s="586">
        <v>452516</v>
      </c>
      <c r="AQ128" s="586">
        <v>37178.852749437108</v>
      </c>
      <c r="AR128" s="586">
        <v>122981.25</v>
      </c>
      <c r="AS128" s="586">
        <v>41302.727749437116</v>
      </c>
      <c r="AT128" s="587">
        <v>612676.10274943709</v>
      </c>
      <c r="AU128" s="586">
        <v>612676.10274943709</v>
      </c>
      <c r="AV128" s="586">
        <v>0</v>
      </c>
      <c r="AW128" s="586">
        <v>489694.85274943709</v>
      </c>
      <c r="AX128" s="586">
        <v>2949.9689924664885</v>
      </c>
      <c r="AY128" s="586">
        <v>2958.0792053834411</v>
      </c>
      <c r="AZ128" s="588">
        <v>-2.7417159426268026E-3</v>
      </c>
      <c r="BA128" s="588">
        <v>0</v>
      </c>
      <c r="BB128" s="586">
        <v>0</v>
      </c>
      <c r="BC128" s="587">
        <v>612676.10274943709</v>
      </c>
      <c r="BD128" s="587">
        <v>3690.8198960809464</v>
      </c>
      <c r="BE128" s="588">
        <v>-1.677472707259442E-2</v>
      </c>
      <c r="BF128" s="586">
        <v>-5023.16</v>
      </c>
      <c r="BG128" s="586">
        <v>607652.94274943706</v>
      </c>
      <c r="BH128" s="586">
        <v>-2758.92</v>
      </c>
      <c r="BI128" s="586">
        <v>604894.02274943702</v>
      </c>
      <c r="BJ128" s="586">
        <f>VLOOKUP(B128,CFwds!$M:$AF,15,FALSE)</f>
        <v>42386.250000000233</v>
      </c>
      <c r="BK128" s="586">
        <f>VLOOKUP(B128,CFwds!$M:$AF,20,FALSE)</f>
        <v>14576.45</v>
      </c>
    </row>
    <row r="129" spans="1:63" x14ac:dyDescent="0.25">
      <c r="A129" s="564">
        <v>129</v>
      </c>
      <c r="B129" s="564">
        <v>501</v>
      </c>
      <c r="C129" s="584">
        <v>124713</v>
      </c>
      <c r="D129" s="584">
        <v>9353058</v>
      </c>
      <c r="E129" s="585" t="s">
        <v>920</v>
      </c>
      <c r="F129" s="586">
        <v>218080</v>
      </c>
      <c r="G129" s="586">
        <v>0</v>
      </c>
      <c r="H129" s="586">
        <v>0</v>
      </c>
      <c r="I129" s="586">
        <v>2400</v>
      </c>
      <c r="J129" s="586">
        <v>0</v>
      </c>
      <c r="K129" s="586">
        <v>0</v>
      </c>
      <c r="L129" s="586">
        <v>0</v>
      </c>
      <c r="M129" s="586">
        <v>4533.8734177215219</v>
      </c>
      <c r="N129" s="586">
        <v>0</v>
      </c>
      <c r="O129" s="586">
        <v>0</v>
      </c>
      <c r="P129" s="586">
        <v>0</v>
      </c>
      <c r="Q129" s="586">
        <v>0</v>
      </c>
      <c r="R129" s="586">
        <v>0</v>
      </c>
      <c r="S129" s="586">
        <v>0</v>
      </c>
      <c r="T129" s="586">
        <v>0</v>
      </c>
      <c r="U129" s="586">
        <v>0</v>
      </c>
      <c r="V129" s="586">
        <v>0</v>
      </c>
      <c r="W129" s="586">
        <v>0</v>
      </c>
      <c r="X129" s="586">
        <v>0</v>
      </c>
      <c r="Y129" s="586">
        <v>0</v>
      </c>
      <c r="Z129" s="586">
        <v>17964.398796040579</v>
      </c>
      <c r="AA129" s="586">
        <v>0</v>
      </c>
      <c r="AB129" s="586">
        <v>0</v>
      </c>
      <c r="AC129" s="586">
        <v>0</v>
      </c>
      <c r="AD129" s="586">
        <v>114000</v>
      </c>
      <c r="AE129" s="586">
        <v>0</v>
      </c>
      <c r="AF129" s="586">
        <v>0</v>
      </c>
      <c r="AG129" s="586">
        <v>0</v>
      </c>
      <c r="AH129" s="586">
        <v>7345.32</v>
      </c>
      <c r="AI129" s="586">
        <v>0</v>
      </c>
      <c r="AJ129" s="586">
        <v>0</v>
      </c>
      <c r="AK129" s="586">
        <v>0</v>
      </c>
      <c r="AL129" s="586">
        <v>0</v>
      </c>
      <c r="AM129" s="586">
        <v>0</v>
      </c>
      <c r="AN129" s="586">
        <v>0</v>
      </c>
      <c r="AO129" s="586">
        <v>0</v>
      </c>
      <c r="AP129" s="586">
        <v>218080</v>
      </c>
      <c r="AQ129" s="586">
        <v>24898.272213762102</v>
      </c>
      <c r="AR129" s="586">
        <v>121345.32</v>
      </c>
      <c r="AS129" s="586">
        <v>31429.13550490134</v>
      </c>
      <c r="AT129" s="587">
        <v>364323.59221376211</v>
      </c>
      <c r="AU129" s="586">
        <v>364323.59221376211</v>
      </c>
      <c r="AV129" s="586">
        <v>0</v>
      </c>
      <c r="AW129" s="586">
        <v>242978.2722137621</v>
      </c>
      <c r="AX129" s="586">
        <v>3037.2284026720263</v>
      </c>
      <c r="AY129" s="586">
        <v>2988.8730696341195</v>
      </c>
      <c r="AZ129" s="588">
        <v>1.6178449840904816E-2</v>
      </c>
      <c r="BA129" s="588">
        <v>-1.0668449840904815E-2</v>
      </c>
      <c r="BB129" s="586">
        <v>-2550.9313939378244</v>
      </c>
      <c r="BC129" s="587">
        <v>361772.66081982426</v>
      </c>
      <c r="BD129" s="587">
        <v>4522.1582602478029</v>
      </c>
      <c r="BE129" s="588">
        <v>-6.0776087739122797E-4</v>
      </c>
      <c r="BF129" s="586">
        <v>-2420.7999999999997</v>
      </c>
      <c r="BG129" s="586">
        <v>359351.86081982427</v>
      </c>
      <c r="BH129" s="586">
        <v>-1329.6000000000001</v>
      </c>
      <c r="BI129" s="586">
        <v>358022.2608198243</v>
      </c>
      <c r="BJ129" s="586">
        <f>VLOOKUP(B129,CFwds!$M:$AF,15,FALSE)</f>
        <v>186163.15999999997</v>
      </c>
      <c r="BK129" s="586">
        <f>VLOOKUP(B129,CFwds!$M:$AF,20,FALSE)</f>
        <v>20151.13</v>
      </c>
    </row>
    <row r="130" spans="1:63" x14ac:dyDescent="0.25">
      <c r="A130" s="564">
        <v>130</v>
      </c>
      <c r="B130" s="564">
        <v>517</v>
      </c>
      <c r="C130" s="584">
        <v>124717</v>
      </c>
      <c r="D130" s="584">
        <v>9353064</v>
      </c>
      <c r="E130" s="585" t="s">
        <v>1213</v>
      </c>
      <c r="F130" s="586">
        <v>373462</v>
      </c>
      <c r="G130" s="586">
        <v>0</v>
      </c>
      <c r="H130" s="586">
        <v>0</v>
      </c>
      <c r="I130" s="586">
        <v>3599.9999999999991</v>
      </c>
      <c r="J130" s="586">
        <v>0</v>
      </c>
      <c r="K130" s="586">
        <v>0</v>
      </c>
      <c r="L130" s="586">
        <v>0</v>
      </c>
      <c r="M130" s="586">
        <v>0</v>
      </c>
      <c r="N130" s="586">
        <v>0</v>
      </c>
      <c r="O130" s="586">
        <v>0</v>
      </c>
      <c r="P130" s="586">
        <v>0</v>
      </c>
      <c r="Q130" s="586">
        <v>0</v>
      </c>
      <c r="R130" s="586">
        <v>0</v>
      </c>
      <c r="S130" s="586">
        <v>0</v>
      </c>
      <c r="T130" s="586">
        <v>0</v>
      </c>
      <c r="U130" s="586">
        <v>0</v>
      </c>
      <c r="V130" s="586">
        <v>0</v>
      </c>
      <c r="W130" s="586">
        <v>0</v>
      </c>
      <c r="X130" s="586">
        <v>0</v>
      </c>
      <c r="Y130" s="586">
        <v>960.03787878787875</v>
      </c>
      <c r="Z130" s="586">
        <v>26670.493045310843</v>
      </c>
      <c r="AA130" s="586">
        <v>0</v>
      </c>
      <c r="AB130" s="586">
        <v>0</v>
      </c>
      <c r="AC130" s="586">
        <v>0</v>
      </c>
      <c r="AD130" s="586">
        <v>114000</v>
      </c>
      <c r="AE130" s="586">
        <v>8544.7263017356381</v>
      </c>
      <c r="AF130" s="586">
        <v>0</v>
      </c>
      <c r="AG130" s="586">
        <v>0</v>
      </c>
      <c r="AH130" s="586">
        <v>5713.02</v>
      </c>
      <c r="AI130" s="586">
        <v>0</v>
      </c>
      <c r="AJ130" s="586">
        <v>0</v>
      </c>
      <c r="AK130" s="586">
        <v>0</v>
      </c>
      <c r="AL130" s="586">
        <v>0</v>
      </c>
      <c r="AM130" s="586">
        <v>0</v>
      </c>
      <c r="AN130" s="586">
        <v>0</v>
      </c>
      <c r="AO130" s="586">
        <v>0</v>
      </c>
      <c r="AP130" s="586">
        <v>373462</v>
      </c>
      <c r="AQ130" s="586">
        <v>31230.530924098719</v>
      </c>
      <c r="AR130" s="586">
        <v>128257.74630173565</v>
      </c>
      <c r="AS130" s="586">
        <v>38468.293045310842</v>
      </c>
      <c r="AT130" s="587">
        <v>532950.27722583443</v>
      </c>
      <c r="AU130" s="586">
        <v>532950.27722583432</v>
      </c>
      <c r="AV130" s="586">
        <v>0</v>
      </c>
      <c r="AW130" s="586">
        <v>404692.5309240988</v>
      </c>
      <c r="AX130" s="586">
        <v>2953.9600797379476</v>
      </c>
      <c r="AY130" s="586">
        <v>2996.245866861771</v>
      </c>
      <c r="AZ130" s="588">
        <v>-1.4112922971876468E-2</v>
      </c>
      <c r="BA130" s="588">
        <v>0</v>
      </c>
      <c r="BB130" s="586">
        <v>0</v>
      </c>
      <c r="BC130" s="587">
        <v>532950.27722583443</v>
      </c>
      <c r="BD130" s="587">
        <v>3890.1480089476968</v>
      </c>
      <c r="BE130" s="588">
        <v>-2.3882917357123001E-2</v>
      </c>
      <c r="BF130" s="586">
        <v>-4145.62</v>
      </c>
      <c r="BG130" s="586">
        <v>528804.65722583444</v>
      </c>
      <c r="BH130" s="586">
        <v>-2276.94</v>
      </c>
      <c r="BI130" s="586">
        <v>526527.71722583449</v>
      </c>
      <c r="BJ130" s="586">
        <f>VLOOKUP(B130,CFwds!$M:$AF,15,FALSE)</f>
        <v>102334.21999999974</v>
      </c>
      <c r="BK130" s="586">
        <f>VLOOKUP(B130,CFwds!$M:$AF,20,FALSE)</f>
        <v>35560.69</v>
      </c>
    </row>
    <row r="131" spans="1:63" x14ac:dyDescent="0.25">
      <c r="A131" s="564">
        <v>131</v>
      </c>
      <c r="B131" s="564">
        <v>338</v>
      </c>
      <c r="C131" s="584">
        <v>124718</v>
      </c>
      <c r="D131" s="584">
        <v>9353066</v>
      </c>
      <c r="E131" s="585" t="s">
        <v>1214</v>
      </c>
      <c r="F131" s="586">
        <v>87232</v>
      </c>
      <c r="G131" s="586">
        <v>0</v>
      </c>
      <c r="H131" s="586">
        <v>0</v>
      </c>
      <c r="I131" s="586">
        <v>400</v>
      </c>
      <c r="J131" s="586">
        <v>0</v>
      </c>
      <c r="K131" s="586">
        <v>0</v>
      </c>
      <c r="L131" s="586">
        <v>0</v>
      </c>
      <c r="M131" s="586">
        <v>0</v>
      </c>
      <c r="N131" s="586">
        <v>0</v>
      </c>
      <c r="O131" s="586">
        <v>0</v>
      </c>
      <c r="P131" s="586">
        <v>0</v>
      </c>
      <c r="Q131" s="586">
        <v>0</v>
      </c>
      <c r="R131" s="586">
        <v>0</v>
      </c>
      <c r="S131" s="586">
        <v>0</v>
      </c>
      <c r="T131" s="586">
        <v>0</v>
      </c>
      <c r="U131" s="586">
        <v>0</v>
      </c>
      <c r="V131" s="586">
        <v>0</v>
      </c>
      <c r="W131" s="586">
        <v>0</v>
      </c>
      <c r="X131" s="586">
        <v>0</v>
      </c>
      <c r="Y131" s="586">
        <v>0</v>
      </c>
      <c r="Z131" s="586">
        <v>8691.3103448275833</v>
      </c>
      <c r="AA131" s="586">
        <v>0</v>
      </c>
      <c r="AB131" s="586">
        <v>0</v>
      </c>
      <c r="AC131" s="586">
        <v>0</v>
      </c>
      <c r="AD131" s="586">
        <v>114000</v>
      </c>
      <c r="AE131" s="586">
        <v>0</v>
      </c>
      <c r="AF131" s="586">
        <v>0</v>
      </c>
      <c r="AG131" s="586">
        <v>0</v>
      </c>
      <c r="AH131" s="586">
        <v>2331.84</v>
      </c>
      <c r="AI131" s="586">
        <v>0</v>
      </c>
      <c r="AJ131" s="586">
        <v>0</v>
      </c>
      <c r="AK131" s="586">
        <v>0</v>
      </c>
      <c r="AL131" s="586">
        <v>3000</v>
      </c>
      <c r="AM131" s="586">
        <v>0</v>
      </c>
      <c r="AN131" s="586">
        <v>0</v>
      </c>
      <c r="AO131" s="586">
        <v>0</v>
      </c>
      <c r="AP131" s="586">
        <v>87232</v>
      </c>
      <c r="AQ131" s="586">
        <v>9091.3103448275833</v>
      </c>
      <c r="AR131" s="586">
        <v>119331.84</v>
      </c>
      <c r="AS131" s="586">
        <v>18889.110344827583</v>
      </c>
      <c r="AT131" s="587">
        <v>215655.15034482756</v>
      </c>
      <c r="AU131" s="586">
        <v>215655.15034482756</v>
      </c>
      <c r="AV131" s="586">
        <v>0</v>
      </c>
      <c r="AW131" s="586">
        <v>99323.310344827565</v>
      </c>
      <c r="AX131" s="586">
        <v>3103.8534482758614</v>
      </c>
      <c r="AY131" s="586">
        <v>3621.9650271636351</v>
      </c>
      <c r="AZ131" s="588">
        <v>-0.14304709598300772</v>
      </c>
      <c r="BA131" s="588">
        <v>0.12804709598300773</v>
      </c>
      <c r="BB131" s="586">
        <v>14841.027311370213</v>
      </c>
      <c r="BC131" s="587">
        <v>230496.17765619777</v>
      </c>
      <c r="BD131" s="587">
        <v>7203.0055517561805</v>
      </c>
      <c r="BE131" s="588">
        <v>4.771786532624267E-2</v>
      </c>
      <c r="BF131" s="586">
        <v>-968.31999999999994</v>
      </c>
      <c r="BG131" s="586">
        <v>229527.85765619777</v>
      </c>
      <c r="BH131" s="586">
        <v>-531.84</v>
      </c>
      <c r="BI131" s="586">
        <v>228996.01765619777</v>
      </c>
      <c r="BJ131" s="586">
        <f>VLOOKUP(B131,CFwds!$M:$AF,15,FALSE)</f>
        <v>127604.13999999998</v>
      </c>
      <c r="BK131" s="586">
        <f>VLOOKUP(B131,CFwds!$M:$AF,20,FALSE)</f>
        <v>6169.98</v>
      </c>
    </row>
    <row r="132" spans="1:63" x14ac:dyDescent="0.25">
      <c r="A132" s="564">
        <v>132</v>
      </c>
      <c r="B132" s="564">
        <v>202</v>
      </c>
      <c r="C132" s="584">
        <v>124719</v>
      </c>
      <c r="D132" s="584">
        <v>9353074</v>
      </c>
      <c r="E132" s="585" t="s">
        <v>1215</v>
      </c>
      <c r="F132" s="586">
        <v>139026</v>
      </c>
      <c r="G132" s="586">
        <v>0</v>
      </c>
      <c r="H132" s="586">
        <v>0</v>
      </c>
      <c r="I132" s="586">
        <v>1199.9999999999998</v>
      </c>
      <c r="J132" s="586">
        <v>0</v>
      </c>
      <c r="K132" s="586">
        <v>0</v>
      </c>
      <c r="L132" s="586">
        <v>0</v>
      </c>
      <c r="M132" s="586">
        <v>0</v>
      </c>
      <c r="N132" s="586">
        <v>0</v>
      </c>
      <c r="O132" s="586">
        <v>0</v>
      </c>
      <c r="P132" s="586">
        <v>0</v>
      </c>
      <c r="Q132" s="586">
        <v>0</v>
      </c>
      <c r="R132" s="586">
        <v>0</v>
      </c>
      <c r="S132" s="586">
        <v>0</v>
      </c>
      <c r="T132" s="586">
        <v>0</v>
      </c>
      <c r="U132" s="586">
        <v>0</v>
      </c>
      <c r="V132" s="586">
        <v>0</v>
      </c>
      <c r="W132" s="586">
        <v>0</v>
      </c>
      <c r="X132" s="586">
        <v>0</v>
      </c>
      <c r="Y132" s="586">
        <v>827.63157894736833</v>
      </c>
      <c r="Z132" s="586">
        <v>8000.7303999999995</v>
      </c>
      <c r="AA132" s="586">
        <v>0</v>
      </c>
      <c r="AB132" s="586">
        <v>0</v>
      </c>
      <c r="AC132" s="586">
        <v>0</v>
      </c>
      <c r="AD132" s="586">
        <v>114000</v>
      </c>
      <c r="AE132" s="586">
        <v>0</v>
      </c>
      <c r="AF132" s="586">
        <v>0</v>
      </c>
      <c r="AG132" s="586">
        <v>0</v>
      </c>
      <c r="AH132" s="586">
        <v>6412.58</v>
      </c>
      <c r="AI132" s="586">
        <v>0</v>
      </c>
      <c r="AJ132" s="586">
        <v>0</v>
      </c>
      <c r="AK132" s="586">
        <v>0</v>
      </c>
      <c r="AL132" s="586">
        <v>0</v>
      </c>
      <c r="AM132" s="586">
        <v>0</v>
      </c>
      <c r="AN132" s="586">
        <v>0</v>
      </c>
      <c r="AO132" s="586">
        <v>0</v>
      </c>
      <c r="AP132" s="586">
        <v>139026</v>
      </c>
      <c r="AQ132" s="586">
        <v>10028.361978947367</v>
      </c>
      <c r="AR132" s="586">
        <v>120412.58</v>
      </c>
      <c r="AS132" s="586">
        <v>18598.530399999996</v>
      </c>
      <c r="AT132" s="587">
        <v>269466.94197894738</v>
      </c>
      <c r="AU132" s="586">
        <v>269466.94197894738</v>
      </c>
      <c r="AV132" s="586">
        <v>0</v>
      </c>
      <c r="AW132" s="586">
        <v>149054.36197894739</v>
      </c>
      <c r="AX132" s="586">
        <v>2922.6345486068117</v>
      </c>
      <c r="AY132" s="586">
        <v>3103.8120309215228</v>
      </c>
      <c r="AZ132" s="588">
        <v>-5.837256912137153E-2</v>
      </c>
      <c r="BA132" s="588">
        <v>4.3372569121371531E-2</v>
      </c>
      <c r="BB132" s="586">
        <v>6865.6353943953027</v>
      </c>
      <c r="BC132" s="587">
        <v>276332.5773733427</v>
      </c>
      <c r="BD132" s="587">
        <v>5418.2858308498571</v>
      </c>
      <c r="BE132" s="588">
        <v>6.2802020945633696E-2</v>
      </c>
      <c r="BF132" s="586">
        <v>-1543.26</v>
      </c>
      <c r="BG132" s="586">
        <v>274789.3173733427</v>
      </c>
      <c r="BH132" s="586">
        <v>-847.62</v>
      </c>
      <c r="BI132" s="586">
        <v>273941.6973733427</v>
      </c>
      <c r="BJ132" s="586">
        <f>VLOOKUP(B132,CFwds!$M:$AF,15,FALSE)</f>
        <v>83755.440000000061</v>
      </c>
      <c r="BK132" s="586">
        <f>VLOOKUP(B132,CFwds!$M:$AF,20,FALSE)</f>
        <v>13440.400000000001</v>
      </c>
    </row>
    <row r="133" spans="1:63" x14ac:dyDescent="0.25">
      <c r="A133" s="564">
        <v>133</v>
      </c>
      <c r="B133" s="564">
        <v>10</v>
      </c>
      <c r="C133" s="584">
        <v>124720</v>
      </c>
      <c r="D133" s="584">
        <v>9353075</v>
      </c>
      <c r="E133" s="585" t="s">
        <v>1216</v>
      </c>
      <c r="F133" s="586">
        <v>158108</v>
      </c>
      <c r="G133" s="586">
        <v>0</v>
      </c>
      <c r="H133" s="586">
        <v>0</v>
      </c>
      <c r="I133" s="586">
        <v>1599.9999999999995</v>
      </c>
      <c r="J133" s="586">
        <v>0</v>
      </c>
      <c r="K133" s="586">
        <v>0</v>
      </c>
      <c r="L133" s="586">
        <v>0</v>
      </c>
      <c r="M133" s="586">
        <v>0</v>
      </c>
      <c r="N133" s="586">
        <v>0</v>
      </c>
      <c r="O133" s="586">
        <v>0</v>
      </c>
      <c r="P133" s="586">
        <v>0</v>
      </c>
      <c r="Q133" s="586">
        <v>0</v>
      </c>
      <c r="R133" s="586">
        <v>0</v>
      </c>
      <c r="S133" s="586">
        <v>0</v>
      </c>
      <c r="T133" s="586">
        <v>0</v>
      </c>
      <c r="U133" s="586">
        <v>0</v>
      </c>
      <c r="V133" s="586">
        <v>0</v>
      </c>
      <c r="W133" s="586">
        <v>0</v>
      </c>
      <c r="X133" s="586">
        <v>0</v>
      </c>
      <c r="Y133" s="586">
        <v>0</v>
      </c>
      <c r="Z133" s="586">
        <v>10384.303428571417</v>
      </c>
      <c r="AA133" s="586">
        <v>0</v>
      </c>
      <c r="AB133" s="586">
        <v>0</v>
      </c>
      <c r="AC133" s="586">
        <v>0</v>
      </c>
      <c r="AD133" s="586">
        <v>114000</v>
      </c>
      <c r="AE133" s="586">
        <v>0</v>
      </c>
      <c r="AF133" s="586">
        <v>0</v>
      </c>
      <c r="AG133" s="586">
        <v>1000</v>
      </c>
      <c r="AH133" s="586">
        <v>3824.23</v>
      </c>
      <c r="AI133" s="586">
        <v>0</v>
      </c>
      <c r="AJ133" s="586">
        <v>0</v>
      </c>
      <c r="AK133" s="586">
        <v>0</v>
      </c>
      <c r="AL133" s="586">
        <v>0</v>
      </c>
      <c r="AM133" s="586">
        <v>0</v>
      </c>
      <c r="AN133" s="586">
        <v>0</v>
      </c>
      <c r="AO133" s="586">
        <v>0</v>
      </c>
      <c r="AP133" s="586">
        <v>158108</v>
      </c>
      <c r="AQ133" s="586">
        <v>11984.303428571417</v>
      </c>
      <c r="AR133" s="586">
        <v>118824.23</v>
      </c>
      <c r="AS133" s="586">
        <v>21182.103428571416</v>
      </c>
      <c r="AT133" s="587">
        <v>288916.53342857142</v>
      </c>
      <c r="AU133" s="586">
        <v>288916.53342857142</v>
      </c>
      <c r="AV133" s="586">
        <v>0</v>
      </c>
      <c r="AW133" s="586">
        <v>171092.30342857141</v>
      </c>
      <c r="AX133" s="586">
        <v>2949.8673004926104</v>
      </c>
      <c r="AY133" s="586">
        <v>3147.1664707848236</v>
      </c>
      <c r="AZ133" s="588">
        <v>-6.2691049909098628E-2</v>
      </c>
      <c r="BA133" s="588">
        <v>4.7691049909098629E-2</v>
      </c>
      <c r="BB133" s="586">
        <v>8705.3170473655682</v>
      </c>
      <c r="BC133" s="587">
        <v>297621.85047593701</v>
      </c>
      <c r="BD133" s="587">
        <v>5131.4112151023619</v>
      </c>
      <c r="BE133" s="588">
        <v>-1.9484882666855552E-2</v>
      </c>
      <c r="BF133" s="586">
        <v>-1755.08</v>
      </c>
      <c r="BG133" s="586">
        <v>295866.770475937</v>
      </c>
      <c r="BH133" s="586">
        <v>-963.96</v>
      </c>
      <c r="BI133" s="586">
        <v>294902.81047593697</v>
      </c>
      <c r="BJ133" s="586">
        <f>VLOOKUP(B133,CFwds!$M:$AF,15,FALSE)</f>
        <v>34583.149999999907</v>
      </c>
      <c r="BK133" s="586">
        <f>VLOOKUP(B133,CFwds!$M:$AF,20,FALSE)</f>
        <v>3860.75</v>
      </c>
    </row>
    <row r="134" spans="1:63" x14ac:dyDescent="0.25">
      <c r="A134" s="564">
        <v>134</v>
      </c>
      <c r="B134" s="564">
        <v>11</v>
      </c>
      <c r="C134" s="584">
        <v>124721</v>
      </c>
      <c r="D134" s="584">
        <v>9353076</v>
      </c>
      <c r="E134" s="585" t="s">
        <v>1217</v>
      </c>
      <c r="F134" s="586">
        <v>234436</v>
      </c>
      <c r="G134" s="586">
        <v>0</v>
      </c>
      <c r="H134" s="586">
        <v>0</v>
      </c>
      <c r="I134" s="586">
        <v>6400.0000000000018</v>
      </c>
      <c r="J134" s="586">
        <v>0</v>
      </c>
      <c r="K134" s="586">
        <v>0</v>
      </c>
      <c r="L134" s="586">
        <v>0</v>
      </c>
      <c r="M134" s="586">
        <v>0</v>
      </c>
      <c r="N134" s="586">
        <v>0</v>
      </c>
      <c r="O134" s="586">
        <v>0</v>
      </c>
      <c r="P134" s="586">
        <v>0</v>
      </c>
      <c r="Q134" s="586">
        <v>0</v>
      </c>
      <c r="R134" s="586">
        <v>0</v>
      </c>
      <c r="S134" s="586">
        <v>0</v>
      </c>
      <c r="T134" s="586">
        <v>0</v>
      </c>
      <c r="U134" s="586">
        <v>0</v>
      </c>
      <c r="V134" s="586">
        <v>0</v>
      </c>
      <c r="W134" s="586">
        <v>0</v>
      </c>
      <c r="X134" s="586">
        <v>0</v>
      </c>
      <c r="Y134" s="586">
        <v>0</v>
      </c>
      <c r="Z134" s="586">
        <v>8713.1191828254869</v>
      </c>
      <c r="AA134" s="586">
        <v>0</v>
      </c>
      <c r="AB134" s="586">
        <v>0</v>
      </c>
      <c r="AC134" s="586">
        <v>0</v>
      </c>
      <c r="AD134" s="586">
        <v>114000</v>
      </c>
      <c r="AE134" s="586">
        <v>0</v>
      </c>
      <c r="AF134" s="586">
        <v>0</v>
      </c>
      <c r="AG134" s="586">
        <v>0</v>
      </c>
      <c r="AH134" s="586">
        <v>3730.96</v>
      </c>
      <c r="AI134" s="586">
        <v>0</v>
      </c>
      <c r="AJ134" s="586">
        <v>0</v>
      </c>
      <c r="AK134" s="586">
        <v>0</v>
      </c>
      <c r="AL134" s="586">
        <v>0</v>
      </c>
      <c r="AM134" s="586">
        <v>0</v>
      </c>
      <c r="AN134" s="586">
        <v>0</v>
      </c>
      <c r="AO134" s="586">
        <v>0</v>
      </c>
      <c r="AP134" s="586">
        <v>234436</v>
      </c>
      <c r="AQ134" s="586">
        <v>15113.119182825489</v>
      </c>
      <c r="AR134" s="586">
        <v>117730.96</v>
      </c>
      <c r="AS134" s="586">
        <v>21910.919182825488</v>
      </c>
      <c r="AT134" s="587">
        <v>367280.07918282552</v>
      </c>
      <c r="AU134" s="586">
        <v>367280.07918282552</v>
      </c>
      <c r="AV134" s="586">
        <v>0</v>
      </c>
      <c r="AW134" s="586">
        <v>249549.11918282553</v>
      </c>
      <c r="AX134" s="586">
        <v>2901.7339439863431</v>
      </c>
      <c r="AY134" s="586">
        <v>3339.9642738184061</v>
      </c>
      <c r="AZ134" s="588">
        <v>-0.13120808904074213</v>
      </c>
      <c r="BA134" s="588">
        <v>0.11620808904074213</v>
      </c>
      <c r="BB134" s="586">
        <v>33379.254452331683</v>
      </c>
      <c r="BC134" s="587">
        <v>400659.33363515721</v>
      </c>
      <c r="BD134" s="587">
        <v>4658.8294608739207</v>
      </c>
      <c r="BE134" s="588">
        <v>-8.1329222301028681E-3</v>
      </c>
      <c r="BF134" s="586">
        <v>-2602.3599999999997</v>
      </c>
      <c r="BG134" s="586">
        <v>398056.97363515722</v>
      </c>
      <c r="BH134" s="586">
        <v>-1429.3200000000002</v>
      </c>
      <c r="BI134" s="586">
        <v>396627.65363515721</v>
      </c>
      <c r="BJ134" s="586">
        <f>VLOOKUP(B134,CFwds!$M:$AF,15,FALSE)</f>
        <v>118631.23000000027</v>
      </c>
      <c r="BK134" s="586">
        <f>VLOOKUP(B134,CFwds!$M:$AF,20,FALSE)</f>
        <v>6744.6900000000005</v>
      </c>
    </row>
    <row r="135" spans="1:63" x14ac:dyDescent="0.25">
      <c r="A135" s="564">
        <v>135</v>
      </c>
      <c r="B135" s="564">
        <v>206</v>
      </c>
      <c r="C135" s="584">
        <v>124723</v>
      </c>
      <c r="D135" s="584">
        <v>9353078</v>
      </c>
      <c r="E135" s="585" t="s">
        <v>772</v>
      </c>
      <c r="F135" s="586">
        <v>567008</v>
      </c>
      <c r="G135" s="586">
        <v>0</v>
      </c>
      <c r="H135" s="586">
        <v>0</v>
      </c>
      <c r="I135" s="586">
        <v>6799.9999999999973</v>
      </c>
      <c r="J135" s="586">
        <v>0</v>
      </c>
      <c r="K135" s="586">
        <v>4054.0499999999911</v>
      </c>
      <c r="L135" s="586">
        <v>982.80000000000052</v>
      </c>
      <c r="M135" s="586">
        <v>32459.700000000019</v>
      </c>
      <c r="N135" s="586">
        <v>10483.200000000008</v>
      </c>
      <c r="O135" s="586">
        <v>0</v>
      </c>
      <c r="P135" s="586">
        <v>0</v>
      </c>
      <c r="Q135" s="586">
        <v>0</v>
      </c>
      <c r="R135" s="586">
        <v>0</v>
      </c>
      <c r="S135" s="586">
        <v>0</v>
      </c>
      <c r="T135" s="586">
        <v>0</v>
      </c>
      <c r="U135" s="586">
        <v>0</v>
      </c>
      <c r="V135" s="586">
        <v>0</v>
      </c>
      <c r="W135" s="586">
        <v>0</v>
      </c>
      <c r="X135" s="586">
        <v>0</v>
      </c>
      <c r="Y135" s="586">
        <v>0</v>
      </c>
      <c r="Z135" s="586">
        <v>45440.871910112342</v>
      </c>
      <c r="AA135" s="586">
        <v>0</v>
      </c>
      <c r="AB135" s="586">
        <v>0</v>
      </c>
      <c r="AC135" s="586">
        <v>0</v>
      </c>
      <c r="AD135" s="586">
        <v>114000</v>
      </c>
      <c r="AE135" s="586">
        <v>0</v>
      </c>
      <c r="AF135" s="586">
        <v>0</v>
      </c>
      <c r="AG135" s="586">
        <v>0</v>
      </c>
      <c r="AH135" s="586">
        <v>21914.25</v>
      </c>
      <c r="AI135" s="586">
        <v>0</v>
      </c>
      <c r="AJ135" s="586">
        <v>0</v>
      </c>
      <c r="AK135" s="586">
        <v>0</v>
      </c>
      <c r="AL135" s="586">
        <v>0</v>
      </c>
      <c r="AM135" s="586">
        <v>0</v>
      </c>
      <c r="AN135" s="586">
        <v>0</v>
      </c>
      <c r="AO135" s="586">
        <v>0</v>
      </c>
      <c r="AP135" s="586">
        <v>567008</v>
      </c>
      <c r="AQ135" s="586">
        <v>100220.62191011236</v>
      </c>
      <c r="AR135" s="586">
        <v>135914.25</v>
      </c>
      <c r="AS135" s="586">
        <v>82828.54691011236</v>
      </c>
      <c r="AT135" s="587">
        <v>803142.87191011233</v>
      </c>
      <c r="AU135" s="586">
        <v>803142.87191011244</v>
      </c>
      <c r="AV135" s="586">
        <v>0</v>
      </c>
      <c r="AW135" s="586">
        <v>667228.62191011233</v>
      </c>
      <c r="AX135" s="586">
        <v>3207.8299130293863</v>
      </c>
      <c r="AY135" s="586">
        <v>3156.0135958988353</v>
      </c>
      <c r="AZ135" s="588">
        <v>1.6418280706358493E-2</v>
      </c>
      <c r="BA135" s="588">
        <v>-1.0908280706358492E-2</v>
      </c>
      <c r="BB135" s="586">
        <v>-7160.7499011668579</v>
      </c>
      <c r="BC135" s="587">
        <v>795982.12200894544</v>
      </c>
      <c r="BD135" s="587">
        <v>3826.8371250430068</v>
      </c>
      <c r="BE135" s="588">
        <v>-1.6684620821099116E-3</v>
      </c>
      <c r="BF135" s="586">
        <v>-6294.08</v>
      </c>
      <c r="BG135" s="586">
        <v>789688.04200894549</v>
      </c>
      <c r="BH135" s="586">
        <v>-3456.96</v>
      </c>
      <c r="BI135" s="586">
        <v>786231.08200894552</v>
      </c>
      <c r="BJ135" s="586">
        <f>VLOOKUP(B135,CFwds!$M:$AF,15,FALSE)</f>
        <v>123623.97999999998</v>
      </c>
      <c r="BK135" s="586">
        <f>VLOOKUP(B135,CFwds!$M:$AF,20,FALSE)</f>
        <v>17143.5</v>
      </c>
    </row>
    <row r="136" spans="1:63" x14ac:dyDescent="0.25">
      <c r="A136" s="564">
        <v>136</v>
      </c>
      <c r="B136" s="564">
        <v>14</v>
      </c>
      <c r="C136" s="584">
        <v>124724</v>
      </c>
      <c r="D136" s="584">
        <v>9353079</v>
      </c>
      <c r="E136" s="585" t="s">
        <v>1218</v>
      </c>
      <c r="F136" s="586">
        <v>223532</v>
      </c>
      <c r="G136" s="586">
        <v>0</v>
      </c>
      <c r="H136" s="586">
        <v>0</v>
      </c>
      <c r="I136" s="586">
        <v>9200.0000000000055</v>
      </c>
      <c r="J136" s="586">
        <v>0</v>
      </c>
      <c r="K136" s="586">
        <v>600.6000000000007</v>
      </c>
      <c r="L136" s="586">
        <v>0</v>
      </c>
      <c r="M136" s="586">
        <v>2238.5999999999976</v>
      </c>
      <c r="N136" s="586">
        <v>0</v>
      </c>
      <c r="O136" s="586">
        <v>8695.0500000000029</v>
      </c>
      <c r="P136" s="586">
        <v>0</v>
      </c>
      <c r="Q136" s="586">
        <v>0</v>
      </c>
      <c r="R136" s="586">
        <v>0</v>
      </c>
      <c r="S136" s="586">
        <v>0</v>
      </c>
      <c r="T136" s="586">
        <v>0</v>
      </c>
      <c r="U136" s="586">
        <v>0</v>
      </c>
      <c r="V136" s="586">
        <v>0</v>
      </c>
      <c r="W136" s="586">
        <v>0</v>
      </c>
      <c r="X136" s="586">
        <v>0</v>
      </c>
      <c r="Y136" s="586">
        <v>0</v>
      </c>
      <c r="Z136" s="586">
        <v>12896.751893939389</v>
      </c>
      <c r="AA136" s="586">
        <v>0</v>
      </c>
      <c r="AB136" s="586">
        <v>0</v>
      </c>
      <c r="AC136" s="586">
        <v>0</v>
      </c>
      <c r="AD136" s="586">
        <v>114000</v>
      </c>
      <c r="AE136" s="586">
        <v>45260.347129506008</v>
      </c>
      <c r="AF136" s="586">
        <v>0</v>
      </c>
      <c r="AG136" s="586">
        <v>0</v>
      </c>
      <c r="AH136" s="586">
        <v>5363.25</v>
      </c>
      <c r="AI136" s="586">
        <v>0</v>
      </c>
      <c r="AJ136" s="586">
        <v>0</v>
      </c>
      <c r="AK136" s="586">
        <v>0</v>
      </c>
      <c r="AL136" s="586">
        <v>0</v>
      </c>
      <c r="AM136" s="586">
        <v>0</v>
      </c>
      <c r="AN136" s="586">
        <v>0</v>
      </c>
      <c r="AO136" s="586">
        <v>0</v>
      </c>
      <c r="AP136" s="586">
        <v>223532</v>
      </c>
      <c r="AQ136" s="586">
        <v>33631.001893939392</v>
      </c>
      <c r="AR136" s="586">
        <v>164623.597129506</v>
      </c>
      <c r="AS136" s="586">
        <v>33261.676893939395</v>
      </c>
      <c r="AT136" s="587">
        <v>421786.59902344539</v>
      </c>
      <c r="AU136" s="586">
        <v>421786.59902344539</v>
      </c>
      <c r="AV136" s="586">
        <v>0</v>
      </c>
      <c r="AW136" s="586">
        <v>257163.00189393939</v>
      </c>
      <c r="AX136" s="586">
        <v>3136.1341694382854</v>
      </c>
      <c r="AY136" s="586">
        <v>2756.9153991649337</v>
      </c>
      <c r="AZ136" s="588">
        <v>0.13755183433928247</v>
      </c>
      <c r="BA136" s="588">
        <v>-0.13204183433928249</v>
      </c>
      <c r="BB136" s="586">
        <v>-29850.309646764144</v>
      </c>
      <c r="BC136" s="587">
        <v>391936.28937668126</v>
      </c>
      <c r="BD136" s="587">
        <v>4779.7108460570889</v>
      </c>
      <c r="BE136" s="588">
        <v>-8.6365822725731456E-2</v>
      </c>
      <c r="BF136" s="586">
        <v>-2481.3199999999997</v>
      </c>
      <c r="BG136" s="586">
        <v>389454.96937668126</v>
      </c>
      <c r="BH136" s="586">
        <v>-1362.8400000000001</v>
      </c>
      <c r="BI136" s="586">
        <v>388092.12937668123</v>
      </c>
      <c r="BJ136" s="586">
        <f>VLOOKUP(B136,CFwds!$M:$AF,15,FALSE)</f>
        <v>111033.97000000003</v>
      </c>
      <c r="BK136" s="586">
        <f>VLOOKUP(B136,CFwds!$M:$AF,20,FALSE)</f>
        <v>5275</v>
      </c>
    </row>
    <row r="137" spans="1:63" x14ac:dyDescent="0.25">
      <c r="A137" s="564">
        <v>137</v>
      </c>
      <c r="B137" s="564">
        <v>20</v>
      </c>
      <c r="C137" s="584">
        <v>124725</v>
      </c>
      <c r="D137" s="584">
        <v>9353081</v>
      </c>
      <c r="E137" s="585" t="s">
        <v>1219</v>
      </c>
      <c r="F137" s="586">
        <v>122670</v>
      </c>
      <c r="G137" s="586">
        <v>0</v>
      </c>
      <c r="H137" s="586">
        <v>0</v>
      </c>
      <c r="I137" s="586">
        <v>1999.999999999998</v>
      </c>
      <c r="J137" s="586">
        <v>0</v>
      </c>
      <c r="K137" s="586">
        <v>307.12500000000028</v>
      </c>
      <c r="L137" s="586">
        <v>0</v>
      </c>
      <c r="M137" s="586">
        <v>0</v>
      </c>
      <c r="N137" s="586">
        <v>0</v>
      </c>
      <c r="O137" s="586">
        <v>0</v>
      </c>
      <c r="P137" s="586">
        <v>0</v>
      </c>
      <c r="Q137" s="586">
        <v>0</v>
      </c>
      <c r="R137" s="586">
        <v>0</v>
      </c>
      <c r="S137" s="586">
        <v>0</v>
      </c>
      <c r="T137" s="586">
        <v>0</v>
      </c>
      <c r="U137" s="586">
        <v>0</v>
      </c>
      <c r="V137" s="586">
        <v>0</v>
      </c>
      <c r="W137" s="586">
        <v>0</v>
      </c>
      <c r="X137" s="586">
        <v>0</v>
      </c>
      <c r="Y137" s="586">
        <v>0</v>
      </c>
      <c r="Z137" s="586">
        <v>9906.2806122449019</v>
      </c>
      <c r="AA137" s="586">
        <v>0</v>
      </c>
      <c r="AB137" s="586">
        <v>0</v>
      </c>
      <c r="AC137" s="586">
        <v>0</v>
      </c>
      <c r="AD137" s="586">
        <v>114000</v>
      </c>
      <c r="AE137" s="586">
        <v>69959.946595460613</v>
      </c>
      <c r="AF137" s="586">
        <v>0</v>
      </c>
      <c r="AG137" s="586">
        <v>0</v>
      </c>
      <c r="AH137" s="586">
        <v>5479.84</v>
      </c>
      <c r="AI137" s="586">
        <v>0</v>
      </c>
      <c r="AJ137" s="586">
        <v>0</v>
      </c>
      <c r="AK137" s="586">
        <v>0</v>
      </c>
      <c r="AL137" s="586">
        <v>0</v>
      </c>
      <c r="AM137" s="586">
        <v>0</v>
      </c>
      <c r="AN137" s="586">
        <v>0</v>
      </c>
      <c r="AO137" s="586">
        <v>0</v>
      </c>
      <c r="AP137" s="586">
        <v>122670</v>
      </c>
      <c r="AQ137" s="586">
        <v>12213.4056122449</v>
      </c>
      <c r="AR137" s="586">
        <v>189439.78659546061</v>
      </c>
      <c r="AS137" s="586">
        <v>21057.643112244899</v>
      </c>
      <c r="AT137" s="587">
        <v>324323.19220770552</v>
      </c>
      <c r="AU137" s="586">
        <v>324323.19220770552</v>
      </c>
      <c r="AV137" s="586">
        <v>0</v>
      </c>
      <c r="AW137" s="586">
        <v>134883.40561224491</v>
      </c>
      <c r="AX137" s="586">
        <v>2997.4090136054424</v>
      </c>
      <c r="AY137" s="586">
        <v>1579.413088061887</v>
      </c>
      <c r="AZ137" s="588">
        <v>0.89779927509882285</v>
      </c>
      <c r="BA137" s="588">
        <v>-0.89228927509882283</v>
      </c>
      <c r="BB137" s="586">
        <v>-63418.201174275055</v>
      </c>
      <c r="BC137" s="587">
        <v>260904.99103343047</v>
      </c>
      <c r="BD137" s="587">
        <v>5797.8886896317881</v>
      </c>
      <c r="BE137" s="588">
        <v>3.1146266423068392E-2</v>
      </c>
      <c r="BF137" s="586">
        <v>-1361.6999999999998</v>
      </c>
      <c r="BG137" s="586">
        <v>259543.29103343046</v>
      </c>
      <c r="BH137" s="586">
        <v>-747.90000000000009</v>
      </c>
      <c r="BI137" s="586">
        <v>258795.39103343047</v>
      </c>
      <c r="BJ137" s="586">
        <f>VLOOKUP(B137,CFwds!$M:$AF,15,FALSE)</f>
        <v>31767.049999999959</v>
      </c>
      <c r="BK137" s="586">
        <f>VLOOKUP(B137,CFwds!$M:$AF,20,FALSE)</f>
        <v>1635.38</v>
      </c>
    </row>
    <row r="138" spans="1:63" x14ac:dyDescent="0.25">
      <c r="A138" s="564">
        <v>138</v>
      </c>
      <c r="B138" s="564">
        <v>22</v>
      </c>
      <c r="C138" s="584">
        <v>124727</v>
      </c>
      <c r="D138" s="584">
        <v>9353083</v>
      </c>
      <c r="E138" s="585" t="s">
        <v>1220</v>
      </c>
      <c r="F138" s="586">
        <v>302586</v>
      </c>
      <c r="G138" s="586">
        <v>0</v>
      </c>
      <c r="H138" s="586">
        <v>0</v>
      </c>
      <c r="I138" s="586">
        <v>6399.9999999999936</v>
      </c>
      <c r="J138" s="586">
        <v>0</v>
      </c>
      <c r="K138" s="586">
        <v>750.74999999999932</v>
      </c>
      <c r="L138" s="586">
        <v>982.79999999999905</v>
      </c>
      <c r="M138" s="586">
        <v>1119.3000000000002</v>
      </c>
      <c r="N138" s="586">
        <v>0</v>
      </c>
      <c r="O138" s="586">
        <v>14905.799999999987</v>
      </c>
      <c r="P138" s="586">
        <v>0</v>
      </c>
      <c r="Q138" s="586">
        <v>0</v>
      </c>
      <c r="R138" s="586">
        <v>0</v>
      </c>
      <c r="S138" s="586">
        <v>0</v>
      </c>
      <c r="T138" s="586">
        <v>0</v>
      </c>
      <c r="U138" s="586">
        <v>0</v>
      </c>
      <c r="V138" s="586">
        <v>0</v>
      </c>
      <c r="W138" s="586">
        <v>0</v>
      </c>
      <c r="X138" s="586">
        <v>0</v>
      </c>
      <c r="Y138" s="586">
        <v>0</v>
      </c>
      <c r="Z138" s="586">
        <v>20422.539473684203</v>
      </c>
      <c r="AA138" s="586">
        <v>0</v>
      </c>
      <c r="AB138" s="586">
        <v>0</v>
      </c>
      <c r="AC138" s="586">
        <v>0</v>
      </c>
      <c r="AD138" s="586">
        <v>114000</v>
      </c>
      <c r="AE138" s="586">
        <v>0</v>
      </c>
      <c r="AF138" s="586">
        <v>0</v>
      </c>
      <c r="AG138" s="586">
        <v>1000</v>
      </c>
      <c r="AH138" s="586">
        <v>6878.94</v>
      </c>
      <c r="AI138" s="586">
        <v>0</v>
      </c>
      <c r="AJ138" s="586">
        <v>0</v>
      </c>
      <c r="AK138" s="586">
        <v>0</v>
      </c>
      <c r="AL138" s="586">
        <v>0</v>
      </c>
      <c r="AM138" s="586">
        <v>0</v>
      </c>
      <c r="AN138" s="586">
        <v>0</v>
      </c>
      <c r="AO138" s="586">
        <v>0</v>
      </c>
      <c r="AP138" s="586">
        <v>302586</v>
      </c>
      <c r="AQ138" s="586">
        <v>44581.189473684179</v>
      </c>
      <c r="AR138" s="586">
        <v>121878.94</v>
      </c>
      <c r="AS138" s="586">
        <v>42499.664473684192</v>
      </c>
      <c r="AT138" s="587">
        <v>469046.12947368418</v>
      </c>
      <c r="AU138" s="586">
        <v>469046.12947368418</v>
      </c>
      <c r="AV138" s="586">
        <v>0</v>
      </c>
      <c r="AW138" s="586">
        <v>348167.18947368418</v>
      </c>
      <c r="AX138" s="586">
        <v>3136.6413466097674</v>
      </c>
      <c r="AY138" s="586">
        <v>3059.9820703305568</v>
      </c>
      <c r="AZ138" s="588">
        <v>2.5052197861711482E-2</v>
      </c>
      <c r="BA138" s="588">
        <v>-1.9542197861711481E-2</v>
      </c>
      <c r="BB138" s="586">
        <v>-6637.6640329575102</v>
      </c>
      <c r="BC138" s="587">
        <v>462408.46544072666</v>
      </c>
      <c r="BD138" s="587">
        <v>4165.8420309975372</v>
      </c>
      <c r="BE138" s="588">
        <v>-2.7608602305294605E-3</v>
      </c>
      <c r="BF138" s="586">
        <v>-3358.8599999999997</v>
      </c>
      <c r="BG138" s="586">
        <v>459049.60544072668</v>
      </c>
      <c r="BH138" s="586">
        <v>-1844.8200000000002</v>
      </c>
      <c r="BI138" s="586">
        <v>457204.78544072667</v>
      </c>
      <c r="BJ138" s="586">
        <f>VLOOKUP(B138,CFwds!$M:$AF,15,FALSE)</f>
        <v>65323.010000000068</v>
      </c>
      <c r="BK138" s="586">
        <f>VLOOKUP(B138,CFwds!$M:$AF,20,FALSE)</f>
        <v>6218.25</v>
      </c>
    </row>
    <row r="139" spans="1:63" x14ac:dyDescent="0.25">
      <c r="A139" s="564">
        <v>139</v>
      </c>
      <c r="B139" s="564">
        <v>26</v>
      </c>
      <c r="C139" s="584">
        <v>124728</v>
      </c>
      <c r="D139" s="584">
        <v>9353084</v>
      </c>
      <c r="E139" s="585" t="s">
        <v>1221</v>
      </c>
      <c r="F139" s="586">
        <v>128122</v>
      </c>
      <c r="G139" s="586">
        <v>0</v>
      </c>
      <c r="H139" s="586">
        <v>0</v>
      </c>
      <c r="I139" s="586">
        <v>1999.9999999999955</v>
      </c>
      <c r="J139" s="586">
        <v>0</v>
      </c>
      <c r="K139" s="586">
        <v>0</v>
      </c>
      <c r="L139" s="586">
        <v>0</v>
      </c>
      <c r="M139" s="586">
        <v>0</v>
      </c>
      <c r="N139" s="586">
        <v>0</v>
      </c>
      <c r="O139" s="586">
        <v>0</v>
      </c>
      <c r="P139" s="586">
        <v>0</v>
      </c>
      <c r="Q139" s="586">
        <v>0</v>
      </c>
      <c r="R139" s="586">
        <v>0</v>
      </c>
      <c r="S139" s="586">
        <v>0</v>
      </c>
      <c r="T139" s="586">
        <v>0</v>
      </c>
      <c r="U139" s="586">
        <v>0</v>
      </c>
      <c r="V139" s="586">
        <v>0</v>
      </c>
      <c r="W139" s="586">
        <v>0</v>
      </c>
      <c r="X139" s="586">
        <v>0</v>
      </c>
      <c r="Y139" s="586">
        <v>0</v>
      </c>
      <c r="Z139" s="586">
        <v>9963.413167866629</v>
      </c>
      <c r="AA139" s="586">
        <v>0</v>
      </c>
      <c r="AB139" s="586">
        <v>0</v>
      </c>
      <c r="AC139" s="586">
        <v>0</v>
      </c>
      <c r="AD139" s="586">
        <v>114000</v>
      </c>
      <c r="AE139" s="586">
        <v>68624.833110814419</v>
      </c>
      <c r="AF139" s="586">
        <v>0</v>
      </c>
      <c r="AG139" s="586">
        <v>0</v>
      </c>
      <c r="AH139" s="586">
        <v>6878.94</v>
      </c>
      <c r="AI139" s="586">
        <v>0</v>
      </c>
      <c r="AJ139" s="586">
        <v>0</v>
      </c>
      <c r="AK139" s="586">
        <v>0</v>
      </c>
      <c r="AL139" s="586">
        <v>0</v>
      </c>
      <c r="AM139" s="586">
        <v>0</v>
      </c>
      <c r="AN139" s="586">
        <v>0</v>
      </c>
      <c r="AO139" s="586">
        <v>0</v>
      </c>
      <c r="AP139" s="586">
        <v>128122</v>
      </c>
      <c r="AQ139" s="586">
        <v>11963.413167866624</v>
      </c>
      <c r="AR139" s="586">
        <v>189503.77311081442</v>
      </c>
      <c r="AS139" s="586">
        <v>20961.213167866626</v>
      </c>
      <c r="AT139" s="587">
        <v>329589.18627868104</v>
      </c>
      <c r="AU139" s="586">
        <v>329589.18627868104</v>
      </c>
      <c r="AV139" s="586">
        <v>0</v>
      </c>
      <c r="AW139" s="586">
        <v>140085.41316786662</v>
      </c>
      <c r="AX139" s="586">
        <v>2980.5407056992899</v>
      </c>
      <c r="AY139" s="586">
        <v>944.03550045291115</v>
      </c>
      <c r="AZ139" s="588">
        <v>2.1572337102464298</v>
      </c>
      <c r="BA139" s="588">
        <v>-2.1517237102464297</v>
      </c>
      <c r="BB139" s="586">
        <v>-95471.267773027503</v>
      </c>
      <c r="BC139" s="587">
        <v>234117.91850565354</v>
      </c>
      <c r="BD139" s="587">
        <v>4981.2323086309261</v>
      </c>
      <c r="BE139" s="588">
        <v>-0.14334029127434378</v>
      </c>
      <c r="BF139" s="586">
        <v>-1422.2199999999998</v>
      </c>
      <c r="BG139" s="586">
        <v>232695.69850565353</v>
      </c>
      <c r="BH139" s="586">
        <v>-781.1400000000001</v>
      </c>
      <c r="BI139" s="586">
        <v>231914.55850565352</v>
      </c>
      <c r="BJ139" s="586">
        <f>VLOOKUP(B139,CFwds!$M:$AF,15,FALSE)</f>
        <v>49909.079999999958</v>
      </c>
      <c r="BK139" s="586">
        <f>VLOOKUP(B139,CFwds!$M:$AF,20,FALSE)</f>
        <v>12650.6</v>
      </c>
    </row>
    <row r="140" spans="1:63" x14ac:dyDescent="0.25">
      <c r="A140" s="564">
        <v>140</v>
      </c>
      <c r="B140" s="564">
        <v>223</v>
      </c>
      <c r="C140" s="584">
        <v>124729</v>
      </c>
      <c r="D140" s="584">
        <v>9353085</v>
      </c>
      <c r="E140" s="585" t="s">
        <v>1222</v>
      </c>
      <c r="F140" s="586">
        <v>509762</v>
      </c>
      <c r="G140" s="586">
        <v>0</v>
      </c>
      <c r="H140" s="586">
        <v>0</v>
      </c>
      <c r="I140" s="586">
        <v>3600</v>
      </c>
      <c r="J140" s="586">
        <v>0</v>
      </c>
      <c r="K140" s="586">
        <v>0</v>
      </c>
      <c r="L140" s="586">
        <v>0</v>
      </c>
      <c r="M140" s="586">
        <v>2250.6354838709653</v>
      </c>
      <c r="N140" s="586">
        <v>1171.0623655913989</v>
      </c>
      <c r="O140" s="586">
        <v>1248.8282258064528</v>
      </c>
      <c r="P140" s="586">
        <v>0</v>
      </c>
      <c r="Q140" s="586">
        <v>0</v>
      </c>
      <c r="R140" s="586">
        <v>0</v>
      </c>
      <c r="S140" s="586">
        <v>0</v>
      </c>
      <c r="T140" s="586">
        <v>0</v>
      </c>
      <c r="U140" s="586">
        <v>0</v>
      </c>
      <c r="V140" s="586">
        <v>0</v>
      </c>
      <c r="W140" s="586">
        <v>1742.2360248447199</v>
      </c>
      <c r="X140" s="586">
        <v>0</v>
      </c>
      <c r="Y140" s="586">
        <v>0</v>
      </c>
      <c r="Z140" s="586">
        <v>25011.035782273884</v>
      </c>
      <c r="AA140" s="586">
        <v>0</v>
      </c>
      <c r="AB140" s="586">
        <v>0</v>
      </c>
      <c r="AC140" s="586">
        <v>0</v>
      </c>
      <c r="AD140" s="586">
        <v>114000</v>
      </c>
      <c r="AE140" s="586">
        <v>0</v>
      </c>
      <c r="AF140" s="586">
        <v>0</v>
      </c>
      <c r="AG140" s="586">
        <v>0</v>
      </c>
      <c r="AH140" s="586">
        <v>10777.5</v>
      </c>
      <c r="AI140" s="586">
        <v>0</v>
      </c>
      <c r="AJ140" s="586">
        <v>0</v>
      </c>
      <c r="AK140" s="586">
        <v>0</v>
      </c>
      <c r="AL140" s="586">
        <v>0</v>
      </c>
      <c r="AM140" s="586">
        <v>0</v>
      </c>
      <c r="AN140" s="586">
        <v>0</v>
      </c>
      <c r="AO140" s="586">
        <v>0</v>
      </c>
      <c r="AP140" s="586">
        <v>509762</v>
      </c>
      <c r="AQ140" s="586">
        <v>35023.797882387422</v>
      </c>
      <c r="AR140" s="586">
        <v>124777.5</v>
      </c>
      <c r="AS140" s="586">
        <v>39144.098819908293</v>
      </c>
      <c r="AT140" s="587">
        <v>669563.29788238741</v>
      </c>
      <c r="AU140" s="586">
        <v>669563.29788238741</v>
      </c>
      <c r="AV140" s="586">
        <v>0</v>
      </c>
      <c r="AW140" s="586">
        <v>544785.79788238741</v>
      </c>
      <c r="AX140" s="586">
        <v>2913.2930368042107</v>
      </c>
      <c r="AY140" s="586">
        <v>2904.2607356885001</v>
      </c>
      <c r="AZ140" s="588">
        <v>3.1100172944938448E-3</v>
      </c>
      <c r="BA140" s="588">
        <v>0</v>
      </c>
      <c r="BB140" s="586">
        <v>0</v>
      </c>
      <c r="BC140" s="587">
        <v>669563.29788238741</v>
      </c>
      <c r="BD140" s="587">
        <v>3580.552395092981</v>
      </c>
      <c r="BE140" s="588">
        <v>-1.495470353318451E-2</v>
      </c>
      <c r="BF140" s="586">
        <v>-5658.62</v>
      </c>
      <c r="BG140" s="586">
        <v>663904.67788238742</v>
      </c>
      <c r="BH140" s="586">
        <v>-3107.94</v>
      </c>
      <c r="BI140" s="586">
        <v>660796.73788238748</v>
      </c>
      <c r="BJ140" s="586">
        <f>VLOOKUP(B140,CFwds!$M:$AF,15,FALSE)</f>
        <v>60979.890000000014</v>
      </c>
      <c r="BK140" s="586">
        <f>VLOOKUP(B140,CFwds!$M:$AF,20,FALSE)</f>
        <v>2657.71</v>
      </c>
    </row>
    <row r="141" spans="1:63" x14ac:dyDescent="0.25">
      <c r="A141" s="564">
        <v>141</v>
      </c>
      <c r="B141" s="564">
        <v>36</v>
      </c>
      <c r="C141" s="584">
        <v>124731</v>
      </c>
      <c r="D141" s="584">
        <v>9353089</v>
      </c>
      <c r="E141" s="585" t="s">
        <v>1224</v>
      </c>
      <c r="F141" s="586">
        <v>332572</v>
      </c>
      <c r="G141" s="586">
        <v>0</v>
      </c>
      <c r="H141" s="586">
        <v>0</v>
      </c>
      <c r="I141" s="586">
        <v>3600.0000000000009</v>
      </c>
      <c r="J141" s="586">
        <v>0</v>
      </c>
      <c r="K141" s="586">
        <v>0</v>
      </c>
      <c r="L141" s="586">
        <v>0</v>
      </c>
      <c r="M141" s="586">
        <v>0</v>
      </c>
      <c r="N141" s="586">
        <v>0</v>
      </c>
      <c r="O141" s="586">
        <v>0</v>
      </c>
      <c r="P141" s="586">
        <v>0</v>
      </c>
      <c r="Q141" s="586">
        <v>0</v>
      </c>
      <c r="R141" s="586">
        <v>0</v>
      </c>
      <c r="S141" s="586">
        <v>0</v>
      </c>
      <c r="T141" s="586">
        <v>0</v>
      </c>
      <c r="U141" s="586">
        <v>0</v>
      </c>
      <c r="V141" s="586">
        <v>0</v>
      </c>
      <c r="W141" s="586">
        <v>1811.8811881188115</v>
      </c>
      <c r="X141" s="586">
        <v>0</v>
      </c>
      <c r="Y141" s="586">
        <v>0</v>
      </c>
      <c r="Z141" s="586">
        <v>22335.819146466383</v>
      </c>
      <c r="AA141" s="586">
        <v>0</v>
      </c>
      <c r="AB141" s="586">
        <v>0</v>
      </c>
      <c r="AC141" s="586">
        <v>0</v>
      </c>
      <c r="AD141" s="586">
        <v>114000</v>
      </c>
      <c r="AE141" s="586">
        <v>18558.077436582109</v>
      </c>
      <c r="AF141" s="586">
        <v>0</v>
      </c>
      <c r="AG141" s="586">
        <v>0</v>
      </c>
      <c r="AH141" s="586">
        <v>16286</v>
      </c>
      <c r="AI141" s="586">
        <v>0</v>
      </c>
      <c r="AJ141" s="586">
        <v>0</v>
      </c>
      <c r="AK141" s="586">
        <v>0</v>
      </c>
      <c r="AL141" s="586">
        <v>0</v>
      </c>
      <c r="AM141" s="586">
        <v>0</v>
      </c>
      <c r="AN141" s="586">
        <v>0</v>
      </c>
      <c r="AO141" s="586">
        <v>0</v>
      </c>
      <c r="AP141" s="586">
        <v>332572</v>
      </c>
      <c r="AQ141" s="586">
        <v>27747.700334585195</v>
      </c>
      <c r="AR141" s="586">
        <v>148844.0774365821</v>
      </c>
      <c r="AS141" s="586">
        <v>34133.619146466386</v>
      </c>
      <c r="AT141" s="587">
        <v>509163.77777116734</v>
      </c>
      <c r="AU141" s="586">
        <v>509163.77777116734</v>
      </c>
      <c r="AV141" s="586">
        <v>0</v>
      </c>
      <c r="AW141" s="586">
        <v>360319.70033458527</v>
      </c>
      <c r="AX141" s="586">
        <v>2953.4401666769286</v>
      </c>
      <c r="AY141" s="586">
        <v>2998.9771841516349</v>
      </c>
      <c r="AZ141" s="588">
        <v>-1.5184182699138489E-2</v>
      </c>
      <c r="BA141" s="588">
        <v>1.8418269913848991E-4</v>
      </c>
      <c r="BB141" s="586">
        <v>67.387884916679127</v>
      </c>
      <c r="BC141" s="587">
        <v>509231.16565608402</v>
      </c>
      <c r="BD141" s="587">
        <v>4174.0259480006889</v>
      </c>
      <c r="BE141" s="588">
        <v>-3.0021170848556045E-2</v>
      </c>
      <c r="BF141" s="586">
        <v>-3691.72</v>
      </c>
      <c r="BG141" s="586">
        <v>505539.44565608405</v>
      </c>
      <c r="BH141" s="586">
        <v>-2027.64</v>
      </c>
      <c r="BI141" s="586">
        <v>503511.80565608403</v>
      </c>
      <c r="BJ141" s="586">
        <f>VLOOKUP(B141,CFwds!$M:$AF,15,FALSE)</f>
        <v>59230.280000000028</v>
      </c>
      <c r="BK141" s="586">
        <f>VLOOKUP(B141,CFwds!$M:$AF,20,FALSE)</f>
        <v>12099.23</v>
      </c>
    </row>
    <row r="142" spans="1:63" x14ac:dyDescent="0.25">
      <c r="A142" s="564">
        <v>142</v>
      </c>
      <c r="B142" s="564">
        <v>444</v>
      </c>
      <c r="C142" s="584">
        <v>124732</v>
      </c>
      <c r="D142" s="584">
        <v>9353090</v>
      </c>
      <c r="E142" s="585" t="s">
        <v>1225</v>
      </c>
      <c r="F142" s="586">
        <v>381640</v>
      </c>
      <c r="G142" s="586">
        <v>0</v>
      </c>
      <c r="H142" s="586">
        <v>0</v>
      </c>
      <c r="I142" s="586">
        <v>4400.0000000000018</v>
      </c>
      <c r="J142" s="586">
        <v>0</v>
      </c>
      <c r="K142" s="586">
        <v>450.44999999999942</v>
      </c>
      <c r="L142" s="586">
        <v>1474.1999999999982</v>
      </c>
      <c r="M142" s="586">
        <v>3357.8999999999955</v>
      </c>
      <c r="N142" s="586">
        <v>0</v>
      </c>
      <c r="O142" s="586">
        <v>0</v>
      </c>
      <c r="P142" s="586">
        <v>0</v>
      </c>
      <c r="Q142" s="586">
        <v>0</v>
      </c>
      <c r="R142" s="586">
        <v>0</v>
      </c>
      <c r="S142" s="586">
        <v>0</v>
      </c>
      <c r="T142" s="586">
        <v>0</v>
      </c>
      <c r="U142" s="586">
        <v>0</v>
      </c>
      <c r="V142" s="586">
        <v>0</v>
      </c>
      <c r="W142" s="586">
        <v>0</v>
      </c>
      <c r="X142" s="586">
        <v>0</v>
      </c>
      <c r="Y142" s="586">
        <v>0</v>
      </c>
      <c r="Z142" s="586">
        <v>16728.734848484833</v>
      </c>
      <c r="AA142" s="586">
        <v>0</v>
      </c>
      <c r="AB142" s="586">
        <v>0</v>
      </c>
      <c r="AC142" s="586">
        <v>0</v>
      </c>
      <c r="AD142" s="586">
        <v>114000</v>
      </c>
      <c r="AE142" s="586">
        <v>0</v>
      </c>
      <c r="AF142" s="586">
        <v>0</v>
      </c>
      <c r="AG142" s="586">
        <v>0</v>
      </c>
      <c r="AH142" s="586">
        <v>8741.75</v>
      </c>
      <c r="AI142" s="586">
        <v>0</v>
      </c>
      <c r="AJ142" s="586">
        <v>0</v>
      </c>
      <c r="AK142" s="586">
        <v>0</v>
      </c>
      <c r="AL142" s="586">
        <v>0</v>
      </c>
      <c r="AM142" s="586">
        <v>0</v>
      </c>
      <c r="AN142" s="586">
        <v>0</v>
      </c>
      <c r="AO142" s="586">
        <v>0</v>
      </c>
      <c r="AP142" s="586">
        <v>381640</v>
      </c>
      <c r="AQ142" s="586">
        <v>26411.284848484829</v>
      </c>
      <c r="AR142" s="586">
        <v>122741.75</v>
      </c>
      <c r="AS142" s="586">
        <v>31567.809848484831</v>
      </c>
      <c r="AT142" s="587">
        <v>530793.03484848491</v>
      </c>
      <c r="AU142" s="586">
        <v>530793.03484848491</v>
      </c>
      <c r="AV142" s="586">
        <v>0</v>
      </c>
      <c r="AW142" s="586">
        <v>408051.28484848491</v>
      </c>
      <c r="AX142" s="586">
        <v>2914.6520346320349</v>
      </c>
      <c r="AY142" s="586">
        <v>2877.2387663547934</v>
      </c>
      <c r="AZ142" s="588">
        <v>1.3003185107449671E-2</v>
      </c>
      <c r="BA142" s="588">
        <v>-7.493185107449671E-3</v>
      </c>
      <c r="BB142" s="586">
        <v>-3018.3555744477239</v>
      </c>
      <c r="BC142" s="587">
        <v>527774.67927403713</v>
      </c>
      <c r="BD142" s="587">
        <v>3769.8191376716936</v>
      </c>
      <c r="BE142" s="588">
        <v>2.8487911889107931E-3</v>
      </c>
      <c r="BF142" s="586">
        <v>-4236.3999999999996</v>
      </c>
      <c r="BG142" s="586">
        <v>523538.27927403711</v>
      </c>
      <c r="BH142" s="586">
        <v>-2326.8000000000002</v>
      </c>
      <c r="BI142" s="586">
        <v>521211.47927403712</v>
      </c>
      <c r="BJ142" s="586">
        <f>VLOOKUP(B142,CFwds!$M:$AF,15,FALSE)</f>
        <v>35306.179999999935</v>
      </c>
      <c r="BK142" s="586">
        <f>VLOOKUP(B142,CFwds!$M:$AF,20,FALSE)</f>
        <v>3394.3900000000003</v>
      </c>
    </row>
    <row r="143" spans="1:63" x14ac:dyDescent="0.25">
      <c r="A143" s="564">
        <v>143</v>
      </c>
      <c r="B143" s="564">
        <v>449</v>
      </c>
      <c r="C143" s="584">
        <v>124733</v>
      </c>
      <c r="D143" s="584">
        <v>9353091</v>
      </c>
      <c r="E143" s="585" t="s">
        <v>1226</v>
      </c>
      <c r="F143" s="586">
        <v>201724</v>
      </c>
      <c r="G143" s="586">
        <v>0</v>
      </c>
      <c r="H143" s="586">
        <v>0</v>
      </c>
      <c r="I143" s="586">
        <v>2400.0000000000009</v>
      </c>
      <c r="J143" s="586">
        <v>0</v>
      </c>
      <c r="K143" s="586">
        <v>300.29999999999973</v>
      </c>
      <c r="L143" s="586">
        <v>0</v>
      </c>
      <c r="M143" s="586">
        <v>0</v>
      </c>
      <c r="N143" s="586">
        <v>0</v>
      </c>
      <c r="O143" s="586">
        <v>0</v>
      </c>
      <c r="P143" s="586">
        <v>0</v>
      </c>
      <c r="Q143" s="586">
        <v>0</v>
      </c>
      <c r="R143" s="586">
        <v>0</v>
      </c>
      <c r="S143" s="586">
        <v>0</v>
      </c>
      <c r="T143" s="586">
        <v>0</v>
      </c>
      <c r="U143" s="586">
        <v>0</v>
      </c>
      <c r="V143" s="586">
        <v>0</v>
      </c>
      <c r="W143" s="586">
        <v>0</v>
      </c>
      <c r="X143" s="586">
        <v>0</v>
      </c>
      <c r="Y143" s="586">
        <v>0</v>
      </c>
      <c r="Z143" s="586">
        <v>14758.759230769223</v>
      </c>
      <c r="AA143" s="586">
        <v>0</v>
      </c>
      <c r="AB143" s="586">
        <v>0</v>
      </c>
      <c r="AC143" s="586">
        <v>0</v>
      </c>
      <c r="AD143" s="586">
        <v>114000</v>
      </c>
      <c r="AE143" s="586">
        <v>0</v>
      </c>
      <c r="AF143" s="586">
        <v>0</v>
      </c>
      <c r="AG143" s="586">
        <v>0</v>
      </c>
      <c r="AH143" s="586">
        <v>6062.8</v>
      </c>
      <c r="AI143" s="586">
        <v>0</v>
      </c>
      <c r="AJ143" s="586">
        <v>0</v>
      </c>
      <c r="AK143" s="586">
        <v>0</v>
      </c>
      <c r="AL143" s="586">
        <v>0</v>
      </c>
      <c r="AM143" s="586">
        <v>0</v>
      </c>
      <c r="AN143" s="586">
        <v>0</v>
      </c>
      <c r="AO143" s="586">
        <v>0</v>
      </c>
      <c r="AP143" s="586">
        <v>201724</v>
      </c>
      <c r="AQ143" s="586">
        <v>17459.059230769224</v>
      </c>
      <c r="AR143" s="586">
        <v>120062.8</v>
      </c>
      <c r="AS143" s="586">
        <v>26106.709230769222</v>
      </c>
      <c r="AT143" s="587">
        <v>339245.85923076922</v>
      </c>
      <c r="AU143" s="586">
        <v>339245.85923076922</v>
      </c>
      <c r="AV143" s="586">
        <v>0</v>
      </c>
      <c r="AW143" s="586">
        <v>219183.05923076923</v>
      </c>
      <c r="AX143" s="586">
        <v>2961.9332328482328</v>
      </c>
      <c r="AY143" s="586">
        <v>2922.8408931895883</v>
      </c>
      <c r="AZ143" s="588">
        <v>1.3374775120237379E-2</v>
      </c>
      <c r="BA143" s="588">
        <v>-7.86477512023738E-3</v>
      </c>
      <c r="BB143" s="586">
        <v>-1701.0739889505708</v>
      </c>
      <c r="BC143" s="587">
        <v>337544.78524181864</v>
      </c>
      <c r="BD143" s="587">
        <v>4561.4160167813334</v>
      </c>
      <c r="BE143" s="588">
        <v>-1.0316462256667935E-2</v>
      </c>
      <c r="BF143" s="586">
        <v>-2239.2399999999998</v>
      </c>
      <c r="BG143" s="586">
        <v>335305.54524181865</v>
      </c>
      <c r="BH143" s="586">
        <v>-1229.8800000000001</v>
      </c>
      <c r="BI143" s="586">
        <v>334075.66524181864</v>
      </c>
      <c r="BJ143" s="586">
        <f>VLOOKUP(B143,CFwds!$M:$AF,15,FALSE)</f>
        <v>18351.560000000056</v>
      </c>
      <c r="BK143" s="586">
        <f>VLOOKUP(B143,CFwds!$M:$AF,20,FALSE)</f>
        <v>1330.8499999999995</v>
      </c>
    </row>
    <row r="144" spans="1:63" x14ac:dyDescent="0.25">
      <c r="A144" s="564">
        <v>144</v>
      </c>
      <c r="B144" s="564">
        <v>243</v>
      </c>
      <c r="C144" s="584">
        <v>124734</v>
      </c>
      <c r="D144" s="584">
        <v>9353092</v>
      </c>
      <c r="E144" s="585" t="s">
        <v>1227</v>
      </c>
      <c r="F144" s="586">
        <v>250792</v>
      </c>
      <c r="G144" s="586">
        <v>0</v>
      </c>
      <c r="H144" s="586">
        <v>0</v>
      </c>
      <c r="I144" s="586">
        <v>1199.9999999999995</v>
      </c>
      <c r="J144" s="586">
        <v>0</v>
      </c>
      <c r="K144" s="586">
        <v>150.14999999999995</v>
      </c>
      <c r="L144" s="586">
        <v>1474.1999999999994</v>
      </c>
      <c r="M144" s="586">
        <v>2238.599999999999</v>
      </c>
      <c r="N144" s="586">
        <v>0</v>
      </c>
      <c r="O144" s="586">
        <v>1242.1499999999996</v>
      </c>
      <c r="P144" s="586">
        <v>0</v>
      </c>
      <c r="Q144" s="586">
        <v>0</v>
      </c>
      <c r="R144" s="586">
        <v>0</v>
      </c>
      <c r="S144" s="586">
        <v>0</v>
      </c>
      <c r="T144" s="586">
        <v>0</v>
      </c>
      <c r="U144" s="586">
        <v>0</v>
      </c>
      <c r="V144" s="586">
        <v>0</v>
      </c>
      <c r="W144" s="586">
        <v>0</v>
      </c>
      <c r="X144" s="586">
        <v>0</v>
      </c>
      <c r="Y144" s="586">
        <v>0</v>
      </c>
      <c r="Z144" s="586">
        <v>7529.8728592162688</v>
      </c>
      <c r="AA144" s="586">
        <v>0</v>
      </c>
      <c r="AB144" s="586">
        <v>0</v>
      </c>
      <c r="AC144" s="586">
        <v>0</v>
      </c>
      <c r="AD144" s="586">
        <v>114000</v>
      </c>
      <c r="AE144" s="586">
        <v>38584.779706275032</v>
      </c>
      <c r="AF144" s="586">
        <v>0</v>
      </c>
      <c r="AG144" s="586">
        <v>0</v>
      </c>
      <c r="AH144" s="586">
        <v>5363.25</v>
      </c>
      <c r="AI144" s="586">
        <v>0</v>
      </c>
      <c r="AJ144" s="586">
        <v>0</v>
      </c>
      <c r="AK144" s="586">
        <v>0</v>
      </c>
      <c r="AL144" s="586">
        <v>0</v>
      </c>
      <c r="AM144" s="586">
        <v>0</v>
      </c>
      <c r="AN144" s="586">
        <v>0</v>
      </c>
      <c r="AO144" s="586">
        <v>0</v>
      </c>
      <c r="AP144" s="586">
        <v>250792</v>
      </c>
      <c r="AQ144" s="586">
        <v>13834.972859216265</v>
      </c>
      <c r="AR144" s="586">
        <v>157948.02970627503</v>
      </c>
      <c r="AS144" s="586">
        <v>20680.222859216265</v>
      </c>
      <c r="AT144" s="587">
        <v>422575.0025654913</v>
      </c>
      <c r="AU144" s="586">
        <v>422575.0025654913</v>
      </c>
      <c r="AV144" s="586">
        <v>0</v>
      </c>
      <c r="AW144" s="586">
        <v>264626.97285921627</v>
      </c>
      <c r="AX144" s="586">
        <v>2876.3801397740899</v>
      </c>
      <c r="AY144" s="586">
        <v>2672.8613836753011</v>
      </c>
      <c r="AZ144" s="588">
        <v>7.61426527173443E-2</v>
      </c>
      <c r="BA144" s="588">
        <v>-7.0632652717344299E-2</v>
      </c>
      <c r="BB144" s="586">
        <v>-17368.798668475887</v>
      </c>
      <c r="BC144" s="587">
        <v>405206.20389701542</v>
      </c>
      <c r="BD144" s="587">
        <v>4404.4152597501679</v>
      </c>
      <c r="BE144" s="588">
        <v>1.2114878093075987E-2</v>
      </c>
      <c r="BF144" s="586">
        <v>-2783.9199999999996</v>
      </c>
      <c r="BG144" s="586">
        <v>402422.28389701544</v>
      </c>
      <c r="BH144" s="586">
        <v>-1529.0400000000002</v>
      </c>
      <c r="BI144" s="586">
        <v>400893.24389701546</v>
      </c>
      <c r="BJ144" s="586">
        <f>VLOOKUP(B144,CFwds!$M:$AF,15,FALSE)</f>
        <v>44360.419999999867</v>
      </c>
      <c r="BK144" s="586">
        <f>VLOOKUP(B144,CFwds!$M:$AF,20,FALSE)</f>
        <v>2814.9100000000003</v>
      </c>
    </row>
    <row r="145" spans="1:63" x14ac:dyDescent="0.25">
      <c r="A145" s="564">
        <v>145</v>
      </c>
      <c r="B145" s="564">
        <v>50</v>
      </c>
      <c r="C145" s="584">
        <v>124735</v>
      </c>
      <c r="D145" s="584">
        <v>9353093</v>
      </c>
      <c r="E145" s="585" t="s">
        <v>1228</v>
      </c>
      <c r="F145" s="586">
        <v>387092</v>
      </c>
      <c r="G145" s="586">
        <v>0</v>
      </c>
      <c r="H145" s="586">
        <v>0</v>
      </c>
      <c r="I145" s="586">
        <v>11199.999999999984</v>
      </c>
      <c r="J145" s="586">
        <v>0</v>
      </c>
      <c r="K145" s="586">
        <v>604.85957446808436</v>
      </c>
      <c r="L145" s="586">
        <v>0</v>
      </c>
      <c r="M145" s="586">
        <v>0</v>
      </c>
      <c r="N145" s="586">
        <v>0</v>
      </c>
      <c r="O145" s="586">
        <v>0</v>
      </c>
      <c r="P145" s="586">
        <v>0</v>
      </c>
      <c r="Q145" s="586">
        <v>0</v>
      </c>
      <c r="R145" s="586">
        <v>0</v>
      </c>
      <c r="S145" s="586">
        <v>0</v>
      </c>
      <c r="T145" s="586">
        <v>0</v>
      </c>
      <c r="U145" s="586">
        <v>0</v>
      </c>
      <c r="V145" s="586">
        <v>0</v>
      </c>
      <c r="W145" s="586">
        <v>0</v>
      </c>
      <c r="X145" s="586">
        <v>0</v>
      </c>
      <c r="Y145" s="586">
        <v>0</v>
      </c>
      <c r="Z145" s="586">
        <v>27698.485365853656</v>
      </c>
      <c r="AA145" s="586">
        <v>0</v>
      </c>
      <c r="AB145" s="586">
        <v>0</v>
      </c>
      <c r="AC145" s="586">
        <v>0</v>
      </c>
      <c r="AD145" s="586">
        <v>114000</v>
      </c>
      <c r="AE145" s="586">
        <v>0</v>
      </c>
      <c r="AF145" s="586">
        <v>0</v>
      </c>
      <c r="AG145" s="586">
        <v>0</v>
      </c>
      <c r="AH145" s="586">
        <v>7345.32</v>
      </c>
      <c r="AI145" s="586">
        <v>0</v>
      </c>
      <c r="AJ145" s="586">
        <v>0</v>
      </c>
      <c r="AK145" s="586">
        <v>0</v>
      </c>
      <c r="AL145" s="586">
        <v>0</v>
      </c>
      <c r="AM145" s="586">
        <v>0</v>
      </c>
      <c r="AN145" s="586">
        <v>0</v>
      </c>
      <c r="AO145" s="586">
        <v>0</v>
      </c>
      <c r="AP145" s="586">
        <v>387092</v>
      </c>
      <c r="AQ145" s="586">
        <v>39503.344940321724</v>
      </c>
      <c r="AR145" s="586">
        <v>121345.32</v>
      </c>
      <c r="AS145" s="586">
        <v>43598.715153087687</v>
      </c>
      <c r="AT145" s="587">
        <v>547940.66494032182</v>
      </c>
      <c r="AU145" s="586">
        <v>547940.66494032182</v>
      </c>
      <c r="AV145" s="586">
        <v>0</v>
      </c>
      <c r="AW145" s="586">
        <v>426595.34494032181</v>
      </c>
      <c r="AX145" s="586">
        <v>3004.1925700022662</v>
      </c>
      <c r="AY145" s="586">
        <v>3007.575777325429</v>
      </c>
      <c r="AZ145" s="588">
        <v>-1.1248951227328643E-3</v>
      </c>
      <c r="BA145" s="588">
        <v>0</v>
      </c>
      <c r="BB145" s="586">
        <v>0</v>
      </c>
      <c r="BC145" s="587">
        <v>547940.66494032182</v>
      </c>
      <c r="BD145" s="587">
        <v>3858.73707704452</v>
      </c>
      <c r="BE145" s="588">
        <v>-1.1785607029745626E-2</v>
      </c>
      <c r="BF145" s="586">
        <v>-4296.92</v>
      </c>
      <c r="BG145" s="586">
        <v>543643.74494032178</v>
      </c>
      <c r="BH145" s="586">
        <v>-2360.04</v>
      </c>
      <c r="BI145" s="586">
        <v>541283.70494032174</v>
      </c>
      <c r="BJ145" s="586">
        <f>VLOOKUP(B145,CFwds!$M:$AF,15,FALSE)</f>
        <v>131833.80000000022</v>
      </c>
      <c r="BK145" s="586">
        <f>VLOOKUP(B145,CFwds!$M:$AF,20,FALSE)</f>
        <v>19714.22</v>
      </c>
    </row>
    <row r="146" spans="1:63" x14ac:dyDescent="0.25">
      <c r="A146" s="564">
        <v>146</v>
      </c>
      <c r="B146" s="564">
        <v>80</v>
      </c>
      <c r="C146" s="584">
        <v>124737</v>
      </c>
      <c r="D146" s="584">
        <v>9353096</v>
      </c>
      <c r="E146" s="585" t="s">
        <v>733</v>
      </c>
      <c r="F146" s="586">
        <v>471598</v>
      </c>
      <c r="G146" s="586">
        <v>0</v>
      </c>
      <c r="H146" s="586">
        <v>0</v>
      </c>
      <c r="I146" s="586">
        <v>1199.9999999999968</v>
      </c>
      <c r="J146" s="586">
        <v>0</v>
      </c>
      <c r="K146" s="586">
        <v>0</v>
      </c>
      <c r="L146" s="586">
        <v>0</v>
      </c>
      <c r="M146" s="586">
        <v>2251.615116279072</v>
      </c>
      <c r="N146" s="586">
        <v>0</v>
      </c>
      <c r="O146" s="586">
        <v>0</v>
      </c>
      <c r="P146" s="586">
        <v>0</v>
      </c>
      <c r="Q146" s="586">
        <v>0</v>
      </c>
      <c r="R146" s="586">
        <v>0</v>
      </c>
      <c r="S146" s="586">
        <v>0</v>
      </c>
      <c r="T146" s="586">
        <v>0</v>
      </c>
      <c r="U146" s="586">
        <v>0</v>
      </c>
      <c r="V146" s="586">
        <v>0</v>
      </c>
      <c r="W146" s="586">
        <v>1789.655172413793</v>
      </c>
      <c r="X146" s="586">
        <v>0</v>
      </c>
      <c r="Y146" s="586">
        <v>1850</v>
      </c>
      <c r="Z146" s="586">
        <v>20025.710078768338</v>
      </c>
      <c r="AA146" s="586">
        <v>0</v>
      </c>
      <c r="AB146" s="586">
        <v>0</v>
      </c>
      <c r="AC146" s="586">
        <v>0</v>
      </c>
      <c r="AD146" s="586">
        <v>114000</v>
      </c>
      <c r="AE146" s="586">
        <v>0</v>
      </c>
      <c r="AF146" s="586">
        <v>0</v>
      </c>
      <c r="AG146" s="586">
        <v>0</v>
      </c>
      <c r="AH146" s="586">
        <v>12094.75</v>
      </c>
      <c r="AI146" s="586">
        <v>0</v>
      </c>
      <c r="AJ146" s="586">
        <v>0</v>
      </c>
      <c r="AK146" s="586">
        <v>0</v>
      </c>
      <c r="AL146" s="586">
        <v>0</v>
      </c>
      <c r="AM146" s="586">
        <v>0</v>
      </c>
      <c r="AN146" s="586">
        <v>0</v>
      </c>
      <c r="AO146" s="586">
        <v>0</v>
      </c>
      <c r="AP146" s="586">
        <v>471598</v>
      </c>
      <c r="AQ146" s="586">
        <v>27116.980367461198</v>
      </c>
      <c r="AR146" s="586">
        <v>126094.75</v>
      </c>
      <c r="AS146" s="586">
        <v>31749.317636907872</v>
      </c>
      <c r="AT146" s="587">
        <v>624809.73036746122</v>
      </c>
      <c r="AU146" s="586">
        <v>624809.73036746122</v>
      </c>
      <c r="AV146" s="586">
        <v>0</v>
      </c>
      <c r="AW146" s="586">
        <v>498714.98036746122</v>
      </c>
      <c r="AX146" s="586">
        <v>2882.7455512570014</v>
      </c>
      <c r="AY146" s="586">
        <v>2895.7097884069526</v>
      </c>
      <c r="AZ146" s="588">
        <v>-4.4770498762872956E-3</v>
      </c>
      <c r="BA146" s="588">
        <v>0</v>
      </c>
      <c r="BB146" s="586">
        <v>0</v>
      </c>
      <c r="BC146" s="587">
        <v>624809.73036746122</v>
      </c>
      <c r="BD146" s="587">
        <v>3611.6169385402382</v>
      </c>
      <c r="BE146" s="588">
        <v>-1.1976054893651278E-2</v>
      </c>
      <c r="BF146" s="586">
        <v>-5234.9799999999996</v>
      </c>
      <c r="BG146" s="586">
        <v>619574.75036746124</v>
      </c>
      <c r="BH146" s="586">
        <v>-2875.26</v>
      </c>
      <c r="BI146" s="586">
        <v>616699.49036746123</v>
      </c>
      <c r="BJ146" s="586">
        <f>VLOOKUP(B146,CFwds!$M:$AF,15,FALSE)</f>
        <v>14887.969999999506</v>
      </c>
      <c r="BK146" s="586">
        <f>VLOOKUP(B146,CFwds!$M:$AF,20,FALSE)</f>
        <v>3240.7599999999998</v>
      </c>
    </row>
    <row r="147" spans="1:63" x14ac:dyDescent="0.25">
      <c r="A147" s="564">
        <v>147</v>
      </c>
      <c r="B147" s="564">
        <v>93</v>
      </c>
      <c r="C147" s="584">
        <v>124741</v>
      </c>
      <c r="D147" s="584">
        <v>9353101</v>
      </c>
      <c r="E147" s="585" t="s">
        <v>742</v>
      </c>
      <c r="F147" s="586">
        <v>228984</v>
      </c>
      <c r="G147" s="586">
        <v>0</v>
      </c>
      <c r="H147" s="586">
        <v>0</v>
      </c>
      <c r="I147" s="586">
        <v>4800.0000000000045</v>
      </c>
      <c r="J147" s="586">
        <v>0</v>
      </c>
      <c r="K147" s="586">
        <v>450.44999999999982</v>
      </c>
      <c r="L147" s="586">
        <v>0</v>
      </c>
      <c r="M147" s="586">
        <v>0</v>
      </c>
      <c r="N147" s="586">
        <v>0</v>
      </c>
      <c r="O147" s="586">
        <v>1242.1499999999996</v>
      </c>
      <c r="P147" s="586">
        <v>0</v>
      </c>
      <c r="Q147" s="586">
        <v>0</v>
      </c>
      <c r="R147" s="586">
        <v>0</v>
      </c>
      <c r="S147" s="586">
        <v>0</v>
      </c>
      <c r="T147" s="586">
        <v>0</v>
      </c>
      <c r="U147" s="586">
        <v>0</v>
      </c>
      <c r="V147" s="586">
        <v>0</v>
      </c>
      <c r="W147" s="586">
        <v>0</v>
      </c>
      <c r="X147" s="586">
        <v>0</v>
      </c>
      <c r="Y147" s="586">
        <v>0</v>
      </c>
      <c r="Z147" s="586">
        <v>14049.012575634692</v>
      </c>
      <c r="AA147" s="586">
        <v>0</v>
      </c>
      <c r="AB147" s="586">
        <v>0</v>
      </c>
      <c r="AC147" s="586">
        <v>0</v>
      </c>
      <c r="AD147" s="586">
        <v>114000</v>
      </c>
      <c r="AE147" s="586">
        <v>0</v>
      </c>
      <c r="AF147" s="586">
        <v>0</v>
      </c>
      <c r="AG147" s="586">
        <v>0</v>
      </c>
      <c r="AH147" s="586">
        <v>2704.94</v>
      </c>
      <c r="AI147" s="586">
        <v>0</v>
      </c>
      <c r="AJ147" s="586">
        <v>0</v>
      </c>
      <c r="AK147" s="586">
        <v>0</v>
      </c>
      <c r="AL147" s="586">
        <v>0</v>
      </c>
      <c r="AM147" s="586">
        <v>0</v>
      </c>
      <c r="AN147" s="586">
        <v>0</v>
      </c>
      <c r="AO147" s="586">
        <v>0</v>
      </c>
      <c r="AP147" s="586">
        <v>228984</v>
      </c>
      <c r="AQ147" s="586">
        <v>20541.612575634696</v>
      </c>
      <c r="AR147" s="586">
        <v>116704.94</v>
      </c>
      <c r="AS147" s="586">
        <v>27293.112575634692</v>
      </c>
      <c r="AT147" s="587">
        <v>366230.55257563468</v>
      </c>
      <c r="AU147" s="586">
        <v>366230.55257563468</v>
      </c>
      <c r="AV147" s="586">
        <v>0</v>
      </c>
      <c r="AW147" s="586">
        <v>249525.61257563467</v>
      </c>
      <c r="AX147" s="586">
        <v>2970.543006852794</v>
      </c>
      <c r="AY147" s="586">
        <v>2983.7345112848984</v>
      </c>
      <c r="AZ147" s="588">
        <v>-4.4211388051491728E-3</v>
      </c>
      <c r="BA147" s="588">
        <v>0</v>
      </c>
      <c r="BB147" s="586">
        <v>0</v>
      </c>
      <c r="BC147" s="587">
        <v>366230.55257563468</v>
      </c>
      <c r="BD147" s="587">
        <v>4359.8875306623177</v>
      </c>
      <c r="BE147" s="588">
        <v>-8.0746741025690461E-2</v>
      </c>
      <c r="BF147" s="586">
        <v>-2541.8399999999997</v>
      </c>
      <c r="BG147" s="586">
        <v>363688.71257563465</v>
      </c>
      <c r="BH147" s="586">
        <v>-1396.0800000000002</v>
      </c>
      <c r="BI147" s="586">
        <v>362292.63257563463</v>
      </c>
      <c r="BJ147" s="586">
        <f>VLOOKUP(B147,CFwds!$M:$AF,15,FALSE)</f>
        <v>75030.20000000007</v>
      </c>
      <c r="BK147" s="586">
        <f>VLOOKUP(B147,CFwds!$M:$AF,20,FALSE)</f>
        <v>687</v>
      </c>
    </row>
    <row r="148" spans="1:63" x14ac:dyDescent="0.25">
      <c r="A148" s="564">
        <v>148</v>
      </c>
      <c r="B148" s="564">
        <v>102</v>
      </c>
      <c r="C148" s="584">
        <v>124742</v>
      </c>
      <c r="D148" s="584">
        <v>9353102</v>
      </c>
      <c r="E148" s="585" t="s">
        <v>1229</v>
      </c>
      <c r="F148" s="586">
        <v>245340</v>
      </c>
      <c r="G148" s="586">
        <v>0</v>
      </c>
      <c r="H148" s="586">
        <v>0</v>
      </c>
      <c r="I148" s="586">
        <v>2000.0000000000018</v>
      </c>
      <c r="J148" s="586">
        <v>0</v>
      </c>
      <c r="K148" s="586">
        <v>0</v>
      </c>
      <c r="L148" s="586">
        <v>0</v>
      </c>
      <c r="M148" s="586">
        <v>0</v>
      </c>
      <c r="N148" s="586">
        <v>0</v>
      </c>
      <c r="O148" s="586">
        <v>0</v>
      </c>
      <c r="P148" s="586">
        <v>0</v>
      </c>
      <c r="Q148" s="586">
        <v>0</v>
      </c>
      <c r="R148" s="586">
        <v>0</v>
      </c>
      <c r="S148" s="586">
        <v>0</v>
      </c>
      <c r="T148" s="586">
        <v>0</v>
      </c>
      <c r="U148" s="586">
        <v>0</v>
      </c>
      <c r="V148" s="586">
        <v>0</v>
      </c>
      <c r="W148" s="586">
        <v>0</v>
      </c>
      <c r="X148" s="586">
        <v>0</v>
      </c>
      <c r="Y148" s="586">
        <v>0</v>
      </c>
      <c r="Z148" s="586">
        <v>15944.53708312591</v>
      </c>
      <c r="AA148" s="586">
        <v>0</v>
      </c>
      <c r="AB148" s="586">
        <v>0</v>
      </c>
      <c r="AC148" s="586">
        <v>0</v>
      </c>
      <c r="AD148" s="586">
        <v>114000</v>
      </c>
      <c r="AE148" s="586">
        <v>0</v>
      </c>
      <c r="AF148" s="586">
        <v>0</v>
      </c>
      <c r="AG148" s="586">
        <v>0</v>
      </c>
      <c r="AH148" s="586">
        <v>10538</v>
      </c>
      <c r="AI148" s="586">
        <v>0</v>
      </c>
      <c r="AJ148" s="586">
        <v>0</v>
      </c>
      <c r="AK148" s="586">
        <v>0</v>
      </c>
      <c r="AL148" s="586">
        <v>4801.26</v>
      </c>
      <c r="AM148" s="586">
        <v>0</v>
      </c>
      <c r="AN148" s="586">
        <v>0</v>
      </c>
      <c r="AO148" s="586">
        <v>0</v>
      </c>
      <c r="AP148" s="586">
        <v>245340</v>
      </c>
      <c r="AQ148" s="586">
        <v>17944.537083125913</v>
      </c>
      <c r="AR148" s="586">
        <v>129339.26</v>
      </c>
      <c r="AS148" s="586">
        <v>26942.337083125909</v>
      </c>
      <c r="AT148" s="587">
        <v>392623.79708312592</v>
      </c>
      <c r="AU148" s="586">
        <v>392623.79708312592</v>
      </c>
      <c r="AV148" s="586">
        <v>0</v>
      </c>
      <c r="AW148" s="586">
        <v>268085.79708312592</v>
      </c>
      <c r="AX148" s="586">
        <v>2978.7310787013989</v>
      </c>
      <c r="AY148" s="586">
        <v>2958.8310364009139</v>
      </c>
      <c r="AZ148" s="588">
        <v>6.7256433556581703E-3</v>
      </c>
      <c r="BA148" s="588">
        <v>-1.2156433556581702E-3</v>
      </c>
      <c r="BB148" s="586">
        <v>-323.71949609243535</v>
      </c>
      <c r="BC148" s="587">
        <v>392300.07758703351</v>
      </c>
      <c r="BD148" s="587">
        <v>4358.8897509670387</v>
      </c>
      <c r="BE148" s="588">
        <v>-8.0233663661467558E-3</v>
      </c>
      <c r="BF148" s="586">
        <v>-2723.3999999999996</v>
      </c>
      <c r="BG148" s="586">
        <v>389576.67758703348</v>
      </c>
      <c r="BH148" s="586">
        <v>-1495.8000000000002</v>
      </c>
      <c r="BI148" s="586">
        <v>388080.87758703349</v>
      </c>
      <c r="BJ148" s="586">
        <f>VLOOKUP(B148,CFwds!$M:$AF,15,FALSE)</f>
        <v>147742.91000000015</v>
      </c>
      <c r="BK148" s="586">
        <f>VLOOKUP(B148,CFwds!$M:$AF,20,FALSE)</f>
        <v>14429.15</v>
      </c>
    </row>
    <row r="149" spans="1:63" x14ac:dyDescent="0.25">
      <c r="A149" s="564">
        <v>149</v>
      </c>
      <c r="B149" s="564">
        <v>328</v>
      </c>
      <c r="C149" s="584">
        <v>124743</v>
      </c>
      <c r="D149" s="584">
        <v>9353103</v>
      </c>
      <c r="E149" s="585" t="s">
        <v>1230</v>
      </c>
      <c r="F149" s="586">
        <v>62698</v>
      </c>
      <c r="G149" s="586">
        <v>0</v>
      </c>
      <c r="H149" s="586">
        <v>0</v>
      </c>
      <c r="I149" s="586">
        <v>1200.0000000000032</v>
      </c>
      <c r="J149" s="586">
        <v>0</v>
      </c>
      <c r="K149" s="586">
        <v>0</v>
      </c>
      <c r="L149" s="586">
        <v>491.39999999999986</v>
      </c>
      <c r="M149" s="586">
        <v>0</v>
      </c>
      <c r="N149" s="586">
        <v>3494.4000000000092</v>
      </c>
      <c r="O149" s="586">
        <v>0</v>
      </c>
      <c r="P149" s="586">
        <v>0</v>
      </c>
      <c r="Q149" s="586">
        <v>0</v>
      </c>
      <c r="R149" s="586">
        <v>0</v>
      </c>
      <c r="S149" s="586">
        <v>0</v>
      </c>
      <c r="T149" s="586">
        <v>0</v>
      </c>
      <c r="U149" s="586">
        <v>0</v>
      </c>
      <c r="V149" s="586">
        <v>0</v>
      </c>
      <c r="W149" s="586">
        <v>0</v>
      </c>
      <c r="X149" s="586">
        <v>0</v>
      </c>
      <c r="Y149" s="586">
        <v>1450.5681818181818</v>
      </c>
      <c r="Z149" s="586">
        <v>4938.7657894736831</v>
      </c>
      <c r="AA149" s="586">
        <v>0</v>
      </c>
      <c r="AB149" s="586">
        <v>0</v>
      </c>
      <c r="AC149" s="586">
        <v>0</v>
      </c>
      <c r="AD149" s="586">
        <v>114000</v>
      </c>
      <c r="AE149" s="586">
        <v>0</v>
      </c>
      <c r="AF149" s="586">
        <v>0</v>
      </c>
      <c r="AG149" s="586">
        <v>0</v>
      </c>
      <c r="AH149" s="586">
        <v>4150.68</v>
      </c>
      <c r="AI149" s="586">
        <v>0</v>
      </c>
      <c r="AJ149" s="586">
        <v>0</v>
      </c>
      <c r="AK149" s="586">
        <v>0</v>
      </c>
      <c r="AL149" s="586">
        <v>0</v>
      </c>
      <c r="AM149" s="586">
        <v>0</v>
      </c>
      <c r="AN149" s="586">
        <v>0</v>
      </c>
      <c r="AO149" s="586">
        <v>0</v>
      </c>
      <c r="AP149" s="586">
        <v>62698</v>
      </c>
      <c r="AQ149" s="586">
        <v>11575.133971291878</v>
      </c>
      <c r="AR149" s="586">
        <v>118150.68</v>
      </c>
      <c r="AS149" s="586">
        <v>17529.465789473688</v>
      </c>
      <c r="AT149" s="587">
        <v>192423.81397129188</v>
      </c>
      <c r="AU149" s="586">
        <v>192423.81397129188</v>
      </c>
      <c r="AV149" s="586">
        <v>0</v>
      </c>
      <c r="AW149" s="586">
        <v>74273.133971291885</v>
      </c>
      <c r="AX149" s="586">
        <v>3229.2666944039952</v>
      </c>
      <c r="AY149" s="586">
        <v>3151.3445152772092</v>
      </c>
      <c r="AZ149" s="588">
        <v>2.4726645642528716E-2</v>
      </c>
      <c r="BA149" s="588">
        <v>-1.9216645642528715E-2</v>
      </c>
      <c r="BB149" s="586">
        <v>-1392.8402294949965</v>
      </c>
      <c r="BC149" s="587">
        <v>191030.97374179689</v>
      </c>
      <c r="BD149" s="587">
        <v>8305.6945105129089</v>
      </c>
      <c r="BE149" s="588">
        <v>0.46094986462195764</v>
      </c>
      <c r="BF149" s="586">
        <v>-695.9799999999999</v>
      </c>
      <c r="BG149" s="586">
        <v>190334.99374179688</v>
      </c>
      <c r="BH149" s="586">
        <v>-382.26000000000005</v>
      </c>
      <c r="BI149" s="586">
        <v>189952.73374179687</v>
      </c>
      <c r="BJ149" s="586">
        <f>VLOOKUP(B149,CFwds!$M:$AF,15,FALSE)</f>
        <v>24855.729999999865</v>
      </c>
      <c r="BK149" s="586">
        <f>VLOOKUP(B149,CFwds!$M:$AF,20,FALSE)</f>
        <v>20156</v>
      </c>
    </row>
    <row r="150" spans="1:63" x14ac:dyDescent="0.25">
      <c r="A150" s="564">
        <v>150</v>
      </c>
      <c r="B150" s="564">
        <v>331</v>
      </c>
      <c r="C150" s="584">
        <v>124744</v>
      </c>
      <c r="D150" s="584">
        <v>9353104</v>
      </c>
      <c r="E150" s="585" t="s">
        <v>838</v>
      </c>
      <c r="F150" s="586">
        <v>226258</v>
      </c>
      <c r="G150" s="586">
        <v>0</v>
      </c>
      <c r="H150" s="586">
        <v>0</v>
      </c>
      <c r="I150" s="586">
        <v>3999.9999999999873</v>
      </c>
      <c r="J150" s="586">
        <v>0</v>
      </c>
      <c r="K150" s="586">
        <v>0</v>
      </c>
      <c r="L150" s="586">
        <v>3439.8000000000015</v>
      </c>
      <c r="M150" s="586">
        <v>11192.999999999964</v>
      </c>
      <c r="N150" s="586">
        <v>5824.0000000000009</v>
      </c>
      <c r="O150" s="586">
        <v>0</v>
      </c>
      <c r="P150" s="586">
        <v>0</v>
      </c>
      <c r="Q150" s="586">
        <v>0</v>
      </c>
      <c r="R150" s="586">
        <v>0</v>
      </c>
      <c r="S150" s="586">
        <v>0</v>
      </c>
      <c r="T150" s="586">
        <v>0</v>
      </c>
      <c r="U150" s="586">
        <v>0</v>
      </c>
      <c r="V150" s="586">
        <v>0</v>
      </c>
      <c r="W150" s="586">
        <v>0</v>
      </c>
      <c r="X150" s="586">
        <v>0</v>
      </c>
      <c r="Y150" s="586">
        <v>0</v>
      </c>
      <c r="Z150" s="586">
        <v>20187.162352941192</v>
      </c>
      <c r="AA150" s="586">
        <v>0</v>
      </c>
      <c r="AB150" s="586">
        <v>0</v>
      </c>
      <c r="AC150" s="586">
        <v>0</v>
      </c>
      <c r="AD150" s="586">
        <v>114000</v>
      </c>
      <c r="AE150" s="586">
        <v>0</v>
      </c>
      <c r="AF150" s="586">
        <v>0</v>
      </c>
      <c r="AG150" s="586">
        <v>0</v>
      </c>
      <c r="AH150" s="586">
        <v>4243.96</v>
      </c>
      <c r="AI150" s="586">
        <v>0</v>
      </c>
      <c r="AJ150" s="586">
        <v>0</v>
      </c>
      <c r="AK150" s="586">
        <v>0</v>
      </c>
      <c r="AL150" s="586">
        <v>0</v>
      </c>
      <c r="AM150" s="586">
        <v>0</v>
      </c>
      <c r="AN150" s="586">
        <v>0</v>
      </c>
      <c r="AO150" s="586">
        <v>0</v>
      </c>
      <c r="AP150" s="586">
        <v>226258</v>
      </c>
      <c r="AQ150" s="586">
        <v>44643.962352941147</v>
      </c>
      <c r="AR150" s="586">
        <v>118243.96</v>
      </c>
      <c r="AS150" s="586">
        <v>42413.362352941171</v>
      </c>
      <c r="AT150" s="587">
        <v>389145.92235294118</v>
      </c>
      <c r="AU150" s="586">
        <v>389145.92235294118</v>
      </c>
      <c r="AV150" s="586">
        <v>0</v>
      </c>
      <c r="AW150" s="586">
        <v>270901.96235294116</v>
      </c>
      <c r="AX150" s="586">
        <v>3263.8790644932669</v>
      </c>
      <c r="AY150" s="586">
        <v>3143.1849644947524</v>
      </c>
      <c r="AZ150" s="588">
        <v>3.8398662936438212E-2</v>
      </c>
      <c r="BA150" s="588">
        <v>-3.2888662936438211E-2</v>
      </c>
      <c r="BB150" s="586">
        <v>-8580.1375200643197</v>
      </c>
      <c r="BC150" s="587">
        <v>380565.78483287687</v>
      </c>
      <c r="BD150" s="587">
        <v>4585.1299377455043</v>
      </c>
      <c r="BE150" s="588">
        <v>-5.0190710456728405E-2</v>
      </c>
      <c r="BF150" s="586">
        <v>-2511.58</v>
      </c>
      <c r="BG150" s="586">
        <v>378054.20483287686</v>
      </c>
      <c r="BH150" s="586">
        <v>-1379.46</v>
      </c>
      <c r="BI150" s="586">
        <v>376674.74483287684</v>
      </c>
      <c r="BJ150" s="586">
        <f>VLOOKUP(B150,CFwds!$M:$AF,15,FALSE)</f>
        <v>39305.229999999981</v>
      </c>
      <c r="BK150" s="586">
        <f>VLOOKUP(B150,CFwds!$M:$AF,20,FALSE)</f>
        <v>-1</v>
      </c>
    </row>
    <row r="151" spans="1:63" x14ac:dyDescent="0.25">
      <c r="A151" s="564">
        <v>151</v>
      </c>
      <c r="B151" s="564">
        <v>106</v>
      </c>
      <c r="C151" s="584">
        <v>124745</v>
      </c>
      <c r="D151" s="584">
        <v>9353105</v>
      </c>
      <c r="E151" s="585" t="s">
        <v>753</v>
      </c>
      <c r="F151" s="586">
        <v>218080</v>
      </c>
      <c r="G151" s="586">
        <v>0</v>
      </c>
      <c r="H151" s="586">
        <v>0</v>
      </c>
      <c r="I151" s="586">
        <v>400</v>
      </c>
      <c r="J151" s="586">
        <v>0</v>
      </c>
      <c r="K151" s="586">
        <v>0</v>
      </c>
      <c r="L151" s="586">
        <v>0</v>
      </c>
      <c r="M151" s="586">
        <v>0</v>
      </c>
      <c r="N151" s="586">
        <v>0</v>
      </c>
      <c r="O151" s="586">
        <v>0</v>
      </c>
      <c r="P151" s="586">
        <v>0</v>
      </c>
      <c r="Q151" s="586">
        <v>0</v>
      </c>
      <c r="R151" s="586">
        <v>0</v>
      </c>
      <c r="S151" s="586">
        <v>0</v>
      </c>
      <c r="T151" s="586">
        <v>0</v>
      </c>
      <c r="U151" s="586">
        <v>0</v>
      </c>
      <c r="V151" s="586">
        <v>0</v>
      </c>
      <c r="W151" s="586">
        <v>1818.1818181818239</v>
      </c>
      <c r="X151" s="586">
        <v>0</v>
      </c>
      <c r="Y151" s="586">
        <v>2740.7407407407404</v>
      </c>
      <c r="Z151" s="586">
        <v>20893.365973072232</v>
      </c>
      <c r="AA151" s="586">
        <v>0</v>
      </c>
      <c r="AB151" s="586">
        <v>0</v>
      </c>
      <c r="AC151" s="586">
        <v>0</v>
      </c>
      <c r="AD151" s="586">
        <v>114000</v>
      </c>
      <c r="AE151" s="586">
        <v>0</v>
      </c>
      <c r="AF151" s="586">
        <v>0</v>
      </c>
      <c r="AG151" s="586">
        <v>1000</v>
      </c>
      <c r="AH151" s="586">
        <v>3730.96</v>
      </c>
      <c r="AI151" s="586">
        <v>0</v>
      </c>
      <c r="AJ151" s="586">
        <v>0</v>
      </c>
      <c r="AK151" s="586">
        <v>0</v>
      </c>
      <c r="AL151" s="586">
        <v>0</v>
      </c>
      <c r="AM151" s="586">
        <v>0</v>
      </c>
      <c r="AN151" s="586">
        <v>0</v>
      </c>
      <c r="AO151" s="586">
        <v>0</v>
      </c>
      <c r="AP151" s="586">
        <v>218080</v>
      </c>
      <c r="AQ151" s="586">
        <v>25852.288531994796</v>
      </c>
      <c r="AR151" s="586">
        <v>118730.96</v>
      </c>
      <c r="AS151" s="586">
        <v>31091.165973072231</v>
      </c>
      <c r="AT151" s="587">
        <v>362663.24853199482</v>
      </c>
      <c r="AU151" s="586">
        <v>362663.24853199482</v>
      </c>
      <c r="AV151" s="586">
        <v>0</v>
      </c>
      <c r="AW151" s="586">
        <v>244932.28853199483</v>
      </c>
      <c r="AX151" s="586">
        <v>3061.6536066499352</v>
      </c>
      <c r="AY151" s="586">
        <v>3073.3153358477734</v>
      </c>
      <c r="AZ151" s="588">
        <v>-3.7945111137192588E-3</v>
      </c>
      <c r="BA151" s="588">
        <v>0</v>
      </c>
      <c r="BB151" s="586">
        <v>0</v>
      </c>
      <c r="BC151" s="587">
        <v>362663.24853199482</v>
      </c>
      <c r="BD151" s="587">
        <v>4533.2906066499354</v>
      </c>
      <c r="BE151" s="588">
        <v>-6.4932619184274731E-3</v>
      </c>
      <c r="BF151" s="586">
        <v>-2420.7999999999997</v>
      </c>
      <c r="BG151" s="586">
        <v>360242.44853199483</v>
      </c>
      <c r="BH151" s="586">
        <v>-1329.6000000000001</v>
      </c>
      <c r="BI151" s="586">
        <v>358912.84853199485</v>
      </c>
      <c r="BJ151" s="586">
        <f>VLOOKUP(B151,CFwds!$M:$AF,15,FALSE)</f>
        <v>10135.820000000065</v>
      </c>
      <c r="BK151" s="586">
        <f>VLOOKUP(B151,CFwds!$M:$AF,20,FALSE)</f>
        <v>338.00999999999976</v>
      </c>
    </row>
    <row r="152" spans="1:63" x14ac:dyDescent="0.25">
      <c r="A152" s="564">
        <v>152</v>
      </c>
      <c r="B152" s="564">
        <v>110</v>
      </c>
      <c r="C152" s="584">
        <v>124746</v>
      </c>
      <c r="D152" s="584">
        <v>9353108</v>
      </c>
      <c r="E152" s="585" t="s">
        <v>1231</v>
      </c>
      <c r="F152" s="586">
        <v>158108</v>
      </c>
      <c r="G152" s="586">
        <v>0</v>
      </c>
      <c r="H152" s="586">
        <v>0</v>
      </c>
      <c r="I152" s="586">
        <v>800.00000000000102</v>
      </c>
      <c r="J152" s="586">
        <v>0</v>
      </c>
      <c r="K152" s="586">
        <v>0</v>
      </c>
      <c r="L152" s="586">
        <v>0</v>
      </c>
      <c r="M152" s="586">
        <v>0</v>
      </c>
      <c r="N152" s="586">
        <v>0</v>
      </c>
      <c r="O152" s="586">
        <v>0</v>
      </c>
      <c r="P152" s="586">
        <v>0</v>
      </c>
      <c r="Q152" s="586">
        <v>0</v>
      </c>
      <c r="R152" s="586">
        <v>0</v>
      </c>
      <c r="S152" s="586">
        <v>0</v>
      </c>
      <c r="T152" s="586">
        <v>0</v>
      </c>
      <c r="U152" s="586">
        <v>0</v>
      </c>
      <c r="V152" s="586">
        <v>0</v>
      </c>
      <c r="W152" s="586">
        <v>1611.1111111111095</v>
      </c>
      <c r="X152" s="586">
        <v>0</v>
      </c>
      <c r="Y152" s="586">
        <v>0</v>
      </c>
      <c r="Z152" s="586">
        <v>8849.6722222222179</v>
      </c>
      <c r="AA152" s="586">
        <v>0</v>
      </c>
      <c r="AB152" s="586">
        <v>0</v>
      </c>
      <c r="AC152" s="586">
        <v>0</v>
      </c>
      <c r="AD152" s="586">
        <v>114000</v>
      </c>
      <c r="AE152" s="586">
        <v>0</v>
      </c>
      <c r="AF152" s="586">
        <v>0</v>
      </c>
      <c r="AG152" s="586">
        <v>0</v>
      </c>
      <c r="AH152" s="586">
        <v>5829.61</v>
      </c>
      <c r="AI152" s="586">
        <v>0</v>
      </c>
      <c r="AJ152" s="586">
        <v>0</v>
      </c>
      <c r="AK152" s="586">
        <v>0</v>
      </c>
      <c r="AL152" s="586">
        <v>3850</v>
      </c>
      <c r="AM152" s="586">
        <v>0</v>
      </c>
      <c r="AN152" s="586">
        <v>0</v>
      </c>
      <c r="AO152" s="586">
        <v>0</v>
      </c>
      <c r="AP152" s="586">
        <v>158108</v>
      </c>
      <c r="AQ152" s="586">
        <v>11260.783333333329</v>
      </c>
      <c r="AR152" s="586">
        <v>123679.61</v>
      </c>
      <c r="AS152" s="586">
        <v>19247.472222222219</v>
      </c>
      <c r="AT152" s="587">
        <v>293048.39333333331</v>
      </c>
      <c r="AU152" s="586">
        <v>293048.39333333337</v>
      </c>
      <c r="AV152" s="586">
        <v>0</v>
      </c>
      <c r="AW152" s="586">
        <v>173218.78333333333</v>
      </c>
      <c r="AX152" s="586">
        <v>2986.5307471264368</v>
      </c>
      <c r="AY152" s="586">
        <v>3056.1358962718828</v>
      </c>
      <c r="AZ152" s="588">
        <v>-2.2775541241590667E-2</v>
      </c>
      <c r="BA152" s="588">
        <v>7.775541241590668E-3</v>
      </c>
      <c r="BB152" s="586">
        <v>1378.2604206793255</v>
      </c>
      <c r="BC152" s="587">
        <v>294426.65375401266</v>
      </c>
      <c r="BD152" s="587">
        <v>5076.3216164484938</v>
      </c>
      <c r="BE152" s="588">
        <v>6.0385773277402244E-2</v>
      </c>
      <c r="BF152" s="586">
        <v>-1755.08</v>
      </c>
      <c r="BG152" s="586">
        <v>292671.57375401264</v>
      </c>
      <c r="BH152" s="586">
        <v>-963.96</v>
      </c>
      <c r="BI152" s="586">
        <v>291707.61375401262</v>
      </c>
      <c r="BJ152" s="586">
        <f>VLOOKUP(B152,CFwds!$M:$AF,15,FALSE)</f>
        <v>32488.090000000084</v>
      </c>
      <c r="BK152" s="586">
        <f>VLOOKUP(B152,CFwds!$M:$AF,20,FALSE)</f>
        <v>1775.7299999999996</v>
      </c>
    </row>
    <row r="153" spans="1:63" x14ac:dyDescent="0.25">
      <c r="A153" s="564">
        <v>153</v>
      </c>
      <c r="B153" s="564">
        <v>112</v>
      </c>
      <c r="C153" s="584">
        <v>124747</v>
      </c>
      <c r="D153" s="584">
        <v>9353109</v>
      </c>
      <c r="E153" s="585" t="s">
        <v>1232</v>
      </c>
      <c r="F153" s="586">
        <v>174464</v>
      </c>
      <c r="G153" s="586">
        <v>0</v>
      </c>
      <c r="H153" s="586">
        <v>0</v>
      </c>
      <c r="I153" s="586">
        <v>800</v>
      </c>
      <c r="J153" s="586">
        <v>0</v>
      </c>
      <c r="K153" s="586">
        <v>0</v>
      </c>
      <c r="L153" s="586">
        <v>0</v>
      </c>
      <c r="M153" s="586">
        <v>0</v>
      </c>
      <c r="N153" s="586">
        <v>0</v>
      </c>
      <c r="O153" s="586">
        <v>0</v>
      </c>
      <c r="P153" s="586">
        <v>0</v>
      </c>
      <c r="Q153" s="586">
        <v>0</v>
      </c>
      <c r="R153" s="586">
        <v>0</v>
      </c>
      <c r="S153" s="586">
        <v>0</v>
      </c>
      <c r="T153" s="586">
        <v>0</v>
      </c>
      <c r="U153" s="586">
        <v>0</v>
      </c>
      <c r="V153" s="586">
        <v>0</v>
      </c>
      <c r="W153" s="586">
        <v>0</v>
      </c>
      <c r="X153" s="586">
        <v>0</v>
      </c>
      <c r="Y153" s="586">
        <v>3335.211267605634</v>
      </c>
      <c r="Z153" s="586">
        <v>9640.2888438133814</v>
      </c>
      <c r="AA153" s="586">
        <v>0</v>
      </c>
      <c r="AB153" s="586">
        <v>0</v>
      </c>
      <c r="AC153" s="586">
        <v>0</v>
      </c>
      <c r="AD153" s="586">
        <v>114000</v>
      </c>
      <c r="AE153" s="586">
        <v>0</v>
      </c>
      <c r="AF153" s="586">
        <v>0</v>
      </c>
      <c r="AG153" s="586">
        <v>0</v>
      </c>
      <c r="AH153" s="586">
        <v>9699.75</v>
      </c>
      <c r="AI153" s="586">
        <v>0</v>
      </c>
      <c r="AJ153" s="586">
        <v>0</v>
      </c>
      <c r="AK153" s="586">
        <v>0</v>
      </c>
      <c r="AL153" s="586">
        <v>0</v>
      </c>
      <c r="AM153" s="586">
        <v>0</v>
      </c>
      <c r="AN153" s="586">
        <v>0</v>
      </c>
      <c r="AO153" s="586">
        <v>0</v>
      </c>
      <c r="AP153" s="586">
        <v>174464</v>
      </c>
      <c r="AQ153" s="586">
        <v>13775.500111419016</v>
      </c>
      <c r="AR153" s="586">
        <v>123699.75</v>
      </c>
      <c r="AS153" s="586">
        <v>20038.088843813381</v>
      </c>
      <c r="AT153" s="587">
        <v>311939.25011141901</v>
      </c>
      <c r="AU153" s="586">
        <v>311939.25011141901</v>
      </c>
      <c r="AV153" s="586">
        <v>0</v>
      </c>
      <c r="AW153" s="586">
        <v>188239.50011141901</v>
      </c>
      <c r="AX153" s="586">
        <v>2941.242189240922</v>
      </c>
      <c r="AY153" s="586">
        <v>2915.6669253069999</v>
      </c>
      <c r="AZ153" s="588">
        <v>8.771668571583905E-3</v>
      </c>
      <c r="BA153" s="588">
        <v>-3.2616685715839049E-3</v>
      </c>
      <c r="BB153" s="586">
        <v>-608.63610723075317</v>
      </c>
      <c r="BC153" s="587">
        <v>311330.61400418828</v>
      </c>
      <c r="BD153" s="587">
        <v>4864.5408438154418</v>
      </c>
      <c r="BE153" s="588">
        <v>1.7100273303182645E-2</v>
      </c>
      <c r="BF153" s="586">
        <v>-1936.6399999999999</v>
      </c>
      <c r="BG153" s="586">
        <v>309393.97400418826</v>
      </c>
      <c r="BH153" s="586">
        <v>-1063.68</v>
      </c>
      <c r="BI153" s="586">
        <v>308330.29400418827</v>
      </c>
      <c r="BJ153" s="586">
        <f>VLOOKUP(B153,CFwds!$M:$AF,15,FALSE)</f>
        <v>75120.250000000116</v>
      </c>
      <c r="BK153" s="586">
        <f>VLOOKUP(B153,CFwds!$M:$AF,20,FALSE)</f>
        <v>4761.7000000000007</v>
      </c>
    </row>
    <row r="154" spans="1:63" x14ac:dyDescent="0.25">
      <c r="A154" s="564">
        <v>154</v>
      </c>
      <c r="B154" s="564">
        <v>113</v>
      </c>
      <c r="C154" s="584">
        <v>124748</v>
      </c>
      <c r="D154" s="584">
        <v>9353111</v>
      </c>
      <c r="E154" s="585" t="s">
        <v>1233</v>
      </c>
      <c r="F154" s="586">
        <v>913210</v>
      </c>
      <c r="G154" s="586">
        <v>0</v>
      </c>
      <c r="H154" s="586">
        <v>0</v>
      </c>
      <c r="I154" s="586">
        <v>7200.0000000000018</v>
      </c>
      <c r="J154" s="586">
        <v>0</v>
      </c>
      <c r="K154" s="586">
        <v>2402.3999999999978</v>
      </c>
      <c r="L154" s="586">
        <v>0</v>
      </c>
      <c r="M154" s="586">
        <v>1119.2999999999993</v>
      </c>
      <c r="N154" s="586">
        <v>0</v>
      </c>
      <c r="O154" s="586">
        <v>22358.700000000004</v>
      </c>
      <c r="P154" s="586">
        <v>0</v>
      </c>
      <c r="Q154" s="586">
        <v>0</v>
      </c>
      <c r="R154" s="586">
        <v>0</v>
      </c>
      <c r="S154" s="586">
        <v>0</v>
      </c>
      <c r="T154" s="586">
        <v>0</v>
      </c>
      <c r="U154" s="586">
        <v>0</v>
      </c>
      <c r="V154" s="586">
        <v>0</v>
      </c>
      <c r="W154" s="586">
        <v>1732.7586206896574</v>
      </c>
      <c r="X154" s="586">
        <v>0</v>
      </c>
      <c r="Y154" s="586">
        <v>0</v>
      </c>
      <c r="Z154" s="586">
        <v>55352.261565284796</v>
      </c>
      <c r="AA154" s="586">
        <v>0</v>
      </c>
      <c r="AB154" s="586">
        <v>0</v>
      </c>
      <c r="AC154" s="586">
        <v>0</v>
      </c>
      <c r="AD154" s="586">
        <v>114000</v>
      </c>
      <c r="AE154" s="586">
        <v>0</v>
      </c>
      <c r="AF154" s="586">
        <v>0</v>
      </c>
      <c r="AG154" s="586">
        <v>0</v>
      </c>
      <c r="AH154" s="586">
        <v>10538</v>
      </c>
      <c r="AI154" s="586">
        <v>0</v>
      </c>
      <c r="AJ154" s="586">
        <v>0</v>
      </c>
      <c r="AK154" s="586">
        <v>0</v>
      </c>
      <c r="AL154" s="586">
        <v>0</v>
      </c>
      <c r="AM154" s="586">
        <v>0</v>
      </c>
      <c r="AN154" s="586">
        <v>0</v>
      </c>
      <c r="AO154" s="586">
        <v>0</v>
      </c>
      <c r="AP154" s="586">
        <v>913210</v>
      </c>
      <c r="AQ154" s="586">
        <v>90165.42018597445</v>
      </c>
      <c r="AR154" s="586">
        <v>124538</v>
      </c>
      <c r="AS154" s="586">
        <v>81890.261565284804</v>
      </c>
      <c r="AT154" s="587">
        <v>1127913.4201859743</v>
      </c>
      <c r="AU154" s="586">
        <v>1127913.4201859743</v>
      </c>
      <c r="AV154" s="586">
        <v>0</v>
      </c>
      <c r="AW154" s="586">
        <v>1003375.4201859743</v>
      </c>
      <c r="AX154" s="586">
        <v>2995.150508017834</v>
      </c>
      <c r="AY154" s="586">
        <v>2954.7903138644442</v>
      </c>
      <c r="AZ154" s="588">
        <v>1.3659241389824514E-2</v>
      </c>
      <c r="BA154" s="588">
        <v>-8.1492413898245145E-3</v>
      </c>
      <c r="BB154" s="586">
        <v>-8066.565340538893</v>
      </c>
      <c r="BC154" s="587">
        <v>1119846.8548454354</v>
      </c>
      <c r="BD154" s="587">
        <v>3342.8264323744338</v>
      </c>
      <c r="BE154" s="588">
        <v>-1.4925165855104172E-3</v>
      </c>
      <c r="BF154" s="586">
        <v>-10137.099999999999</v>
      </c>
      <c r="BG154" s="586">
        <v>1109709.7548454353</v>
      </c>
      <c r="BH154" s="586">
        <v>-5567.7000000000007</v>
      </c>
      <c r="BI154" s="586">
        <v>1104142.0548454353</v>
      </c>
      <c r="BJ154" s="586">
        <f>VLOOKUP(B154,CFwds!$M:$AF,15,FALSE)</f>
        <v>54907.740000000107</v>
      </c>
      <c r="BK154" s="586">
        <f>VLOOKUP(B154,CFwds!$M:$AF,20,FALSE)</f>
        <v>12054.580000000002</v>
      </c>
    </row>
    <row r="155" spans="1:63" x14ac:dyDescent="0.25">
      <c r="A155" s="564">
        <v>155</v>
      </c>
      <c r="B155" s="564">
        <v>216</v>
      </c>
      <c r="C155" s="584">
        <v>124749</v>
      </c>
      <c r="D155" s="584">
        <v>9353112</v>
      </c>
      <c r="E155" s="585" t="s">
        <v>1234</v>
      </c>
      <c r="F155" s="586">
        <v>725116</v>
      </c>
      <c r="G155" s="586">
        <v>0</v>
      </c>
      <c r="H155" s="586">
        <v>0</v>
      </c>
      <c r="I155" s="586">
        <v>4799.9999999999982</v>
      </c>
      <c r="J155" s="586">
        <v>0</v>
      </c>
      <c r="K155" s="586">
        <v>150.14999999999995</v>
      </c>
      <c r="L155" s="586">
        <v>1474.1999999999996</v>
      </c>
      <c r="M155" s="586">
        <v>4477.199999999998</v>
      </c>
      <c r="N155" s="586">
        <v>3494.3999999999987</v>
      </c>
      <c r="O155" s="586">
        <v>2484.2999999999993</v>
      </c>
      <c r="P155" s="586">
        <v>0</v>
      </c>
      <c r="Q155" s="586">
        <v>0</v>
      </c>
      <c r="R155" s="586">
        <v>0</v>
      </c>
      <c r="S155" s="586">
        <v>0</v>
      </c>
      <c r="T155" s="586">
        <v>0</v>
      </c>
      <c r="U155" s="586">
        <v>0</v>
      </c>
      <c r="V155" s="586">
        <v>0</v>
      </c>
      <c r="W155" s="586">
        <v>10058.823529411748</v>
      </c>
      <c r="X155" s="586">
        <v>0</v>
      </c>
      <c r="Y155" s="586">
        <v>907.9335793357933</v>
      </c>
      <c r="Z155" s="586">
        <v>33795.5548956356</v>
      </c>
      <c r="AA155" s="586">
        <v>0</v>
      </c>
      <c r="AB155" s="586">
        <v>0</v>
      </c>
      <c r="AC155" s="586">
        <v>0</v>
      </c>
      <c r="AD155" s="586">
        <v>114000</v>
      </c>
      <c r="AE155" s="586">
        <v>0</v>
      </c>
      <c r="AF155" s="586">
        <v>0</v>
      </c>
      <c r="AG155" s="586">
        <v>0</v>
      </c>
      <c r="AH155" s="586">
        <v>17842.75</v>
      </c>
      <c r="AI155" s="586">
        <v>0</v>
      </c>
      <c r="AJ155" s="586">
        <v>0</v>
      </c>
      <c r="AK155" s="586">
        <v>0</v>
      </c>
      <c r="AL155" s="586">
        <v>0</v>
      </c>
      <c r="AM155" s="586">
        <v>0</v>
      </c>
      <c r="AN155" s="586">
        <v>0</v>
      </c>
      <c r="AO155" s="586">
        <v>0</v>
      </c>
      <c r="AP155" s="586">
        <v>725116</v>
      </c>
      <c r="AQ155" s="586">
        <v>61642.56200438313</v>
      </c>
      <c r="AR155" s="586">
        <v>131842.75</v>
      </c>
      <c r="AS155" s="586">
        <v>52233.479895635595</v>
      </c>
      <c r="AT155" s="587">
        <v>918601.31200438319</v>
      </c>
      <c r="AU155" s="586">
        <v>918601.31200438319</v>
      </c>
      <c r="AV155" s="586">
        <v>0</v>
      </c>
      <c r="AW155" s="586">
        <v>786758.56200438319</v>
      </c>
      <c r="AX155" s="586">
        <v>2957.7389549036961</v>
      </c>
      <c r="AY155" s="586">
        <v>2940.8954883061115</v>
      </c>
      <c r="AZ155" s="588">
        <v>5.7273257973836115E-3</v>
      </c>
      <c r="BA155" s="588">
        <v>-2.1732579738361138E-4</v>
      </c>
      <c r="BB155" s="586">
        <v>-170.00923356678555</v>
      </c>
      <c r="BC155" s="587">
        <v>918431.30277081637</v>
      </c>
      <c r="BD155" s="587">
        <v>3452.7492585369037</v>
      </c>
      <c r="BE155" s="588">
        <v>9.8697001362779702E-6</v>
      </c>
      <c r="BF155" s="586">
        <v>-8049.16</v>
      </c>
      <c r="BG155" s="586">
        <v>910382.14277081634</v>
      </c>
      <c r="BH155" s="586">
        <v>-4420.92</v>
      </c>
      <c r="BI155" s="586">
        <v>905961.2227708163</v>
      </c>
      <c r="BJ155" s="586">
        <f>VLOOKUP(B155,CFwds!$M:$AF,15,FALSE)</f>
        <v>83603.890000000247</v>
      </c>
      <c r="BK155" s="586">
        <f>VLOOKUP(B155,CFwds!$M:$AF,20,FALSE)</f>
        <v>14441.619999999999</v>
      </c>
    </row>
    <row r="156" spans="1:63" x14ac:dyDescent="0.25">
      <c r="A156" s="564">
        <v>156</v>
      </c>
      <c r="B156" s="564">
        <v>114</v>
      </c>
      <c r="C156" s="584">
        <v>124750</v>
      </c>
      <c r="D156" s="584">
        <v>9353113</v>
      </c>
      <c r="E156" s="585" t="s">
        <v>1235</v>
      </c>
      <c r="F156" s="586">
        <v>122670</v>
      </c>
      <c r="G156" s="586">
        <v>0</v>
      </c>
      <c r="H156" s="586">
        <v>0</v>
      </c>
      <c r="I156" s="586">
        <v>3999.9999999999959</v>
      </c>
      <c r="J156" s="586">
        <v>0</v>
      </c>
      <c r="K156" s="586">
        <v>0</v>
      </c>
      <c r="L156" s="586">
        <v>0</v>
      </c>
      <c r="M156" s="586">
        <v>0</v>
      </c>
      <c r="N156" s="586">
        <v>0</v>
      </c>
      <c r="O156" s="586">
        <v>0</v>
      </c>
      <c r="P156" s="586">
        <v>0</v>
      </c>
      <c r="Q156" s="586">
        <v>0</v>
      </c>
      <c r="R156" s="586">
        <v>0</v>
      </c>
      <c r="S156" s="586">
        <v>0</v>
      </c>
      <c r="T156" s="586">
        <v>0</v>
      </c>
      <c r="U156" s="586">
        <v>0</v>
      </c>
      <c r="V156" s="586">
        <v>0</v>
      </c>
      <c r="W156" s="586">
        <v>1687.5</v>
      </c>
      <c r="X156" s="586">
        <v>0</v>
      </c>
      <c r="Y156" s="586">
        <v>0</v>
      </c>
      <c r="Z156" s="586">
        <v>7686.2250000000085</v>
      </c>
      <c r="AA156" s="586">
        <v>0</v>
      </c>
      <c r="AB156" s="586">
        <v>0</v>
      </c>
      <c r="AC156" s="586">
        <v>0</v>
      </c>
      <c r="AD156" s="586">
        <v>114000</v>
      </c>
      <c r="AE156" s="586">
        <v>0</v>
      </c>
      <c r="AF156" s="586">
        <v>0</v>
      </c>
      <c r="AG156" s="586">
        <v>1000</v>
      </c>
      <c r="AH156" s="586">
        <v>2844.86</v>
      </c>
      <c r="AI156" s="586">
        <v>0</v>
      </c>
      <c r="AJ156" s="586">
        <v>0</v>
      </c>
      <c r="AK156" s="586">
        <v>0</v>
      </c>
      <c r="AL156" s="586">
        <v>0</v>
      </c>
      <c r="AM156" s="586">
        <v>0</v>
      </c>
      <c r="AN156" s="586">
        <v>0</v>
      </c>
      <c r="AO156" s="586">
        <v>0</v>
      </c>
      <c r="AP156" s="586">
        <v>122670</v>
      </c>
      <c r="AQ156" s="586">
        <v>13373.725000000006</v>
      </c>
      <c r="AR156" s="586">
        <v>117844.86</v>
      </c>
      <c r="AS156" s="586">
        <v>19684.025000000005</v>
      </c>
      <c r="AT156" s="587">
        <v>253888.58500000002</v>
      </c>
      <c r="AU156" s="586">
        <v>253888.58500000002</v>
      </c>
      <c r="AV156" s="586">
        <v>0</v>
      </c>
      <c r="AW156" s="586">
        <v>137043.72500000003</v>
      </c>
      <c r="AX156" s="586">
        <v>3045.4161111111121</v>
      </c>
      <c r="AY156" s="586">
        <v>3090.5602915089144</v>
      </c>
      <c r="AZ156" s="588">
        <v>-1.4607118496226265E-2</v>
      </c>
      <c r="BA156" s="588">
        <v>0</v>
      </c>
      <c r="BB156" s="586">
        <v>0</v>
      </c>
      <c r="BC156" s="587">
        <v>253888.58500000002</v>
      </c>
      <c r="BD156" s="587">
        <v>5641.9685555555561</v>
      </c>
      <c r="BE156" s="588">
        <v>-7.59397336869293E-2</v>
      </c>
      <c r="BF156" s="586">
        <v>-1361.6999999999998</v>
      </c>
      <c r="BG156" s="586">
        <v>252526.88500000001</v>
      </c>
      <c r="BH156" s="586">
        <v>-747.90000000000009</v>
      </c>
      <c r="BI156" s="586">
        <v>251778.98500000002</v>
      </c>
      <c r="BJ156" s="586">
        <f>VLOOKUP(B156,CFwds!$M:$AF,15,FALSE)</f>
        <v>17350.469999999856</v>
      </c>
      <c r="BK156" s="586">
        <f>VLOOKUP(B156,CFwds!$M:$AF,20,FALSE)</f>
        <v>14785.830000000002</v>
      </c>
    </row>
    <row r="157" spans="1:63" x14ac:dyDescent="0.25">
      <c r="A157" s="564">
        <v>157</v>
      </c>
      <c r="B157" s="564">
        <v>12</v>
      </c>
      <c r="C157" s="584">
        <v>124751</v>
      </c>
      <c r="D157" s="584">
        <v>9353114</v>
      </c>
      <c r="E157" s="585" t="s">
        <v>1236</v>
      </c>
      <c r="F157" s="586">
        <v>537022</v>
      </c>
      <c r="G157" s="586">
        <v>0</v>
      </c>
      <c r="H157" s="586">
        <v>0</v>
      </c>
      <c r="I157" s="586">
        <v>4799.9999999999964</v>
      </c>
      <c r="J157" s="586">
        <v>0</v>
      </c>
      <c r="K157" s="586">
        <v>2702.6999999999994</v>
      </c>
      <c r="L157" s="586">
        <v>2457.0000000000023</v>
      </c>
      <c r="M157" s="586">
        <v>1119.3000000000009</v>
      </c>
      <c r="N157" s="586">
        <v>1164.8000000000011</v>
      </c>
      <c r="O157" s="586">
        <v>3726.4500000000035</v>
      </c>
      <c r="P157" s="586">
        <v>2921.1000000000026</v>
      </c>
      <c r="Q157" s="586">
        <v>0</v>
      </c>
      <c r="R157" s="586">
        <v>0</v>
      </c>
      <c r="S157" s="586">
        <v>0</v>
      </c>
      <c r="T157" s="586">
        <v>0</v>
      </c>
      <c r="U157" s="586">
        <v>0</v>
      </c>
      <c r="V157" s="586">
        <v>0</v>
      </c>
      <c r="W157" s="586">
        <v>1769.4610778443118</v>
      </c>
      <c r="X157" s="586">
        <v>0</v>
      </c>
      <c r="Y157" s="586">
        <v>0</v>
      </c>
      <c r="Z157" s="586">
        <v>36362.633043659014</v>
      </c>
      <c r="AA157" s="586">
        <v>0</v>
      </c>
      <c r="AB157" s="586">
        <v>0</v>
      </c>
      <c r="AC157" s="586">
        <v>0</v>
      </c>
      <c r="AD157" s="586">
        <v>114000</v>
      </c>
      <c r="AE157" s="586">
        <v>0</v>
      </c>
      <c r="AF157" s="586">
        <v>0</v>
      </c>
      <c r="AG157" s="586">
        <v>0</v>
      </c>
      <c r="AH157" s="586">
        <v>18321.75</v>
      </c>
      <c r="AI157" s="586">
        <v>0</v>
      </c>
      <c r="AJ157" s="586">
        <v>0</v>
      </c>
      <c r="AK157" s="586">
        <v>0</v>
      </c>
      <c r="AL157" s="586">
        <v>0</v>
      </c>
      <c r="AM157" s="586">
        <v>0</v>
      </c>
      <c r="AN157" s="586">
        <v>0</v>
      </c>
      <c r="AO157" s="586">
        <v>0</v>
      </c>
      <c r="AP157" s="586">
        <v>537022</v>
      </c>
      <c r="AQ157" s="586">
        <v>57023.444121503329</v>
      </c>
      <c r="AR157" s="586">
        <v>132321.75</v>
      </c>
      <c r="AS157" s="586">
        <v>55806.108043659013</v>
      </c>
      <c r="AT157" s="587">
        <v>726367.19412150327</v>
      </c>
      <c r="AU157" s="586">
        <v>726367.19412150327</v>
      </c>
      <c r="AV157" s="586">
        <v>0</v>
      </c>
      <c r="AW157" s="586">
        <v>594045.44412150327</v>
      </c>
      <c r="AX157" s="586">
        <v>3015.4591072157527</v>
      </c>
      <c r="AY157" s="586">
        <v>3006.0977667347292</v>
      </c>
      <c r="AZ157" s="588">
        <v>3.1141171071065745E-3</v>
      </c>
      <c r="BA157" s="588">
        <v>0</v>
      </c>
      <c r="BB157" s="586">
        <v>0</v>
      </c>
      <c r="BC157" s="587">
        <v>726367.19412150327</v>
      </c>
      <c r="BD157" s="587">
        <v>3687.1431173680371</v>
      </c>
      <c r="BE157" s="588">
        <v>-1.8546876715458738E-2</v>
      </c>
      <c r="BF157" s="586">
        <v>-5961.2199999999993</v>
      </c>
      <c r="BG157" s="586">
        <v>720405.9741215033</v>
      </c>
      <c r="BH157" s="586">
        <v>-3274.1400000000003</v>
      </c>
      <c r="BI157" s="586">
        <v>717131.83412150329</v>
      </c>
      <c r="BJ157" s="586">
        <f>VLOOKUP(B157,CFwds!$M:$AF,15,FALSE)</f>
        <v>110694.78000000014</v>
      </c>
      <c r="BK157" s="586">
        <f>VLOOKUP(B157,CFwds!$M:$AF,20,FALSE)</f>
        <v>4210.0599999999995</v>
      </c>
    </row>
    <row r="158" spans="1:63" x14ac:dyDescent="0.25">
      <c r="A158" s="564">
        <v>158</v>
      </c>
      <c r="B158" s="564">
        <v>203</v>
      </c>
      <c r="C158" s="584">
        <v>124754</v>
      </c>
      <c r="D158" s="584">
        <v>9353117</v>
      </c>
      <c r="E158" s="585" t="s">
        <v>1237</v>
      </c>
      <c r="F158" s="586">
        <v>149930</v>
      </c>
      <c r="G158" s="586">
        <v>0</v>
      </c>
      <c r="H158" s="586">
        <v>0</v>
      </c>
      <c r="I158" s="586">
        <v>800.00000000000068</v>
      </c>
      <c r="J158" s="586">
        <v>0</v>
      </c>
      <c r="K158" s="586">
        <v>0</v>
      </c>
      <c r="L158" s="586">
        <v>1474.1999999999989</v>
      </c>
      <c r="M158" s="586">
        <v>2238.6000000000017</v>
      </c>
      <c r="N158" s="586">
        <v>2329.6000000000022</v>
      </c>
      <c r="O158" s="586">
        <v>0</v>
      </c>
      <c r="P158" s="586">
        <v>0</v>
      </c>
      <c r="Q158" s="586">
        <v>0</v>
      </c>
      <c r="R158" s="586">
        <v>0</v>
      </c>
      <c r="S158" s="586">
        <v>0</v>
      </c>
      <c r="T158" s="586">
        <v>0</v>
      </c>
      <c r="U158" s="586">
        <v>0</v>
      </c>
      <c r="V158" s="586">
        <v>0</v>
      </c>
      <c r="W158" s="586">
        <v>0</v>
      </c>
      <c r="X158" s="586">
        <v>0</v>
      </c>
      <c r="Y158" s="586">
        <v>0</v>
      </c>
      <c r="Z158" s="586">
        <v>10241.575075987836</v>
      </c>
      <c r="AA158" s="586">
        <v>0</v>
      </c>
      <c r="AB158" s="586">
        <v>0</v>
      </c>
      <c r="AC158" s="586">
        <v>0</v>
      </c>
      <c r="AD158" s="586">
        <v>114000</v>
      </c>
      <c r="AE158" s="586">
        <v>0</v>
      </c>
      <c r="AF158" s="586">
        <v>0</v>
      </c>
      <c r="AG158" s="586">
        <v>1000</v>
      </c>
      <c r="AH158" s="586">
        <v>4383.87</v>
      </c>
      <c r="AI158" s="586">
        <v>0</v>
      </c>
      <c r="AJ158" s="586">
        <v>0</v>
      </c>
      <c r="AK158" s="586">
        <v>0</v>
      </c>
      <c r="AL158" s="586">
        <v>0</v>
      </c>
      <c r="AM158" s="586">
        <v>0</v>
      </c>
      <c r="AN158" s="586">
        <v>0</v>
      </c>
      <c r="AO158" s="586">
        <v>0</v>
      </c>
      <c r="AP158" s="586">
        <v>149930</v>
      </c>
      <c r="AQ158" s="586">
        <v>17083.975075987837</v>
      </c>
      <c r="AR158" s="586">
        <v>119383.87</v>
      </c>
      <c r="AS158" s="586">
        <v>23660.575075987836</v>
      </c>
      <c r="AT158" s="587">
        <v>286397.84507598786</v>
      </c>
      <c r="AU158" s="586">
        <v>286397.84507598786</v>
      </c>
      <c r="AV158" s="586">
        <v>0</v>
      </c>
      <c r="AW158" s="586">
        <v>168013.97507598787</v>
      </c>
      <c r="AX158" s="586">
        <v>3054.7995468361432</v>
      </c>
      <c r="AY158" s="586">
        <v>3053.638108936455</v>
      </c>
      <c r="AZ158" s="588">
        <v>3.8034562651328556E-4</v>
      </c>
      <c r="BA158" s="588">
        <v>0</v>
      </c>
      <c r="BB158" s="586">
        <v>0</v>
      </c>
      <c r="BC158" s="587">
        <v>286397.84507598786</v>
      </c>
      <c r="BD158" s="587">
        <v>5207.2335468361425</v>
      </c>
      <c r="BE158" s="588">
        <v>-0.13694124311873301</v>
      </c>
      <c r="BF158" s="586">
        <v>-1664.3</v>
      </c>
      <c r="BG158" s="586">
        <v>284733.54507598787</v>
      </c>
      <c r="BH158" s="586">
        <v>-914.1</v>
      </c>
      <c r="BI158" s="586">
        <v>283819.4450759879</v>
      </c>
      <c r="BJ158" s="586">
        <f>VLOOKUP(B158,CFwds!$M:$AF,15,FALSE)</f>
        <v>92570.590000000026</v>
      </c>
      <c r="BK158" s="586">
        <f>VLOOKUP(B158,CFwds!$M:$AF,20,FALSE)</f>
        <v>6654.8600000000006</v>
      </c>
    </row>
    <row r="159" spans="1:63" x14ac:dyDescent="0.25">
      <c r="A159" s="564">
        <v>159</v>
      </c>
      <c r="B159" s="564">
        <v>217</v>
      </c>
      <c r="C159" s="584">
        <v>124755</v>
      </c>
      <c r="D159" s="584">
        <v>9353121</v>
      </c>
      <c r="E159" s="585" t="s">
        <v>776</v>
      </c>
      <c r="F159" s="586">
        <v>297134</v>
      </c>
      <c r="G159" s="586">
        <v>0</v>
      </c>
      <c r="H159" s="586">
        <v>0</v>
      </c>
      <c r="I159" s="586">
        <v>4000.0000000000027</v>
      </c>
      <c r="J159" s="586">
        <v>0</v>
      </c>
      <c r="K159" s="586">
        <v>0</v>
      </c>
      <c r="L159" s="586">
        <v>1965.599999999999</v>
      </c>
      <c r="M159" s="586">
        <v>7835.0999999999949</v>
      </c>
      <c r="N159" s="586">
        <v>3494.3999999999983</v>
      </c>
      <c r="O159" s="586">
        <v>1242.150000000001</v>
      </c>
      <c r="P159" s="586">
        <v>0</v>
      </c>
      <c r="Q159" s="586">
        <v>0</v>
      </c>
      <c r="R159" s="586">
        <v>0</v>
      </c>
      <c r="S159" s="586">
        <v>0</v>
      </c>
      <c r="T159" s="586">
        <v>0</v>
      </c>
      <c r="U159" s="586">
        <v>0</v>
      </c>
      <c r="V159" s="586">
        <v>0</v>
      </c>
      <c r="W159" s="586">
        <v>0</v>
      </c>
      <c r="X159" s="586">
        <v>0</v>
      </c>
      <c r="Y159" s="586">
        <v>0</v>
      </c>
      <c r="Z159" s="586">
        <v>16301.566515837088</v>
      </c>
      <c r="AA159" s="586">
        <v>0</v>
      </c>
      <c r="AB159" s="586">
        <v>0</v>
      </c>
      <c r="AC159" s="586">
        <v>0</v>
      </c>
      <c r="AD159" s="586">
        <v>114000</v>
      </c>
      <c r="AE159" s="586">
        <v>0</v>
      </c>
      <c r="AF159" s="586">
        <v>0</v>
      </c>
      <c r="AG159" s="586">
        <v>0</v>
      </c>
      <c r="AH159" s="586">
        <v>6179.39</v>
      </c>
      <c r="AI159" s="586">
        <v>0</v>
      </c>
      <c r="AJ159" s="586">
        <v>0</v>
      </c>
      <c r="AK159" s="586">
        <v>0</v>
      </c>
      <c r="AL159" s="586">
        <v>0</v>
      </c>
      <c r="AM159" s="586">
        <v>0</v>
      </c>
      <c r="AN159" s="586">
        <v>0</v>
      </c>
      <c r="AO159" s="586">
        <v>0</v>
      </c>
      <c r="AP159" s="586">
        <v>297134</v>
      </c>
      <c r="AQ159" s="586">
        <v>34838.816515837083</v>
      </c>
      <c r="AR159" s="586">
        <v>120179.39</v>
      </c>
      <c r="AS159" s="586">
        <v>35567.991515837086</v>
      </c>
      <c r="AT159" s="587">
        <v>452152.20651583711</v>
      </c>
      <c r="AU159" s="586">
        <v>452152.20651583711</v>
      </c>
      <c r="AV159" s="586">
        <v>0</v>
      </c>
      <c r="AW159" s="586">
        <v>331972.8165158371</v>
      </c>
      <c r="AX159" s="586">
        <v>3045.6221698700651</v>
      </c>
      <c r="AY159" s="586">
        <v>3047.0542817983801</v>
      </c>
      <c r="AZ159" s="588">
        <v>-4.6999882373927266E-4</v>
      </c>
      <c r="BA159" s="588">
        <v>0</v>
      </c>
      <c r="BB159" s="586">
        <v>0</v>
      </c>
      <c r="BC159" s="587">
        <v>452152.20651583711</v>
      </c>
      <c r="BD159" s="587">
        <v>4148.1853808792393</v>
      </c>
      <c r="BE159" s="588">
        <v>2.0072408349698145E-2</v>
      </c>
      <c r="BF159" s="586">
        <v>-3298.3399999999997</v>
      </c>
      <c r="BG159" s="586">
        <v>448853.86651583709</v>
      </c>
      <c r="BH159" s="586">
        <v>-1811.5800000000002</v>
      </c>
      <c r="BI159" s="586">
        <v>447042.28651583707</v>
      </c>
      <c r="BJ159" s="586">
        <f>VLOOKUP(B159,CFwds!$M:$AF,15,FALSE)</f>
        <v>68678.410000000091</v>
      </c>
      <c r="BK159" s="586">
        <f>VLOOKUP(B159,CFwds!$M:$AF,20,FALSE)</f>
        <v>22445.629999999997</v>
      </c>
    </row>
    <row r="160" spans="1:63" x14ac:dyDescent="0.25">
      <c r="A160" s="564">
        <v>160</v>
      </c>
      <c r="B160" s="564">
        <v>496</v>
      </c>
      <c r="C160" s="584">
        <v>124756</v>
      </c>
      <c r="D160" s="584">
        <v>9353123</v>
      </c>
      <c r="E160" s="585" t="s">
        <v>1238</v>
      </c>
      <c r="F160" s="586">
        <v>531570</v>
      </c>
      <c r="G160" s="586">
        <v>0</v>
      </c>
      <c r="H160" s="586">
        <v>0</v>
      </c>
      <c r="I160" s="586">
        <v>4799.9999999999973</v>
      </c>
      <c r="J160" s="586">
        <v>0</v>
      </c>
      <c r="K160" s="586">
        <v>150.15000000000006</v>
      </c>
      <c r="L160" s="586">
        <v>491.40000000000026</v>
      </c>
      <c r="M160" s="586">
        <v>0</v>
      </c>
      <c r="N160" s="586">
        <v>0</v>
      </c>
      <c r="O160" s="586">
        <v>0</v>
      </c>
      <c r="P160" s="586">
        <v>0</v>
      </c>
      <c r="Q160" s="586">
        <v>0</v>
      </c>
      <c r="R160" s="586">
        <v>0</v>
      </c>
      <c r="S160" s="586">
        <v>0</v>
      </c>
      <c r="T160" s="586">
        <v>0</v>
      </c>
      <c r="U160" s="586">
        <v>0</v>
      </c>
      <c r="V160" s="586">
        <v>0</v>
      </c>
      <c r="W160" s="586">
        <v>0</v>
      </c>
      <c r="X160" s="586">
        <v>0</v>
      </c>
      <c r="Y160" s="586">
        <v>0</v>
      </c>
      <c r="Z160" s="586">
        <v>31589.810857064604</v>
      </c>
      <c r="AA160" s="586">
        <v>0</v>
      </c>
      <c r="AB160" s="586">
        <v>0</v>
      </c>
      <c r="AC160" s="586">
        <v>0</v>
      </c>
      <c r="AD160" s="586">
        <v>114000</v>
      </c>
      <c r="AE160" s="586">
        <v>0</v>
      </c>
      <c r="AF160" s="586">
        <v>0</v>
      </c>
      <c r="AG160" s="586">
        <v>1000</v>
      </c>
      <c r="AH160" s="586">
        <v>6062.8</v>
      </c>
      <c r="AI160" s="586">
        <v>0</v>
      </c>
      <c r="AJ160" s="586">
        <v>0</v>
      </c>
      <c r="AK160" s="586">
        <v>0</v>
      </c>
      <c r="AL160" s="586">
        <v>0</v>
      </c>
      <c r="AM160" s="586">
        <v>0</v>
      </c>
      <c r="AN160" s="586">
        <v>0</v>
      </c>
      <c r="AO160" s="586">
        <v>0</v>
      </c>
      <c r="AP160" s="586">
        <v>531570</v>
      </c>
      <c r="AQ160" s="586">
        <v>37031.360857064603</v>
      </c>
      <c r="AR160" s="586">
        <v>121062.8</v>
      </c>
      <c r="AS160" s="586">
        <v>44308.385857064597</v>
      </c>
      <c r="AT160" s="587">
        <v>689664.16085706465</v>
      </c>
      <c r="AU160" s="586">
        <v>689664.16085706465</v>
      </c>
      <c r="AV160" s="586">
        <v>0</v>
      </c>
      <c r="AW160" s="586">
        <v>569601.3608570646</v>
      </c>
      <c r="AX160" s="586">
        <v>2921.0326197798186</v>
      </c>
      <c r="AY160" s="586">
        <v>2916.4275146881673</v>
      </c>
      <c r="AZ160" s="588">
        <v>1.5790226461855441E-3</v>
      </c>
      <c r="BA160" s="588">
        <v>0</v>
      </c>
      <c r="BB160" s="586">
        <v>0</v>
      </c>
      <c r="BC160" s="587">
        <v>689664.16085706465</v>
      </c>
      <c r="BD160" s="587">
        <v>3536.7392864464855</v>
      </c>
      <c r="BE160" s="588">
        <v>-5.159387032164342E-3</v>
      </c>
      <c r="BF160" s="586">
        <v>-5900.7</v>
      </c>
      <c r="BG160" s="586">
        <v>683763.4608570647</v>
      </c>
      <c r="BH160" s="586">
        <v>-3240.9</v>
      </c>
      <c r="BI160" s="586">
        <v>680522.56085706467</v>
      </c>
      <c r="BJ160" s="586">
        <f>VLOOKUP(B160,CFwds!$M:$AF,15,FALSE)</f>
        <v>65844.879999999655</v>
      </c>
      <c r="BK160" s="586">
        <f>VLOOKUP(B160,CFwds!$M:$AF,20,FALSE)</f>
        <v>6151.1299999999992</v>
      </c>
    </row>
    <row r="161" spans="1:63" x14ac:dyDescent="0.25">
      <c r="A161" s="564">
        <v>161</v>
      </c>
      <c r="B161" s="564">
        <v>507</v>
      </c>
      <c r="C161" s="584">
        <v>124757</v>
      </c>
      <c r="D161" s="584">
        <v>9353124</v>
      </c>
      <c r="E161" s="585" t="s">
        <v>926</v>
      </c>
      <c r="F161" s="586">
        <v>575186</v>
      </c>
      <c r="G161" s="586">
        <v>0</v>
      </c>
      <c r="H161" s="586">
        <v>0</v>
      </c>
      <c r="I161" s="586">
        <v>9499.5670995671371</v>
      </c>
      <c r="J161" s="586">
        <v>0</v>
      </c>
      <c r="K161" s="586">
        <v>4800.2500000000155</v>
      </c>
      <c r="L161" s="586">
        <v>3590.8363636363601</v>
      </c>
      <c r="M161" s="586">
        <v>14313.472727272725</v>
      </c>
      <c r="N161" s="586">
        <v>7447.6606060606055</v>
      </c>
      <c r="O161" s="586">
        <v>2269.2090909090916</v>
      </c>
      <c r="P161" s="586">
        <v>0</v>
      </c>
      <c r="Q161" s="586">
        <v>0</v>
      </c>
      <c r="R161" s="586">
        <v>0</v>
      </c>
      <c r="S161" s="586">
        <v>0</v>
      </c>
      <c r="T161" s="586">
        <v>0</v>
      </c>
      <c r="U161" s="586">
        <v>0</v>
      </c>
      <c r="V161" s="586">
        <v>0</v>
      </c>
      <c r="W161" s="586">
        <v>1566.8316831683167</v>
      </c>
      <c r="X161" s="586">
        <v>0</v>
      </c>
      <c r="Y161" s="586">
        <v>803.18930041152271</v>
      </c>
      <c r="Z161" s="586">
        <v>38972.304406318537</v>
      </c>
      <c r="AA161" s="586">
        <v>0</v>
      </c>
      <c r="AB161" s="586">
        <v>0</v>
      </c>
      <c r="AC161" s="586">
        <v>0</v>
      </c>
      <c r="AD161" s="586">
        <v>114000</v>
      </c>
      <c r="AE161" s="586">
        <v>0</v>
      </c>
      <c r="AF161" s="586">
        <v>0</v>
      </c>
      <c r="AG161" s="586">
        <v>0</v>
      </c>
      <c r="AH161" s="586">
        <v>23351.25</v>
      </c>
      <c r="AI161" s="586">
        <v>0</v>
      </c>
      <c r="AJ161" s="586">
        <v>0</v>
      </c>
      <c r="AK161" s="586">
        <v>0</v>
      </c>
      <c r="AL161" s="586">
        <v>0</v>
      </c>
      <c r="AM161" s="586">
        <v>0</v>
      </c>
      <c r="AN161" s="586">
        <v>0</v>
      </c>
      <c r="AO161" s="586">
        <v>0</v>
      </c>
      <c r="AP161" s="586">
        <v>575186</v>
      </c>
      <c r="AQ161" s="586">
        <v>83263.321277344308</v>
      </c>
      <c r="AR161" s="586">
        <v>137351.25</v>
      </c>
      <c r="AS161" s="586">
        <v>69930.602350041503</v>
      </c>
      <c r="AT161" s="587">
        <v>795800.57127734437</v>
      </c>
      <c r="AU161" s="586">
        <v>795800.57127734437</v>
      </c>
      <c r="AV161" s="586">
        <v>0</v>
      </c>
      <c r="AW161" s="586">
        <v>658449.32127734437</v>
      </c>
      <c r="AX161" s="586">
        <v>3120.6128970490254</v>
      </c>
      <c r="AY161" s="586">
        <v>3402.6826167362406</v>
      </c>
      <c r="AZ161" s="588">
        <v>-8.2896276690586176E-2</v>
      </c>
      <c r="BA161" s="588">
        <v>6.7896276690586177E-2</v>
      </c>
      <c r="BB161" s="586">
        <v>48747.220372032207</v>
      </c>
      <c r="BC161" s="587">
        <v>844547.79164937662</v>
      </c>
      <c r="BD161" s="587">
        <v>4002.5961689543915</v>
      </c>
      <c r="BE161" s="588">
        <v>-8.7006216649815338E-3</v>
      </c>
      <c r="BF161" s="586">
        <v>-6384.86</v>
      </c>
      <c r="BG161" s="586">
        <v>838162.93164937664</v>
      </c>
      <c r="BH161" s="586">
        <v>-3506.82</v>
      </c>
      <c r="BI161" s="586">
        <v>834656.11164937669</v>
      </c>
      <c r="BJ161" s="586">
        <f>VLOOKUP(B161,CFwds!$M:$AF,15,FALSE)</f>
        <v>213901.00999999954</v>
      </c>
      <c r="BK161" s="586">
        <f>VLOOKUP(B161,CFwds!$M:$AF,20,FALSE)</f>
        <v>27595.42</v>
      </c>
    </row>
    <row r="162" spans="1:63" x14ac:dyDescent="0.25">
      <c r="A162" s="564">
        <v>162</v>
      </c>
      <c r="B162" s="564">
        <v>17</v>
      </c>
      <c r="C162" s="584">
        <v>124758</v>
      </c>
      <c r="D162" s="584">
        <v>9353125</v>
      </c>
      <c r="E162" s="585" t="s">
        <v>1239</v>
      </c>
      <c r="F162" s="586">
        <v>490680</v>
      </c>
      <c r="G162" s="586">
        <v>0</v>
      </c>
      <c r="H162" s="586">
        <v>0</v>
      </c>
      <c r="I162" s="586">
        <v>7600.0000000000309</v>
      </c>
      <c r="J162" s="586">
        <v>0</v>
      </c>
      <c r="K162" s="586">
        <v>0</v>
      </c>
      <c r="L162" s="586">
        <v>0</v>
      </c>
      <c r="M162" s="586">
        <v>0</v>
      </c>
      <c r="N162" s="586">
        <v>0</v>
      </c>
      <c r="O162" s="586">
        <v>0</v>
      </c>
      <c r="P162" s="586">
        <v>0</v>
      </c>
      <c r="Q162" s="586">
        <v>0</v>
      </c>
      <c r="R162" s="586">
        <v>0</v>
      </c>
      <c r="S162" s="586">
        <v>0</v>
      </c>
      <c r="T162" s="586">
        <v>0</v>
      </c>
      <c r="U162" s="586">
        <v>0</v>
      </c>
      <c r="V162" s="586">
        <v>0</v>
      </c>
      <c r="W162" s="586">
        <v>0</v>
      </c>
      <c r="X162" s="586">
        <v>0</v>
      </c>
      <c r="Y162" s="586">
        <v>0</v>
      </c>
      <c r="Z162" s="586">
        <v>33379.777894736791</v>
      </c>
      <c r="AA162" s="586">
        <v>0</v>
      </c>
      <c r="AB162" s="586">
        <v>0</v>
      </c>
      <c r="AC162" s="586">
        <v>0</v>
      </c>
      <c r="AD162" s="586">
        <v>114000</v>
      </c>
      <c r="AE162" s="586">
        <v>0</v>
      </c>
      <c r="AF162" s="586">
        <v>0</v>
      </c>
      <c r="AG162" s="586">
        <v>0</v>
      </c>
      <c r="AH162" s="586">
        <v>22153.75</v>
      </c>
      <c r="AI162" s="586">
        <v>0</v>
      </c>
      <c r="AJ162" s="586">
        <v>0</v>
      </c>
      <c r="AK162" s="586">
        <v>0</v>
      </c>
      <c r="AL162" s="586">
        <v>0</v>
      </c>
      <c r="AM162" s="586">
        <v>0</v>
      </c>
      <c r="AN162" s="586">
        <v>0</v>
      </c>
      <c r="AO162" s="586">
        <v>0</v>
      </c>
      <c r="AP162" s="586">
        <v>490680</v>
      </c>
      <c r="AQ162" s="586">
        <v>40979.777894736821</v>
      </c>
      <c r="AR162" s="586">
        <v>136153.75</v>
      </c>
      <c r="AS162" s="586">
        <v>47177.577894736809</v>
      </c>
      <c r="AT162" s="587">
        <v>667813.52789473685</v>
      </c>
      <c r="AU162" s="586">
        <v>667813.52789473685</v>
      </c>
      <c r="AV162" s="586">
        <v>0</v>
      </c>
      <c r="AW162" s="586">
        <v>531659.77789473685</v>
      </c>
      <c r="AX162" s="586">
        <v>2953.665432748538</v>
      </c>
      <c r="AY162" s="586">
        <v>2912.1129191759073</v>
      </c>
      <c r="AZ162" s="588">
        <v>1.4268853827409118E-2</v>
      </c>
      <c r="BA162" s="588">
        <v>-8.7588538274091174E-3</v>
      </c>
      <c r="BB162" s="586">
        <v>-4591.2188498348578</v>
      </c>
      <c r="BC162" s="587">
        <v>663222.30904490198</v>
      </c>
      <c r="BD162" s="587">
        <v>3684.5683835827886</v>
      </c>
      <c r="BE162" s="588">
        <v>-1.0564105444884175E-2</v>
      </c>
      <c r="BF162" s="586">
        <v>-5446.7999999999993</v>
      </c>
      <c r="BG162" s="586">
        <v>657775.50904490193</v>
      </c>
      <c r="BH162" s="586">
        <v>-2991.6000000000004</v>
      </c>
      <c r="BI162" s="586">
        <v>654783.90904490196</v>
      </c>
      <c r="BJ162" s="586">
        <f>VLOOKUP(B162,CFwds!$M:$AF,15,FALSE)</f>
        <v>119117.9300000004</v>
      </c>
      <c r="BK162" s="586">
        <f>VLOOKUP(B162,CFwds!$M:$AF,20,FALSE)</f>
        <v>7008.1399999999994</v>
      </c>
    </row>
    <row r="163" spans="1:63" x14ac:dyDescent="0.25">
      <c r="A163" s="564">
        <v>163</v>
      </c>
      <c r="B163" s="564">
        <v>481</v>
      </c>
      <c r="C163" s="584">
        <v>124761</v>
      </c>
      <c r="D163" s="584">
        <v>9353305</v>
      </c>
      <c r="E163" s="585" t="s">
        <v>1240</v>
      </c>
      <c r="F163" s="586">
        <v>531570</v>
      </c>
      <c r="G163" s="586">
        <v>0</v>
      </c>
      <c r="H163" s="586">
        <v>0</v>
      </c>
      <c r="I163" s="586">
        <v>5999.9999999999982</v>
      </c>
      <c r="J163" s="586">
        <v>0</v>
      </c>
      <c r="K163" s="586">
        <v>3303.3000000000056</v>
      </c>
      <c r="L163" s="586">
        <v>0</v>
      </c>
      <c r="M163" s="586">
        <v>0</v>
      </c>
      <c r="N163" s="586">
        <v>0</v>
      </c>
      <c r="O163" s="586">
        <v>0</v>
      </c>
      <c r="P163" s="586">
        <v>0</v>
      </c>
      <c r="Q163" s="586">
        <v>0</v>
      </c>
      <c r="R163" s="586">
        <v>0</v>
      </c>
      <c r="S163" s="586">
        <v>0</v>
      </c>
      <c r="T163" s="586">
        <v>0</v>
      </c>
      <c r="U163" s="586">
        <v>0</v>
      </c>
      <c r="V163" s="586">
        <v>0</v>
      </c>
      <c r="W163" s="586">
        <v>12409.090909090903</v>
      </c>
      <c r="X163" s="586">
        <v>0</v>
      </c>
      <c r="Y163" s="586">
        <v>915.60913705583755</v>
      </c>
      <c r="Z163" s="586">
        <v>43227.16899708956</v>
      </c>
      <c r="AA163" s="586">
        <v>0</v>
      </c>
      <c r="AB163" s="586">
        <v>0</v>
      </c>
      <c r="AC163" s="586">
        <v>0</v>
      </c>
      <c r="AD163" s="586">
        <v>114000</v>
      </c>
      <c r="AE163" s="586">
        <v>0</v>
      </c>
      <c r="AF163" s="586">
        <v>0</v>
      </c>
      <c r="AG163" s="586">
        <v>0</v>
      </c>
      <c r="AH163" s="586">
        <v>2275.25</v>
      </c>
      <c r="AI163" s="586">
        <v>0</v>
      </c>
      <c r="AJ163" s="586">
        <v>0</v>
      </c>
      <c r="AK163" s="586">
        <v>0</v>
      </c>
      <c r="AL163" s="586">
        <v>0</v>
      </c>
      <c r="AM163" s="586">
        <v>0</v>
      </c>
      <c r="AN163" s="586">
        <v>0</v>
      </c>
      <c r="AO163" s="586">
        <v>0</v>
      </c>
      <c r="AP163" s="586">
        <v>531570</v>
      </c>
      <c r="AQ163" s="586">
        <v>65855.16904323631</v>
      </c>
      <c r="AR163" s="586">
        <v>116275.25</v>
      </c>
      <c r="AS163" s="586">
        <v>57876.618997089565</v>
      </c>
      <c r="AT163" s="587">
        <v>713700.4190432363</v>
      </c>
      <c r="AU163" s="586">
        <v>713700.41904323641</v>
      </c>
      <c r="AV163" s="586">
        <v>0</v>
      </c>
      <c r="AW163" s="586">
        <v>597425.1690432363</v>
      </c>
      <c r="AX163" s="586">
        <v>3063.7188156063398</v>
      </c>
      <c r="AY163" s="586">
        <v>3223.514739570026</v>
      </c>
      <c r="AZ163" s="588">
        <v>-4.9571953868280068E-2</v>
      </c>
      <c r="BA163" s="588">
        <v>3.4571953868280068E-2</v>
      </c>
      <c r="BB163" s="586">
        <v>21731.424559676478</v>
      </c>
      <c r="BC163" s="587">
        <v>735431.84360291273</v>
      </c>
      <c r="BD163" s="587">
        <v>3771.4453518098089</v>
      </c>
      <c r="BE163" s="588">
        <v>-1.1086652249100215E-2</v>
      </c>
      <c r="BF163" s="586">
        <v>-5900.7</v>
      </c>
      <c r="BG163" s="586">
        <v>729531.14360291278</v>
      </c>
      <c r="BH163" s="586">
        <v>-3240.9</v>
      </c>
      <c r="BI163" s="586">
        <v>726290.24360291276</v>
      </c>
      <c r="BJ163" s="586">
        <f>VLOOKUP(B163,CFwds!$M:$AF,15,FALSE)</f>
        <v>66124.299999999814</v>
      </c>
      <c r="BK163" s="586">
        <f>VLOOKUP(B163,CFwds!$M:$AF,20,FALSE)</f>
        <v>0</v>
      </c>
    </row>
    <row r="164" spans="1:63" x14ac:dyDescent="0.25">
      <c r="A164" s="564">
        <v>164</v>
      </c>
      <c r="B164" s="564">
        <v>421</v>
      </c>
      <c r="C164" s="584">
        <v>124762</v>
      </c>
      <c r="D164" s="584">
        <v>9353308</v>
      </c>
      <c r="E164" s="585" t="s">
        <v>1241</v>
      </c>
      <c r="F164" s="586">
        <v>736020</v>
      </c>
      <c r="G164" s="586">
        <v>0</v>
      </c>
      <c r="H164" s="586">
        <v>0</v>
      </c>
      <c r="I164" s="586">
        <v>12800.000000000051</v>
      </c>
      <c r="J164" s="586">
        <v>0</v>
      </c>
      <c r="K164" s="586">
        <v>5555.5499999999993</v>
      </c>
      <c r="L164" s="586">
        <v>0</v>
      </c>
      <c r="M164" s="586">
        <v>7835.0999999999922</v>
      </c>
      <c r="N164" s="586">
        <v>0</v>
      </c>
      <c r="O164" s="586">
        <v>0</v>
      </c>
      <c r="P164" s="586">
        <v>0</v>
      </c>
      <c r="Q164" s="586">
        <v>0</v>
      </c>
      <c r="R164" s="586">
        <v>0</v>
      </c>
      <c r="S164" s="586">
        <v>0</v>
      </c>
      <c r="T164" s="586">
        <v>0</v>
      </c>
      <c r="U164" s="586">
        <v>0</v>
      </c>
      <c r="V164" s="586">
        <v>0</v>
      </c>
      <c r="W164" s="586">
        <v>12599.999999999995</v>
      </c>
      <c r="X164" s="586">
        <v>0</v>
      </c>
      <c r="Y164" s="586">
        <v>0</v>
      </c>
      <c r="Z164" s="586">
        <v>56893.030530612217</v>
      </c>
      <c r="AA164" s="586">
        <v>0</v>
      </c>
      <c r="AB164" s="586">
        <v>0</v>
      </c>
      <c r="AC164" s="586">
        <v>0</v>
      </c>
      <c r="AD164" s="586">
        <v>114000</v>
      </c>
      <c r="AE164" s="586">
        <v>0</v>
      </c>
      <c r="AF164" s="586">
        <v>0</v>
      </c>
      <c r="AG164" s="586">
        <v>0</v>
      </c>
      <c r="AH164" s="586">
        <v>2083.65</v>
      </c>
      <c r="AI164" s="586">
        <v>0</v>
      </c>
      <c r="AJ164" s="586">
        <v>0</v>
      </c>
      <c r="AK164" s="586">
        <v>0</v>
      </c>
      <c r="AL164" s="586">
        <v>0</v>
      </c>
      <c r="AM164" s="586">
        <v>0</v>
      </c>
      <c r="AN164" s="586">
        <v>0</v>
      </c>
      <c r="AO164" s="586">
        <v>0</v>
      </c>
      <c r="AP164" s="586">
        <v>736020</v>
      </c>
      <c r="AQ164" s="586">
        <v>95683.680530612255</v>
      </c>
      <c r="AR164" s="586">
        <v>116083.65</v>
      </c>
      <c r="AS164" s="586">
        <v>79986.155530612246</v>
      </c>
      <c r="AT164" s="587">
        <v>947787.33053061226</v>
      </c>
      <c r="AU164" s="586">
        <v>947787.33053061226</v>
      </c>
      <c r="AV164" s="586">
        <v>0</v>
      </c>
      <c r="AW164" s="586">
        <v>831703.68053061224</v>
      </c>
      <c r="AX164" s="586">
        <v>3080.3840019652307</v>
      </c>
      <c r="AY164" s="586">
        <v>3070.1047576662259</v>
      </c>
      <c r="AZ164" s="588">
        <v>3.3481737954827117E-3</v>
      </c>
      <c r="BA164" s="588">
        <v>0</v>
      </c>
      <c r="BB164" s="586">
        <v>0</v>
      </c>
      <c r="BC164" s="587">
        <v>947787.33053061226</v>
      </c>
      <c r="BD164" s="587">
        <v>3510.3234464096749</v>
      </c>
      <c r="BE164" s="588">
        <v>-7.1691105293342217E-3</v>
      </c>
      <c r="BF164" s="586">
        <v>-8170.2</v>
      </c>
      <c r="BG164" s="586">
        <v>939617.13053061231</v>
      </c>
      <c r="BH164" s="586">
        <v>-4487.4000000000005</v>
      </c>
      <c r="BI164" s="586">
        <v>935129.73053061229</v>
      </c>
      <c r="BJ164" s="586">
        <f>VLOOKUP(B164,CFwds!$M:$AF,15,FALSE)</f>
        <v>21770.179999999702</v>
      </c>
      <c r="BK164" s="586">
        <f>VLOOKUP(B164,CFwds!$M:$AF,20,FALSE)</f>
        <v>0</v>
      </c>
    </row>
    <row r="165" spans="1:63" x14ac:dyDescent="0.25">
      <c r="A165" s="564">
        <v>165</v>
      </c>
      <c r="B165" s="564">
        <v>509</v>
      </c>
      <c r="C165" s="584">
        <v>124763</v>
      </c>
      <c r="D165" s="584">
        <v>9353310</v>
      </c>
      <c r="E165" s="585" t="s">
        <v>1242</v>
      </c>
      <c r="F165" s="586">
        <v>368010</v>
      </c>
      <c r="G165" s="586">
        <v>0</v>
      </c>
      <c r="H165" s="586">
        <v>0</v>
      </c>
      <c r="I165" s="586">
        <v>4000.0000000000014</v>
      </c>
      <c r="J165" s="586">
        <v>0</v>
      </c>
      <c r="K165" s="586">
        <v>3303.3000000000011</v>
      </c>
      <c r="L165" s="586">
        <v>982.79999999999905</v>
      </c>
      <c r="M165" s="586">
        <v>11193.000000000004</v>
      </c>
      <c r="N165" s="586">
        <v>9318.4000000000051</v>
      </c>
      <c r="O165" s="586">
        <v>0</v>
      </c>
      <c r="P165" s="586">
        <v>0</v>
      </c>
      <c r="Q165" s="586">
        <v>0</v>
      </c>
      <c r="R165" s="586">
        <v>0</v>
      </c>
      <c r="S165" s="586">
        <v>0</v>
      </c>
      <c r="T165" s="586">
        <v>0</v>
      </c>
      <c r="U165" s="586">
        <v>0</v>
      </c>
      <c r="V165" s="586">
        <v>0</v>
      </c>
      <c r="W165" s="586">
        <v>3648.6486486486456</v>
      </c>
      <c r="X165" s="586">
        <v>0</v>
      </c>
      <c r="Y165" s="586">
        <v>0</v>
      </c>
      <c r="Z165" s="586">
        <v>27371.395888846608</v>
      </c>
      <c r="AA165" s="586">
        <v>0</v>
      </c>
      <c r="AB165" s="586">
        <v>0</v>
      </c>
      <c r="AC165" s="586">
        <v>0</v>
      </c>
      <c r="AD165" s="586">
        <v>114000</v>
      </c>
      <c r="AE165" s="586">
        <v>0</v>
      </c>
      <c r="AF165" s="586">
        <v>0</v>
      </c>
      <c r="AG165" s="586">
        <v>0</v>
      </c>
      <c r="AH165" s="586">
        <v>1580.7</v>
      </c>
      <c r="AI165" s="586">
        <v>0</v>
      </c>
      <c r="AJ165" s="586">
        <v>0</v>
      </c>
      <c r="AK165" s="586">
        <v>0</v>
      </c>
      <c r="AL165" s="586">
        <v>0</v>
      </c>
      <c r="AM165" s="586">
        <v>0</v>
      </c>
      <c r="AN165" s="586">
        <v>0</v>
      </c>
      <c r="AO165" s="586">
        <v>0</v>
      </c>
      <c r="AP165" s="586">
        <v>368010</v>
      </c>
      <c r="AQ165" s="586">
        <v>59817.544537495269</v>
      </c>
      <c r="AR165" s="586">
        <v>115580.7</v>
      </c>
      <c r="AS165" s="586">
        <v>51767.945888846618</v>
      </c>
      <c r="AT165" s="587">
        <v>543408.24453749519</v>
      </c>
      <c r="AU165" s="586">
        <v>543408.24453749519</v>
      </c>
      <c r="AV165" s="586">
        <v>0</v>
      </c>
      <c r="AW165" s="586">
        <v>427827.54453749518</v>
      </c>
      <c r="AX165" s="586">
        <v>3169.0929224999645</v>
      </c>
      <c r="AY165" s="586">
        <v>3204.5170520921502</v>
      </c>
      <c r="AZ165" s="588">
        <v>-1.1054436289879654E-2</v>
      </c>
      <c r="BA165" s="588">
        <v>0</v>
      </c>
      <c r="BB165" s="586">
        <v>0</v>
      </c>
      <c r="BC165" s="587">
        <v>543408.24453749519</v>
      </c>
      <c r="BD165" s="587">
        <v>4025.2462558332977</v>
      </c>
      <c r="BE165" s="588">
        <v>-8.4122680886531409E-3</v>
      </c>
      <c r="BF165" s="586">
        <v>-4085.1</v>
      </c>
      <c r="BG165" s="586">
        <v>539323.14453749522</v>
      </c>
      <c r="BH165" s="586">
        <v>-2243.7000000000003</v>
      </c>
      <c r="BI165" s="586">
        <v>537079.44453749526</v>
      </c>
      <c r="BJ165" s="586">
        <f>VLOOKUP(B165,CFwds!$M:$AF,15,FALSE)</f>
        <v>136850.71999999986</v>
      </c>
      <c r="BK165" s="586">
        <f>VLOOKUP(B165,CFwds!$M:$AF,20,FALSE)</f>
        <v>0</v>
      </c>
    </row>
    <row r="166" spans="1:63" x14ac:dyDescent="0.25">
      <c r="A166" s="564">
        <v>166</v>
      </c>
      <c r="B166" s="564">
        <v>420</v>
      </c>
      <c r="C166" s="584">
        <v>124764</v>
      </c>
      <c r="D166" s="584">
        <v>9353311</v>
      </c>
      <c r="E166" s="585" t="s">
        <v>1243</v>
      </c>
      <c r="F166" s="586">
        <v>1060414</v>
      </c>
      <c r="G166" s="586">
        <v>0</v>
      </c>
      <c r="H166" s="586">
        <v>0</v>
      </c>
      <c r="I166" s="586">
        <v>10800.000000000005</v>
      </c>
      <c r="J166" s="586">
        <v>0</v>
      </c>
      <c r="K166" s="586">
        <v>8731.145103092771</v>
      </c>
      <c r="L166" s="586">
        <v>4433.9984536082493</v>
      </c>
      <c r="M166" s="586">
        <v>25810.250257731954</v>
      </c>
      <c r="N166" s="586">
        <v>0</v>
      </c>
      <c r="O166" s="586">
        <v>1245.3514175257751</v>
      </c>
      <c r="P166" s="586">
        <v>0</v>
      </c>
      <c r="Q166" s="586">
        <v>0</v>
      </c>
      <c r="R166" s="586">
        <v>0</v>
      </c>
      <c r="S166" s="586">
        <v>0</v>
      </c>
      <c r="T166" s="586">
        <v>0</v>
      </c>
      <c r="U166" s="586">
        <v>0</v>
      </c>
      <c r="V166" s="586">
        <v>0</v>
      </c>
      <c r="W166" s="586">
        <v>37316.86046511626</v>
      </c>
      <c r="X166" s="586">
        <v>0</v>
      </c>
      <c r="Y166" s="586">
        <v>1036.9596541786743</v>
      </c>
      <c r="Z166" s="586">
        <v>40201.377166540718</v>
      </c>
      <c r="AA166" s="586">
        <v>0</v>
      </c>
      <c r="AB166" s="586">
        <v>0</v>
      </c>
      <c r="AC166" s="586">
        <v>0</v>
      </c>
      <c r="AD166" s="586">
        <v>114000</v>
      </c>
      <c r="AE166" s="586">
        <v>0</v>
      </c>
      <c r="AF166" s="586">
        <v>0</v>
      </c>
      <c r="AG166" s="586">
        <v>0</v>
      </c>
      <c r="AH166" s="586">
        <v>3113.5</v>
      </c>
      <c r="AI166" s="586">
        <v>0</v>
      </c>
      <c r="AJ166" s="586">
        <v>0</v>
      </c>
      <c r="AK166" s="586">
        <v>0</v>
      </c>
      <c r="AL166" s="586">
        <v>0</v>
      </c>
      <c r="AM166" s="586">
        <v>0</v>
      </c>
      <c r="AN166" s="586">
        <v>0</v>
      </c>
      <c r="AO166" s="586">
        <v>0</v>
      </c>
      <c r="AP166" s="586">
        <v>1060414</v>
      </c>
      <c r="AQ166" s="586">
        <v>129575.94251779441</v>
      </c>
      <c r="AR166" s="586">
        <v>117113.5</v>
      </c>
      <c r="AS166" s="586">
        <v>75709.549782520102</v>
      </c>
      <c r="AT166" s="587">
        <v>1307103.4425177944</v>
      </c>
      <c r="AU166" s="586">
        <v>1307103.4425177944</v>
      </c>
      <c r="AV166" s="586">
        <v>0</v>
      </c>
      <c r="AW166" s="586">
        <v>1189989.9425177944</v>
      </c>
      <c r="AX166" s="586">
        <v>3059.1001093002428</v>
      </c>
      <c r="AY166" s="586">
        <v>3099.4065032612816</v>
      </c>
      <c r="AZ166" s="588">
        <v>-1.3004552296908226E-2</v>
      </c>
      <c r="BA166" s="588">
        <v>0</v>
      </c>
      <c r="BB166" s="586">
        <v>0</v>
      </c>
      <c r="BC166" s="587">
        <v>1307103.4425177944</v>
      </c>
      <c r="BD166" s="587">
        <v>3360.1630913053841</v>
      </c>
      <c r="BE166" s="588">
        <v>-1.8620703206456257E-2</v>
      </c>
      <c r="BF166" s="586">
        <v>-11771.14</v>
      </c>
      <c r="BG166" s="586">
        <v>1295332.3025177945</v>
      </c>
      <c r="BH166" s="586">
        <v>-6465.18</v>
      </c>
      <c r="BI166" s="586">
        <v>1288867.1225177946</v>
      </c>
      <c r="BJ166" s="586">
        <f>VLOOKUP(B166,CFwds!$M:$AF,15,FALSE)</f>
        <v>142895.63000000035</v>
      </c>
      <c r="BK166" s="586">
        <f>VLOOKUP(B166,CFwds!$M:$AF,20,FALSE)</f>
        <v>0</v>
      </c>
    </row>
    <row r="167" spans="1:63" x14ac:dyDescent="0.25">
      <c r="A167" s="564">
        <v>167</v>
      </c>
      <c r="B167" s="564">
        <v>432</v>
      </c>
      <c r="C167" s="584">
        <v>124770</v>
      </c>
      <c r="D167" s="584">
        <v>9353322</v>
      </c>
      <c r="E167" s="585" t="s">
        <v>1245</v>
      </c>
      <c r="F167" s="586">
        <v>212628</v>
      </c>
      <c r="G167" s="586">
        <v>0</v>
      </c>
      <c r="H167" s="586">
        <v>0</v>
      </c>
      <c r="I167" s="586">
        <v>1200.0000000000011</v>
      </c>
      <c r="J167" s="586">
        <v>0</v>
      </c>
      <c r="K167" s="586">
        <v>300.2999999999995</v>
      </c>
      <c r="L167" s="586">
        <v>0</v>
      </c>
      <c r="M167" s="586">
        <v>1119.2999999999981</v>
      </c>
      <c r="N167" s="586">
        <v>0</v>
      </c>
      <c r="O167" s="586">
        <v>0</v>
      </c>
      <c r="P167" s="586">
        <v>0</v>
      </c>
      <c r="Q167" s="586">
        <v>0</v>
      </c>
      <c r="R167" s="586">
        <v>0</v>
      </c>
      <c r="S167" s="586">
        <v>0</v>
      </c>
      <c r="T167" s="586">
        <v>0</v>
      </c>
      <c r="U167" s="586">
        <v>0</v>
      </c>
      <c r="V167" s="586">
        <v>0</v>
      </c>
      <c r="W167" s="586">
        <v>1695.652173913043</v>
      </c>
      <c r="X167" s="586">
        <v>0</v>
      </c>
      <c r="Y167" s="586">
        <v>0</v>
      </c>
      <c r="Z167" s="586">
        <v>14862.459130434783</v>
      </c>
      <c r="AA167" s="586">
        <v>0</v>
      </c>
      <c r="AB167" s="586">
        <v>0</v>
      </c>
      <c r="AC167" s="586">
        <v>0</v>
      </c>
      <c r="AD167" s="586">
        <v>114000</v>
      </c>
      <c r="AE167" s="586">
        <v>0</v>
      </c>
      <c r="AF167" s="586">
        <v>0</v>
      </c>
      <c r="AG167" s="586">
        <v>0</v>
      </c>
      <c r="AH167" s="586">
        <v>435.89</v>
      </c>
      <c r="AI167" s="586">
        <v>0</v>
      </c>
      <c r="AJ167" s="586">
        <v>0</v>
      </c>
      <c r="AK167" s="586">
        <v>0</v>
      </c>
      <c r="AL167" s="586">
        <v>0</v>
      </c>
      <c r="AM167" s="586">
        <v>0</v>
      </c>
      <c r="AN167" s="586">
        <v>0</v>
      </c>
      <c r="AO167" s="586">
        <v>0</v>
      </c>
      <c r="AP167" s="586">
        <v>212628</v>
      </c>
      <c r="AQ167" s="586">
        <v>19177.711304347824</v>
      </c>
      <c r="AR167" s="586">
        <v>114435.89</v>
      </c>
      <c r="AS167" s="586">
        <v>26170.059130434784</v>
      </c>
      <c r="AT167" s="587">
        <v>346241.6013043478</v>
      </c>
      <c r="AU167" s="586">
        <v>346241.6013043478</v>
      </c>
      <c r="AV167" s="586">
        <v>0</v>
      </c>
      <c r="AW167" s="586">
        <v>231805.71130434779</v>
      </c>
      <c r="AX167" s="586">
        <v>2971.8680936454844</v>
      </c>
      <c r="AY167" s="586">
        <v>3303.3196338204689</v>
      </c>
      <c r="AZ167" s="588">
        <v>-0.10033892475359485</v>
      </c>
      <c r="BA167" s="588">
        <v>8.533892475359485E-2</v>
      </c>
      <c r="BB167" s="586">
        <v>21988.336162078842</v>
      </c>
      <c r="BC167" s="587">
        <v>368229.93746642664</v>
      </c>
      <c r="BD167" s="587">
        <v>4720.8966341849573</v>
      </c>
      <c r="BE167" s="588">
        <v>4.5123291657096498E-3</v>
      </c>
      <c r="BF167" s="586">
        <v>-2360.2799999999997</v>
      </c>
      <c r="BG167" s="586">
        <v>365869.65746642661</v>
      </c>
      <c r="BH167" s="586">
        <v>-1296.3600000000001</v>
      </c>
      <c r="BI167" s="586">
        <v>364573.29746642662</v>
      </c>
      <c r="BJ167" s="586">
        <f>VLOOKUP(B167,CFwds!$M:$AF,15,FALSE)</f>
        <v>44792.539999999863</v>
      </c>
      <c r="BK167" s="586">
        <f>VLOOKUP(B167,CFwds!$M:$AF,20,FALSE)</f>
        <v>167</v>
      </c>
    </row>
    <row r="168" spans="1:63" x14ac:dyDescent="0.25">
      <c r="A168" s="564">
        <v>168</v>
      </c>
      <c r="B168" s="564">
        <v>31</v>
      </c>
      <c r="C168" s="584">
        <v>124771</v>
      </c>
      <c r="D168" s="584">
        <v>9353323</v>
      </c>
      <c r="E168" s="585" t="s">
        <v>1246</v>
      </c>
      <c r="F168" s="586">
        <v>501584</v>
      </c>
      <c r="G168" s="586">
        <v>0</v>
      </c>
      <c r="H168" s="586">
        <v>0</v>
      </c>
      <c r="I168" s="586">
        <v>6800</v>
      </c>
      <c r="J168" s="586">
        <v>0</v>
      </c>
      <c r="K168" s="586">
        <v>150.14999999999995</v>
      </c>
      <c r="L168" s="586">
        <v>0</v>
      </c>
      <c r="M168" s="586">
        <v>1119.2999999999995</v>
      </c>
      <c r="N168" s="586">
        <v>0</v>
      </c>
      <c r="O168" s="586">
        <v>0</v>
      </c>
      <c r="P168" s="586">
        <v>0</v>
      </c>
      <c r="Q168" s="586">
        <v>0</v>
      </c>
      <c r="R168" s="586">
        <v>0</v>
      </c>
      <c r="S168" s="586">
        <v>0</v>
      </c>
      <c r="T168" s="586">
        <v>0</v>
      </c>
      <c r="U168" s="586">
        <v>0</v>
      </c>
      <c r="V168" s="586">
        <v>0</v>
      </c>
      <c r="W168" s="586">
        <v>3407.4074074074133</v>
      </c>
      <c r="X168" s="586">
        <v>0</v>
      </c>
      <c r="Y168" s="586">
        <v>0</v>
      </c>
      <c r="Z168" s="586">
        <v>28550.529993430333</v>
      </c>
      <c r="AA168" s="586">
        <v>0</v>
      </c>
      <c r="AB168" s="586">
        <v>0</v>
      </c>
      <c r="AC168" s="586">
        <v>0</v>
      </c>
      <c r="AD168" s="586">
        <v>114000</v>
      </c>
      <c r="AE168" s="586">
        <v>0</v>
      </c>
      <c r="AF168" s="586">
        <v>0</v>
      </c>
      <c r="AG168" s="586">
        <v>0</v>
      </c>
      <c r="AH168" s="586">
        <v>2131.5500000000002</v>
      </c>
      <c r="AI168" s="586">
        <v>0</v>
      </c>
      <c r="AJ168" s="586">
        <v>0</v>
      </c>
      <c r="AK168" s="586">
        <v>0</v>
      </c>
      <c r="AL168" s="586">
        <v>0</v>
      </c>
      <c r="AM168" s="586">
        <v>0</v>
      </c>
      <c r="AN168" s="586">
        <v>0</v>
      </c>
      <c r="AO168" s="586">
        <v>0</v>
      </c>
      <c r="AP168" s="586">
        <v>501584</v>
      </c>
      <c r="AQ168" s="586">
        <v>40027.387400837746</v>
      </c>
      <c r="AR168" s="586">
        <v>116131.55</v>
      </c>
      <c r="AS168" s="586">
        <v>42583.054993430327</v>
      </c>
      <c r="AT168" s="587">
        <v>657742.93740083778</v>
      </c>
      <c r="AU168" s="586">
        <v>657742.93740083778</v>
      </c>
      <c r="AV168" s="586">
        <v>0</v>
      </c>
      <c r="AW168" s="586">
        <v>541611.38740083773</v>
      </c>
      <c r="AX168" s="586">
        <v>2943.5401489175965</v>
      </c>
      <c r="AY168" s="586">
        <v>2960.8595687341649</v>
      </c>
      <c r="AZ168" s="588">
        <v>-5.8494566913799353E-3</v>
      </c>
      <c r="BA168" s="588">
        <v>0</v>
      </c>
      <c r="BB168" s="586">
        <v>0</v>
      </c>
      <c r="BC168" s="587">
        <v>657742.93740083778</v>
      </c>
      <c r="BD168" s="587">
        <v>3574.6898771784663</v>
      </c>
      <c r="BE168" s="588">
        <v>-5.5464656310620919E-3</v>
      </c>
      <c r="BF168" s="586">
        <v>-5567.8399999999992</v>
      </c>
      <c r="BG168" s="586">
        <v>652175.09740083781</v>
      </c>
      <c r="BH168" s="586">
        <v>-3058.0800000000004</v>
      </c>
      <c r="BI168" s="586">
        <v>649117.01740083785</v>
      </c>
      <c r="BJ168" s="586">
        <f>VLOOKUP(B168,CFwds!$M:$AF,15,FALSE)</f>
        <v>-45901.820000000182</v>
      </c>
      <c r="BK168" s="586">
        <f>VLOOKUP(B168,CFwds!$M:$AF,20,FALSE)</f>
        <v>0</v>
      </c>
    </row>
    <row r="169" spans="1:63" x14ac:dyDescent="0.25">
      <c r="A169" s="564">
        <v>169</v>
      </c>
      <c r="B169" s="564">
        <v>101</v>
      </c>
      <c r="C169" s="584">
        <v>124772</v>
      </c>
      <c r="D169" s="584">
        <v>9353327</v>
      </c>
      <c r="E169" s="585" t="s">
        <v>1247</v>
      </c>
      <c r="F169" s="586">
        <v>482502</v>
      </c>
      <c r="G169" s="586">
        <v>0</v>
      </c>
      <c r="H169" s="586">
        <v>0</v>
      </c>
      <c r="I169" s="586">
        <v>1600.0000000000018</v>
      </c>
      <c r="J169" s="586">
        <v>0</v>
      </c>
      <c r="K169" s="586">
        <v>0</v>
      </c>
      <c r="L169" s="586">
        <v>0</v>
      </c>
      <c r="M169" s="586">
        <v>0</v>
      </c>
      <c r="N169" s="586">
        <v>0</v>
      </c>
      <c r="O169" s="586">
        <v>0</v>
      </c>
      <c r="P169" s="586">
        <v>0</v>
      </c>
      <c r="Q169" s="586">
        <v>0</v>
      </c>
      <c r="R169" s="586">
        <v>0</v>
      </c>
      <c r="S169" s="586">
        <v>0</v>
      </c>
      <c r="T169" s="586">
        <v>0</v>
      </c>
      <c r="U169" s="586">
        <v>0</v>
      </c>
      <c r="V169" s="586">
        <v>0</v>
      </c>
      <c r="W169" s="586">
        <v>0</v>
      </c>
      <c r="X169" s="586">
        <v>0</v>
      </c>
      <c r="Y169" s="586">
        <v>919.80337078651689</v>
      </c>
      <c r="Z169" s="586">
        <v>26138.835775302741</v>
      </c>
      <c r="AA169" s="586">
        <v>0</v>
      </c>
      <c r="AB169" s="586">
        <v>0</v>
      </c>
      <c r="AC169" s="586">
        <v>0</v>
      </c>
      <c r="AD169" s="586">
        <v>114000</v>
      </c>
      <c r="AE169" s="586">
        <v>0</v>
      </c>
      <c r="AF169" s="586">
        <v>0</v>
      </c>
      <c r="AG169" s="586">
        <v>0</v>
      </c>
      <c r="AH169" s="586">
        <v>2778.2</v>
      </c>
      <c r="AI169" s="586">
        <v>0</v>
      </c>
      <c r="AJ169" s="586">
        <v>0</v>
      </c>
      <c r="AK169" s="586">
        <v>0</v>
      </c>
      <c r="AL169" s="586">
        <v>0</v>
      </c>
      <c r="AM169" s="586">
        <v>0</v>
      </c>
      <c r="AN169" s="586">
        <v>0</v>
      </c>
      <c r="AO169" s="586">
        <v>0</v>
      </c>
      <c r="AP169" s="586">
        <v>482502</v>
      </c>
      <c r="AQ169" s="586">
        <v>28658.639146089259</v>
      </c>
      <c r="AR169" s="586">
        <v>116778.2</v>
      </c>
      <c r="AS169" s="586">
        <v>36936.635775302741</v>
      </c>
      <c r="AT169" s="587">
        <v>627938.83914608927</v>
      </c>
      <c r="AU169" s="586">
        <v>627938.83914608927</v>
      </c>
      <c r="AV169" s="586">
        <v>0</v>
      </c>
      <c r="AW169" s="586">
        <v>511160.63914608926</v>
      </c>
      <c r="AX169" s="586">
        <v>2887.9132155146285</v>
      </c>
      <c r="AY169" s="586">
        <v>2890.0828396565348</v>
      </c>
      <c r="AZ169" s="588">
        <v>-7.5071347856732755E-4</v>
      </c>
      <c r="BA169" s="588">
        <v>0</v>
      </c>
      <c r="BB169" s="586">
        <v>0</v>
      </c>
      <c r="BC169" s="587">
        <v>627938.83914608927</v>
      </c>
      <c r="BD169" s="587">
        <v>3547.6770573225381</v>
      </c>
      <c r="BE169" s="588">
        <v>-7.1514177271408963E-3</v>
      </c>
      <c r="BF169" s="586">
        <v>-5356.0199999999995</v>
      </c>
      <c r="BG169" s="586">
        <v>622582.81914608926</v>
      </c>
      <c r="BH169" s="586">
        <v>-2941.7400000000002</v>
      </c>
      <c r="BI169" s="586">
        <v>619641.07914608927</v>
      </c>
      <c r="BJ169" s="586">
        <f>VLOOKUP(B169,CFwds!$M:$AF,15,FALSE)</f>
        <v>47148.839999999735</v>
      </c>
      <c r="BK169" s="586">
        <f>VLOOKUP(B169,CFwds!$M:$AF,20,FALSE)</f>
        <v>3168.9099999999989</v>
      </c>
    </row>
    <row r="170" spans="1:63" x14ac:dyDescent="0.25">
      <c r="A170" s="564">
        <v>170</v>
      </c>
      <c r="B170" s="564">
        <v>25</v>
      </c>
      <c r="C170" s="584">
        <v>124774</v>
      </c>
      <c r="D170" s="584">
        <v>9353329</v>
      </c>
      <c r="E170" s="585" t="s">
        <v>1248</v>
      </c>
      <c r="F170" s="586">
        <v>539748</v>
      </c>
      <c r="G170" s="586">
        <v>0</v>
      </c>
      <c r="H170" s="586">
        <v>0</v>
      </c>
      <c r="I170" s="586">
        <v>8799.9999999999909</v>
      </c>
      <c r="J170" s="586">
        <v>0</v>
      </c>
      <c r="K170" s="586">
        <v>0</v>
      </c>
      <c r="L170" s="586">
        <v>0</v>
      </c>
      <c r="M170" s="586">
        <v>0</v>
      </c>
      <c r="N170" s="586">
        <v>0</v>
      </c>
      <c r="O170" s="586">
        <v>0</v>
      </c>
      <c r="P170" s="586">
        <v>0</v>
      </c>
      <c r="Q170" s="586">
        <v>0</v>
      </c>
      <c r="R170" s="586">
        <v>0</v>
      </c>
      <c r="S170" s="586">
        <v>0</v>
      </c>
      <c r="T170" s="586">
        <v>0</v>
      </c>
      <c r="U170" s="586">
        <v>0</v>
      </c>
      <c r="V170" s="586">
        <v>0</v>
      </c>
      <c r="W170" s="586">
        <v>0</v>
      </c>
      <c r="X170" s="586">
        <v>0</v>
      </c>
      <c r="Y170" s="586">
        <v>0</v>
      </c>
      <c r="Z170" s="586">
        <v>22728.641392314512</v>
      </c>
      <c r="AA170" s="586">
        <v>0</v>
      </c>
      <c r="AB170" s="586">
        <v>0</v>
      </c>
      <c r="AC170" s="586">
        <v>0</v>
      </c>
      <c r="AD170" s="586">
        <v>114000</v>
      </c>
      <c r="AE170" s="586">
        <v>0</v>
      </c>
      <c r="AF170" s="586">
        <v>0</v>
      </c>
      <c r="AG170" s="586">
        <v>0</v>
      </c>
      <c r="AH170" s="586">
        <v>3424.85</v>
      </c>
      <c r="AI170" s="586">
        <v>0</v>
      </c>
      <c r="AJ170" s="586">
        <v>0</v>
      </c>
      <c r="AK170" s="586">
        <v>0</v>
      </c>
      <c r="AL170" s="586">
        <v>0</v>
      </c>
      <c r="AM170" s="586">
        <v>0</v>
      </c>
      <c r="AN170" s="586">
        <v>0</v>
      </c>
      <c r="AO170" s="586">
        <v>0</v>
      </c>
      <c r="AP170" s="586">
        <v>539748</v>
      </c>
      <c r="AQ170" s="586">
        <v>31528.641392314501</v>
      </c>
      <c r="AR170" s="586">
        <v>117424.85</v>
      </c>
      <c r="AS170" s="586">
        <v>37126.441392314504</v>
      </c>
      <c r="AT170" s="587">
        <v>688701.49139231443</v>
      </c>
      <c r="AU170" s="586">
        <v>688701.49139231443</v>
      </c>
      <c r="AV170" s="586">
        <v>0</v>
      </c>
      <c r="AW170" s="586">
        <v>571276.64139231446</v>
      </c>
      <c r="AX170" s="586">
        <v>2885.2355625874466</v>
      </c>
      <c r="AY170" s="586">
        <v>2841.8285615042391</v>
      </c>
      <c r="AZ170" s="588">
        <v>1.5274320791621294E-2</v>
      </c>
      <c r="BA170" s="588">
        <v>-9.7643207916212928E-3</v>
      </c>
      <c r="BB170" s="586">
        <v>-5494.2080904451759</v>
      </c>
      <c r="BC170" s="587">
        <v>683207.28330186929</v>
      </c>
      <c r="BD170" s="587">
        <v>3450.5418348579256</v>
      </c>
      <c r="BE170" s="588">
        <v>8.6994763900949401E-4</v>
      </c>
      <c r="BF170" s="586">
        <v>-5991.48</v>
      </c>
      <c r="BG170" s="586">
        <v>677215.80330186931</v>
      </c>
      <c r="BH170" s="586">
        <v>-3290.76</v>
      </c>
      <c r="BI170" s="586">
        <v>673925.0433018693</v>
      </c>
      <c r="BJ170" s="586">
        <f>VLOOKUP(B170,CFwds!$M:$AF,15,FALSE)</f>
        <v>81482.859999999986</v>
      </c>
      <c r="BK170" s="586">
        <f>VLOOKUP(B170,CFwds!$M:$AF,20,FALSE)</f>
        <v>0</v>
      </c>
    </row>
    <row r="171" spans="1:63" x14ac:dyDescent="0.25">
      <c r="A171" s="564">
        <v>171</v>
      </c>
      <c r="B171" s="564">
        <v>35</v>
      </c>
      <c r="C171" s="584">
        <v>124775</v>
      </c>
      <c r="D171" s="584">
        <v>9353330</v>
      </c>
      <c r="E171" s="585" t="s">
        <v>1249</v>
      </c>
      <c r="F171" s="586">
        <v>817800</v>
      </c>
      <c r="G171" s="586">
        <v>0</v>
      </c>
      <c r="H171" s="586">
        <v>0</v>
      </c>
      <c r="I171" s="586">
        <v>5600.0000000000036</v>
      </c>
      <c r="J171" s="586">
        <v>0</v>
      </c>
      <c r="K171" s="586">
        <v>0</v>
      </c>
      <c r="L171" s="586">
        <v>491.39999999999952</v>
      </c>
      <c r="M171" s="586">
        <v>0</v>
      </c>
      <c r="N171" s="586">
        <v>0</v>
      </c>
      <c r="O171" s="586">
        <v>0</v>
      </c>
      <c r="P171" s="586">
        <v>0</v>
      </c>
      <c r="Q171" s="586">
        <v>0</v>
      </c>
      <c r="R171" s="586">
        <v>0</v>
      </c>
      <c r="S171" s="586">
        <v>0</v>
      </c>
      <c r="T171" s="586">
        <v>0</v>
      </c>
      <c r="U171" s="586">
        <v>0</v>
      </c>
      <c r="V171" s="586">
        <v>0</v>
      </c>
      <c r="W171" s="586">
        <v>6923.0769230769292</v>
      </c>
      <c r="X171" s="586">
        <v>0</v>
      </c>
      <c r="Y171" s="586">
        <v>1831.6831683168316</v>
      </c>
      <c r="Z171" s="586">
        <v>42263.366552475884</v>
      </c>
      <c r="AA171" s="586">
        <v>0</v>
      </c>
      <c r="AB171" s="586">
        <v>0</v>
      </c>
      <c r="AC171" s="586">
        <v>0</v>
      </c>
      <c r="AD171" s="586">
        <v>114000</v>
      </c>
      <c r="AE171" s="586">
        <v>0</v>
      </c>
      <c r="AF171" s="586">
        <v>0</v>
      </c>
      <c r="AG171" s="586">
        <v>0</v>
      </c>
      <c r="AH171" s="586">
        <v>4981.6000000000004</v>
      </c>
      <c r="AI171" s="586">
        <v>0</v>
      </c>
      <c r="AJ171" s="586">
        <v>0</v>
      </c>
      <c r="AK171" s="586">
        <v>0</v>
      </c>
      <c r="AL171" s="586">
        <v>0</v>
      </c>
      <c r="AM171" s="586">
        <v>0</v>
      </c>
      <c r="AN171" s="586">
        <v>0</v>
      </c>
      <c r="AO171" s="586">
        <v>0</v>
      </c>
      <c r="AP171" s="586">
        <v>817800</v>
      </c>
      <c r="AQ171" s="586">
        <v>57109.526643869649</v>
      </c>
      <c r="AR171" s="586">
        <v>118981.6</v>
      </c>
      <c r="AS171" s="586">
        <v>55306.866552475884</v>
      </c>
      <c r="AT171" s="587">
        <v>993891.12664386968</v>
      </c>
      <c r="AU171" s="586">
        <v>993891.12664386956</v>
      </c>
      <c r="AV171" s="586">
        <v>0</v>
      </c>
      <c r="AW171" s="586">
        <v>874909.5266438697</v>
      </c>
      <c r="AX171" s="586">
        <v>2916.3650888128991</v>
      </c>
      <c r="AY171" s="586">
        <v>2893.6878331976764</v>
      </c>
      <c r="AZ171" s="588">
        <v>7.8368009690123336E-3</v>
      </c>
      <c r="BA171" s="588">
        <v>-2.3268009690123334E-3</v>
      </c>
      <c r="BB171" s="586">
        <v>-2019.9106962910657</v>
      </c>
      <c r="BC171" s="587">
        <v>991871.21594757866</v>
      </c>
      <c r="BD171" s="587">
        <v>3306.2373864919286</v>
      </c>
      <c r="BE171" s="588">
        <v>3.1468314197464764E-3</v>
      </c>
      <c r="BF171" s="586">
        <v>-9078</v>
      </c>
      <c r="BG171" s="586">
        <v>982793.21594757866</v>
      </c>
      <c r="BH171" s="586">
        <v>-4986</v>
      </c>
      <c r="BI171" s="586">
        <v>977807.21594757866</v>
      </c>
      <c r="BJ171" s="586">
        <f>VLOOKUP(B171,CFwds!$M:$AF,15,FALSE)</f>
        <v>222083.93000000017</v>
      </c>
      <c r="BK171" s="586">
        <f>VLOOKUP(B171,CFwds!$M:$AF,20,FALSE)</f>
        <v>0</v>
      </c>
    </row>
    <row r="172" spans="1:63" x14ac:dyDescent="0.25">
      <c r="A172" s="564">
        <v>172</v>
      </c>
      <c r="B172" s="564">
        <v>56</v>
      </c>
      <c r="C172" s="584">
        <v>124776</v>
      </c>
      <c r="D172" s="584">
        <v>9353331</v>
      </c>
      <c r="E172" s="585" t="s">
        <v>1250</v>
      </c>
      <c r="F172" s="586">
        <v>231710</v>
      </c>
      <c r="G172" s="586">
        <v>0</v>
      </c>
      <c r="H172" s="586">
        <v>0</v>
      </c>
      <c r="I172" s="586">
        <v>399.99999999999858</v>
      </c>
      <c r="J172" s="586">
        <v>0</v>
      </c>
      <c r="K172" s="586">
        <v>0</v>
      </c>
      <c r="L172" s="586">
        <v>0</v>
      </c>
      <c r="M172" s="586">
        <v>0</v>
      </c>
      <c r="N172" s="586">
        <v>0</v>
      </c>
      <c r="O172" s="586">
        <v>0</v>
      </c>
      <c r="P172" s="586">
        <v>0</v>
      </c>
      <c r="Q172" s="586">
        <v>0</v>
      </c>
      <c r="R172" s="586">
        <v>0</v>
      </c>
      <c r="S172" s="586">
        <v>0</v>
      </c>
      <c r="T172" s="586">
        <v>0</v>
      </c>
      <c r="U172" s="586">
        <v>0</v>
      </c>
      <c r="V172" s="586">
        <v>0</v>
      </c>
      <c r="W172" s="586">
        <v>0</v>
      </c>
      <c r="X172" s="586">
        <v>0</v>
      </c>
      <c r="Y172" s="586">
        <v>1077.0547945205478</v>
      </c>
      <c r="Z172" s="586">
        <v>12079.224198158154</v>
      </c>
      <c r="AA172" s="586">
        <v>0</v>
      </c>
      <c r="AB172" s="586">
        <v>0</v>
      </c>
      <c r="AC172" s="586">
        <v>0</v>
      </c>
      <c r="AD172" s="586">
        <v>114000</v>
      </c>
      <c r="AE172" s="586">
        <v>43257.67690253671</v>
      </c>
      <c r="AF172" s="586">
        <v>0</v>
      </c>
      <c r="AG172" s="586">
        <v>0</v>
      </c>
      <c r="AH172" s="586">
        <v>1772.3</v>
      </c>
      <c r="AI172" s="586">
        <v>0</v>
      </c>
      <c r="AJ172" s="586">
        <v>0</v>
      </c>
      <c r="AK172" s="586">
        <v>0</v>
      </c>
      <c r="AL172" s="586">
        <v>0</v>
      </c>
      <c r="AM172" s="586">
        <v>0</v>
      </c>
      <c r="AN172" s="586">
        <v>0</v>
      </c>
      <c r="AO172" s="586">
        <v>0</v>
      </c>
      <c r="AP172" s="586">
        <v>231710</v>
      </c>
      <c r="AQ172" s="586">
        <v>13556.278992678701</v>
      </c>
      <c r="AR172" s="586">
        <v>159029.9769025367</v>
      </c>
      <c r="AS172" s="586">
        <v>22277.024198158153</v>
      </c>
      <c r="AT172" s="587">
        <v>404296.25589521544</v>
      </c>
      <c r="AU172" s="586">
        <v>404296.25589521544</v>
      </c>
      <c r="AV172" s="586">
        <v>0</v>
      </c>
      <c r="AW172" s="586">
        <v>245266.27899267874</v>
      </c>
      <c r="AX172" s="586">
        <v>2885.4856352079851</v>
      </c>
      <c r="AY172" s="586">
        <v>2650.4550758216192</v>
      </c>
      <c r="AZ172" s="588">
        <v>8.8675549165272441E-2</v>
      </c>
      <c r="BA172" s="588">
        <v>-8.316554916527244E-2</v>
      </c>
      <c r="BB172" s="586">
        <v>-18736.256913080044</v>
      </c>
      <c r="BC172" s="587">
        <v>385559.99898213538</v>
      </c>
      <c r="BD172" s="587">
        <v>4535.9999880251225</v>
      </c>
      <c r="BE172" s="588">
        <v>-6.9369109057970668E-2</v>
      </c>
      <c r="BF172" s="586">
        <v>-2572.1</v>
      </c>
      <c r="BG172" s="586">
        <v>382987.8989821354</v>
      </c>
      <c r="BH172" s="586">
        <v>-1412.7</v>
      </c>
      <c r="BI172" s="586">
        <v>381575.19898213539</v>
      </c>
      <c r="BJ172" s="586">
        <f>VLOOKUP(B172,CFwds!$M:$AF,15,FALSE)</f>
        <v>107524.37000000023</v>
      </c>
      <c r="BK172" s="586">
        <f>VLOOKUP(B172,CFwds!$M:$AF,20,FALSE)</f>
        <v>0</v>
      </c>
    </row>
    <row r="173" spans="1:63" x14ac:dyDescent="0.25">
      <c r="A173" s="564">
        <v>173</v>
      </c>
      <c r="B173" s="564">
        <v>317</v>
      </c>
      <c r="C173" s="584">
        <v>124777</v>
      </c>
      <c r="D173" s="584">
        <v>9353332</v>
      </c>
      <c r="E173" s="585" t="s">
        <v>831</v>
      </c>
      <c r="F173" s="586">
        <v>169012</v>
      </c>
      <c r="G173" s="586">
        <v>0</v>
      </c>
      <c r="H173" s="586">
        <v>0</v>
      </c>
      <c r="I173" s="586">
        <v>2800.0000000000095</v>
      </c>
      <c r="J173" s="586">
        <v>0</v>
      </c>
      <c r="K173" s="586">
        <v>0</v>
      </c>
      <c r="L173" s="586">
        <v>0</v>
      </c>
      <c r="M173" s="586">
        <v>0</v>
      </c>
      <c r="N173" s="586">
        <v>0</v>
      </c>
      <c r="O173" s="586">
        <v>0</v>
      </c>
      <c r="P173" s="586">
        <v>0</v>
      </c>
      <c r="Q173" s="586">
        <v>0</v>
      </c>
      <c r="R173" s="586">
        <v>0</v>
      </c>
      <c r="S173" s="586">
        <v>0</v>
      </c>
      <c r="T173" s="586">
        <v>0</v>
      </c>
      <c r="U173" s="586">
        <v>0</v>
      </c>
      <c r="V173" s="586">
        <v>0</v>
      </c>
      <c r="W173" s="586">
        <v>0</v>
      </c>
      <c r="X173" s="586">
        <v>0</v>
      </c>
      <c r="Y173" s="586">
        <v>0</v>
      </c>
      <c r="Z173" s="586">
        <v>10611.273949579832</v>
      </c>
      <c r="AA173" s="586">
        <v>0</v>
      </c>
      <c r="AB173" s="586">
        <v>0</v>
      </c>
      <c r="AC173" s="586">
        <v>0</v>
      </c>
      <c r="AD173" s="586">
        <v>114000</v>
      </c>
      <c r="AE173" s="586">
        <v>58611.481975967952</v>
      </c>
      <c r="AF173" s="586">
        <v>0</v>
      </c>
      <c r="AG173" s="586">
        <v>0</v>
      </c>
      <c r="AH173" s="586">
        <v>1077.75</v>
      </c>
      <c r="AI173" s="586">
        <v>0</v>
      </c>
      <c r="AJ173" s="586">
        <v>0</v>
      </c>
      <c r="AK173" s="586">
        <v>0</v>
      </c>
      <c r="AL173" s="586">
        <v>0</v>
      </c>
      <c r="AM173" s="586">
        <v>0</v>
      </c>
      <c r="AN173" s="586">
        <v>0</v>
      </c>
      <c r="AO173" s="586">
        <v>0</v>
      </c>
      <c r="AP173" s="586">
        <v>169012</v>
      </c>
      <c r="AQ173" s="586">
        <v>13411.273949579841</v>
      </c>
      <c r="AR173" s="586">
        <v>173689.23197596794</v>
      </c>
      <c r="AS173" s="586">
        <v>22009.073949579837</v>
      </c>
      <c r="AT173" s="587">
        <v>356112.5059255478</v>
      </c>
      <c r="AU173" s="586">
        <v>356112.5059255478</v>
      </c>
      <c r="AV173" s="586">
        <v>0</v>
      </c>
      <c r="AW173" s="586">
        <v>182423.27394957986</v>
      </c>
      <c r="AX173" s="586">
        <v>2942.3108701545139</v>
      </c>
      <c r="AY173" s="586">
        <v>2039.4653960187925</v>
      </c>
      <c r="AZ173" s="588">
        <v>0.44268732183353121</v>
      </c>
      <c r="BA173" s="588">
        <v>-0.4371773218335312</v>
      </c>
      <c r="BB173" s="586">
        <v>-55279.697227826786</v>
      </c>
      <c r="BC173" s="587">
        <v>300832.80869772099</v>
      </c>
      <c r="BD173" s="587">
        <v>4852.1420757696933</v>
      </c>
      <c r="BE173" s="588">
        <v>-1.8921111800364154E-2</v>
      </c>
      <c r="BF173" s="586">
        <v>-1876.12</v>
      </c>
      <c r="BG173" s="586">
        <v>298956.68869772099</v>
      </c>
      <c r="BH173" s="586">
        <v>-1030.44</v>
      </c>
      <c r="BI173" s="586">
        <v>297926.24869772099</v>
      </c>
      <c r="BJ173" s="586">
        <f>VLOOKUP(B173,CFwds!$M:$AF,15,FALSE)</f>
        <v>15360.910000000324</v>
      </c>
      <c r="BK173" s="586">
        <f>VLOOKUP(B173,CFwds!$M:$AF,20,FALSE)</f>
        <v>0</v>
      </c>
    </row>
    <row r="174" spans="1:63" x14ac:dyDescent="0.25">
      <c r="A174" s="564">
        <v>174</v>
      </c>
      <c r="B174" s="564">
        <v>284</v>
      </c>
      <c r="C174" s="584">
        <v>124781</v>
      </c>
      <c r="D174" s="584">
        <v>9353337</v>
      </c>
      <c r="E174" s="585" t="s">
        <v>1251</v>
      </c>
      <c r="F174" s="586">
        <v>575186</v>
      </c>
      <c r="G174" s="586">
        <v>0</v>
      </c>
      <c r="H174" s="586">
        <v>0</v>
      </c>
      <c r="I174" s="586">
        <v>400.00000000000034</v>
      </c>
      <c r="J174" s="586">
        <v>0</v>
      </c>
      <c r="K174" s="586">
        <v>452.59500000000043</v>
      </c>
      <c r="L174" s="586">
        <v>987.47999999999956</v>
      </c>
      <c r="M174" s="586">
        <v>1124.6299999999994</v>
      </c>
      <c r="N174" s="586">
        <v>0</v>
      </c>
      <c r="O174" s="586">
        <v>0</v>
      </c>
      <c r="P174" s="586">
        <v>0</v>
      </c>
      <c r="Q174" s="586">
        <v>0</v>
      </c>
      <c r="R174" s="586">
        <v>0</v>
      </c>
      <c r="S174" s="586">
        <v>0</v>
      </c>
      <c r="T174" s="586">
        <v>0</v>
      </c>
      <c r="U174" s="586">
        <v>0</v>
      </c>
      <c r="V174" s="586">
        <v>0</v>
      </c>
      <c r="W174" s="586">
        <v>5245.8563535911553</v>
      </c>
      <c r="X174" s="586">
        <v>0</v>
      </c>
      <c r="Y174" s="586">
        <v>0</v>
      </c>
      <c r="Z174" s="586">
        <v>22956.663441199711</v>
      </c>
      <c r="AA174" s="586">
        <v>0</v>
      </c>
      <c r="AB174" s="586">
        <v>0</v>
      </c>
      <c r="AC174" s="586">
        <v>0</v>
      </c>
      <c r="AD174" s="586">
        <v>114000</v>
      </c>
      <c r="AE174" s="586">
        <v>0</v>
      </c>
      <c r="AF174" s="586">
        <v>0</v>
      </c>
      <c r="AG174" s="586">
        <v>0</v>
      </c>
      <c r="AH174" s="586">
        <v>2658.45</v>
      </c>
      <c r="AI174" s="586">
        <v>0</v>
      </c>
      <c r="AJ174" s="586">
        <v>0</v>
      </c>
      <c r="AK174" s="586">
        <v>0</v>
      </c>
      <c r="AL174" s="586">
        <v>0</v>
      </c>
      <c r="AM174" s="586">
        <v>0</v>
      </c>
      <c r="AN174" s="586">
        <v>0</v>
      </c>
      <c r="AO174" s="586">
        <v>0</v>
      </c>
      <c r="AP174" s="586">
        <v>575186</v>
      </c>
      <c r="AQ174" s="586">
        <v>31167.224794790865</v>
      </c>
      <c r="AR174" s="586">
        <v>116658.45</v>
      </c>
      <c r="AS174" s="586">
        <v>34436.815941199711</v>
      </c>
      <c r="AT174" s="587">
        <v>723011.6747947908</v>
      </c>
      <c r="AU174" s="586">
        <v>723011.6747947908</v>
      </c>
      <c r="AV174" s="586">
        <v>0</v>
      </c>
      <c r="AW174" s="586">
        <v>606353.22479479085</v>
      </c>
      <c r="AX174" s="586">
        <v>2873.7119658520892</v>
      </c>
      <c r="AY174" s="586">
        <v>2886.9074829500692</v>
      </c>
      <c r="AZ174" s="588">
        <v>-4.5708139855232758E-3</v>
      </c>
      <c r="BA174" s="588">
        <v>0</v>
      </c>
      <c r="BB174" s="586">
        <v>0</v>
      </c>
      <c r="BC174" s="587">
        <v>723011.6747947908</v>
      </c>
      <c r="BD174" s="587">
        <v>3426.5956151411888</v>
      </c>
      <c r="BE174" s="588">
        <v>-9.1189655703304284E-3</v>
      </c>
      <c r="BF174" s="586">
        <v>-6384.86</v>
      </c>
      <c r="BG174" s="586">
        <v>716626.81479479081</v>
      </c>
      <c r="BH174" s="586">
        <v>-3506.82</v>
      </c>
      <c r="BI174" s="586">
        <v>713119.99479479087</v>
      </c>
      <c r="BJ174" s="586">
        <f>VLOOKUP(B174,CFwds!$M:$AF,15,FALSE)</f>
        <v>225021.05999999994</v>
      </c>
      <c r="BK174" s="586">
        <f>VLOOKUP(B174,CFwds!$M:$AF,20,FALSE)</f>
        <v>0</v>
      </c>
    </row>
    <row r="175" spans="1:63" x14ac:dyDescent="0.25">
      <c r="A175" s="564">
        <v>175</v>
      </c>
      <c r="B175" s="564">
        <v>285</v>
      </c>
      <c r="C175" s="584">
        <v>124782</v>
      </c>
      <c r="D175" s="584">
        <v>9353338</v>
      </c>
      <c r="E175" s="585" t="s">
        <v>1252</v>
      </c>
      <c r="F175" s="586">
        <v>894128</v>
      </c>
      <c r="G175" s="586">
        <v>0</v>
      </c>
      <c r="H175" s="586">
        <v>0</v>
      </c>
      <c r="I175" s="586">
        <v>8399.9999999999945</v>
      </c>
      <c r="J175" s="586">
        <v>0</v>
      </c>
      <c r="K175" s="586">
        <v>13663.650000000005</v>
      </c>
      <c r="L175" s="586">
        <v>9828.0000000000073</v>
      </c>
      <c r="M175" s="586">
        <v>13431.599999999986</v>
      </c>
      <c r="N175" s="586">
        <v>3494.3999999999983</v>
      </c>
      <c r="O175" s="586">
        <v>2484.300000000002</v>
      </c>
      <c r="P175" s="586">
        <v>2921.1000000000017</v>
      </c>
      <c r="Q175" s="586">
        <v>0</v>
      </c>
      <c r="R175" s="586">
        <v>0</v>
      </c>
      <c r="S175" s="586">
        <v>0</v>
      </c>
      <c r="T175" s="586">
        <v>0</v>
      </c>
      <c r="U175" s="586">
        <v>0</v>
      </c>
      <c r="V175" s="586">
        <v>0</v>
      </c>
      <c r="W175" s="586">
        <v>44390.977443609008</v>
      </c>
      <c r="X175" s="586">
        <v>0</v>
      </c>
      <c r="Y175" s="586">
        <v>0</v>
      </c>
      <c r="Z175" s="586">
        <v>46355.363527539906</v>
      </c>
      <c r="AA175" s="586">
        <v>0</v>
      </c>
      <c r="AB175" s="586">
        <v>0</v>
      </c>
      <c r="AC175" s="586">
        <v>0</v>
      </c>
      <c r="AD175" s="586">
        <v>114000</v>
      </c>
      <c r="AE175" s="586">
        <v>0</v>
      </c>
      <c r="AF175" s="586">
        <v>0</v>
      </c>
      <c r="AG175" s="586">
        <v>0</v>
      </c>
      <c r="AH175" s="586">
        <v>2347.1</v>
      </c>
      <c r="AI175" s="586">
        <v>0</v>
      </c>
      <c r="AJ175" s="586">
        <v>0</v>
      </c>
      <c r="AK175" s="586">
        <v>0</v>
      </c>
      <c r="AL175" s="586">
        <v>0</v>
      </c>
      <c r="AM175" s="586">
        <v>0</v>
      </c>
      <c r="AN175" s="586">
        <v>0</v>
      </c>
      <c r="AO175" s="586">
        <v>0</v>
      </c>
      <c r="AP175" s="586">
        <v>894128</v>
      </c>
      <c r="AQ175" s="586">
        <v>144969.39097114891</v>
      </c>
      <c r="AR175" s="586">
        <v>116347.1</v>
      </c>
      <c r="AS175" s="586">
        <v>83464.688527539911</v>
      </c>
      <c r="AT175" s="587">
        <v>1155444.4909711489</v>
      </c>
      <c r="AU175" s="586">
        <v>1155444.4909711489</v>
      </c>
      <c r="AV175" s="586">
        <v>0</v>
      </c>
      <c r="AW175" s="586">
        <v>1039097.390971149</v>
      </c>
      <c r="AX175" s="586">
        <v>3167.9798505217955</v>
      </c>
      <c r="AY175" s="586">
        <v>3079.5482844919334</v>
      </c>
      <c r="AZ175" s="588">
        <v>2.8715758890739917E-2</v>
      </c>
      <c r="BA175" s="588">
        <v>-2.3205758890739916E-2</v>
      </c>
      <c r="BB175" s="586">
        <v>-23439.947634198186</v>
      </c>
      <c r="BC175" s="587">
        <v>1132004.5433369507</v>
      </c>
      <c r="BD175" s="587">
        <v>3451.233363832167</v>
      </c>
      <c r="BE175" s="588">
        <v>-9.0133320491398994E-3</v>
      </c>
      <c r="BF175" s="586">
        <v>-9925.2799999999988</v>
      </c>
      <c r="BG175" s="586">
        <v>1122079.2633369507</v>
      </c>
      <c r="BH175" s="586">
        <v>-5451.3600000000006</v>
      </c>
      <c r="BI175" s="586">
        <v>1116627.9033369506</v>
      </c>
      <c r="BJ175" s="586">
        <f>VLOOKUP(B175,CFwds!$M:$AF,15,FALSE)</f>
        <v>43222.659999999567</v>
      </c>
      <c r="BK175" s="586">
        <f>VLOOKUP(B175,CFwds!$M:$AF,20,FALSE)</f>
        <v>0</v>
      </c>
    </row>
    <row r="176" spans="1:63" x14ac:dyDescent="0.25">
      <c r="A176" s="564">
        <v>176</v>
      </c>
      <c r="B176" s="564">
        <v>288</v>
      </c>
      <c r="C176" s="584">
        <v>124783</v>
      </c>
      <c r="D176" s="584">
        <v>9353339</v>
      </c>
      <c r="E176" s="585" t="s">
        <v>1253</v>
      </c>
      <c r="F176" s="586">
        <v>1131290</v>
      </c>
      <c r="G176" s="586">
        <v>0</v>
      </c>
      <c r="H176" s="586">
        <v>0</v>
      </c>
      <c r="I176" s="586">
        <v>22000.000000000047</v>
      </c>
      <c r="J176" s="586">
        <v>0</v>
      </c>
      <c r="K176" s="586">
        <v>8408.4000000000251</v>
      </c>
      <c r="L176" s="586">
        <v>27027.000000000062</v>
      </c>
      <c r="M176" s="586">
        <v>148866.89999999979</v>
      </c>
      <c r="N176" s="586">
        <v>29120.000000000007</v>
      </c>
      <c r="O176" s="586">
        <v>4968.6000000000004</v>
      </c>
      <c r="P176" s="586">
        <v>7302.7499999999764</v>
      </c>
      <c r="Q176" s="586">
        <v>0</v>
      </c>
      <c r="R176" s="586">
        <v>0</v>
      </c>
      <c r="S176" s="586">
        <v>0</v>
      </c>
      <c r="T176" s="586">
        <v>0</v>
      </c>
      <c r="U176" s="586">
        <v>0</v>
      </c>
      <c r="V176" s="586">
        <v>0</v>
      </c>
      <c r="W176" s="586">
        <v>83463.687150838115</v>
      </c>
      <c r="X176" s="586">
        <v>0</v>
      </c>
      <c r="Y176" s="586">
        <v>916.16945107398567</v>
      </c>
      <c r="Z176" s="586">
        <v>115375.80462287401</v>
      </c>
      <c r="AA176" s="586">
        <v>0</v>
      </c>
      <c r="AB176" s="586">
        <v>0</v>
      </c>
      <c r="AC176" s="586">
        <v>0</v>
      </c>
      <c r="AD176" s="586">
        <v>114000</v>
      </c>
      <c r="AE176" s="586">
        <v>0</v>
      </c>
      <c r="AF176" s="586">
        <v>0</v>
      </c>
      <c r="AG176" s="586">
        <v>0</v>
      </c>
      <c r="AH176" s="586">
        <v>3640.4</v>
      </c>
      <c r="AI176" s="586">
        <v>0</v>
      </c>
      <c r="AJ176" s="586">
        <v>0</v>
      </c>
      <c r="AK176" s="586">
        <v>0</v>
      </c>
      <c r="AL176" s="586">
        <v>0</v>
      </c>
      <c r="AM176" s="586">
        <v>0</v>
      </c>
      <c r="AN176" s="586">
        <v>0</v>
      </c>
      <c r="AO176" s="586">
        <v>0</v>
      </c>
      <c r="AP176" s="586">
        <v>1131290</v>
      </c>
      <c r="AQ176" s="586">
        <v>447449.31122478598</v>
      </c>
      <c r="AR176" s="586">
        <v>117640.4</v>
      </c>
      <c r="AS176" s="586">
        <v>249220.42962287395</v>
      </c>
      <c r="AT176" s="587">
        <v>1696379.711224786</v>
      </c>
      <c r="AU176" s="586">
        <v>1696379.7112247858</v>
      </c>
      <c r="AV176" s="586">
        <v>0</v>
      </c>
      <c r="AW176" s="586">
        <v>1578739.3112247861</v>
      </c>
      <c r="AX176" s="586">
        <v>3804.1911113850269</v>
      </c>
      <c r="AY176" s="586">
        <v>3788.6006679149082</v>
      </c>
      <c r="AZ176" s="588">
        <v>4.1150928368228149E-3</v>
      </c>
      <c r="BA176" s="588">
        <v>0</v>
      </c>
      <c r="BB176" s="586">
        <v>0</v>
      </c>
      <c r="BC176" s="587">
        <v>1696379.711224786</v>
      </c>
      <c r="BD176" s="587">
        <v>4087.6619547585206</v>
      </c>
      <c r="BE176" s="588">
        <v>-8.2270174851917233E-4</v>
      </c>
      <c r="BF176" s="586">
        <v>-12557.9</v>
      </c>
      <c r="BG176" s="586">
        <v>1683821.8112247861</v>
      </c>
      <c r="BH176" s="586">
        <v>-6897.3</v>
      </c>
      <c r="BI176" s="586">
        <v>1676924.5112247861</v>
      </c>
      <c r="BJ176" s="586">
        <f>VLOOKUP(B176,CFwds!$M:$AF,15,FALSE)</f>
        <v>274348.78999999957</v>
      </c>
      <c r="BK176" s="586">
        <f>VLOOKUP(B176,CFwds!$M:$AF,20,FALSE)</f>
        <v>0</v>
      </c>
    </row>
    <row r="177" spans="1:63" x14ac:dyDescent="0.25">
      <c r="A177" s="564">
        <v>177</v>
      </c>
      <c r="B177" s="564">
        <v>289</v>
      </c>
      <c r="C177" s="584">
        <v>124784</v>
      </c>
      <c r="D177" s="584">
        <v>9353340</v>
      </c>
      <c r="E177" s="585" t="s">
        <v>1254</v>
      </c>
      <c r="F177" s="586">
        <v>577912</v>
      </c>
      <c r="G177" s="586">
        <v>0</v>
      </c>
      <c r="H177" s="586">
        <v>0</v>
      </c>
      <c r="I177" s="586">
        <v>5199.9999999999973</v>
      </c>
      <c r="J177" s="586">
        <v>0</v>
      </c>
      <c r="K177" s="586">
        <v>2552.5499999999997</v>
      </c>
      <c r="L177" s="586">
        <v>5405.4000000000015</v>
      </c>
      <c r="M177" s="586">
        <v>6715.7999999999929</v>
      </c>
      <c r="N177" s="586">
        <v>5824.00000000001</v>
      </c>
      <c r="O177" s="586">
        <v>1242.1499999999996</v>
      </c>
      <c r="P177" s="586">
        <v>0</v>
      </c>
      <c r="Q177" s="586">
        <v>0</v>
      </c>
      <c r="R177" s="586">
        <v>0</v>
      </c>
      <c r="S177" s="586">
        <v>0</v>
      </c>
      <c r="T177" s="586">
        <v>0</v>
      </c>
      <c r="U177" s="586">
        <v>0</v>
      </c>
      <c r="V177" s="586">
        <v>0</v>
      </c>
      <c r="W177" s="586">
        <v>22714.285714285703</v>
      </c>
      <c r="X177" s="586">
        <v>0</v>
      </c>
      <c r="Y177" s="586">
        <v>0</v>
      </c>
      <c r="Z177" s="586">
        <v>16807.735136658222</v>
      </c>
      <c r="AA177" s="586">
        <v>0</v>
      </c>
      <c r="AB177" s="586">
        <v>0</v>
      </c>
      <c r="AC177" s="586">
        <v>0</v>
      </c>
      <c r="AD177" s="586">
        <v>114000</v>
      </c>
      <c r="AE177" s="586">
        <v>0</v>
      </c>
      <c r="AF177" s="586">
        <v>0</v>
      </c>
      <c r="AG177" s="586">
        <v>0</v>
      </c>
      <c r="AH177" s="586">
        <v>2921.9</v>
      </c>
      <c r="AI177" s="586">
        <v>0</v>
      </c>
      <c r="AJ177" s="586">
        <v>0</v>
      </c>
      <c r="AK177" s="586">
        <v>0</v>
      </c>
      <c r="AL177" s="586">
        <v>0</v>
      </c>
      <c r="AM177" s="586">
        <v>0</v>
      </c>
      <c r="AN177" s="586">
        <v>0</v>
      </c>
      <c r="AO177" s="586">
        <v>0</v>
      </c>
      <c r="AP177" s="586">
        <v>577912</v>
      </c>
      <c r="AQ177" s="586">
        <v>66461.92085094392</v>
      </c>
      <c r="AR177" s="586">
        <v>116921.9</v>
      </c>
      <c r="AS177" s="586">
        <v>40275.485136658222</v>
      </c>
      <c r="AT177" s="587">
        <v>761295.82085094391</v>
      </c>
      <c r="AU177" s="586">
        <v>761295.82085094403</v>
      </c>
      <c r="AV177" s="586">
        <v>0</v>
      </c>
      <c r="AW177" s="586">
        <v>644373.92085094389</v>
      </c>
      <c r="AX177" s="586">
        <v>3039.4996266553958</v>
      </c>
      <c r="AY177" s="586">
        <v>3045.9267034897175</v>
      </c>
      <c r="AZ177" s="588">
        <v>-2.1100563014068013E-3</v>
      </c>
      <c r="BA177" s="588">
        <v>0</v>
      </c>
      <c r="BB177" s="586">
        <v>0</v>
      </c>
      <c r="BC177" s="587">
        <v>761295.82085094391</v>
      </c>
      <c r="BD177" s="587">
        <v>3591.0180228818108</v>
      </c>
      <c r="BE177" s="588">
        <v>-8.5419221563933778E-3</v>
      </c>
      <c r="BF177" s="586">
        <v>-6415.12</v>
      </c>
      <c r="BG177" s="586">
        <v>754880.70085094392</v>
      </c>
      <c r="BH177" s="586">
        <v>-3523.44</v>
      </c>
      <c r="BI177" s="586">
        <v>751357.26085094397</v>
      </c>
      <c r="BJ177" s="586">
        <f>VLOOKUP(B177,CFwds!$M:$AF,15,FALSE)</f>
        <v>41633.84999999986</v>
      </c>
      <c r="BK177" s="586">
        <f>VLOOKUP(B177,CFwds!$M:$AF,20,FALSE)</f>
        <v>0</v>
      </c>
    </row>
    <row r="178" spans="1:63" x14ac:dyDescent="0.25">
      <c r="A178" s="564">
        <v>178</v>
      </c>
      <c r="B178" s="564">
        <v>291</v>
      </c>
      <c r="C178" s="584">
        <v>124785</v>
      </c>
      <c r="D178" s="584">
        <v>9353341</v>
      </c>
      <c r="E178" s="585" t="s">
        <v>1255</v>
      </c>
      <c r="F178" s="586">
        <v>577912</v>
      </c>
      <c r="G178" s="586">
        <v>0</v>
      </c>
      <c r="H178" s="586">
        <v>0</v>
      </c>
      <c r="I178" s="586">
        <v>7999.9999999999973</v>
      </c>
      <c r="J178" s="586">
        <v>0</v>
      </c>
      <c r="K178" s="586">
        <v>1501.4999999999995</v>
      </c>
      <c r="L178" s="586">
        <v>3931.200000000003</v>
      </c>
      <c r="M178" s="586">
        <v>49249.200000000055</v>
      </c>
      <c r="N178" s="586">
        <v>71052.800000000047</v>
      </c>
      <c r="O178" s="586">
        <v>0</v>
      </c>
      <c r="P178" s="586">
        <v>0</v>
      </c>
      <c r="Q178" s="586">
        <v>0</v>
      </c>
      <c r="R178" s="586">
        <v>0</v>
      </c>
      <c r="S178" s="586">
        <v>0</v>
      </c>
      <c r="T178" s="586">
        <v>0</v>
      </c>
      <c r="U178" s="586">
        <v>0</v>
      </c>
      <c r="V178" s="586">
        <v>0</v>
      </c>
      <c r="W178" s="586">
        <v>3494.5054945054981</v>
      </c>
      <c r="X178" s="586">
        <v>0</v>
      </c>
      <c r="Y178" s="586">
        <v>1841.3145539906104</v>
      </c>
      <c r="Z178" s="586">
        <v>47901.065825977348</v>
      </c>
      <c r="AA178" s="586">
        <v>0</v>
      </c>
      <c r="AB178" s="586">
        <v>0</v>
      </c>
      <c r="AC178" s="586">
        <v>0</v>
      </c>
      <c r="AD178" s="586">
        <v>114000</v>
      </c>
      <c r="AE178" s="586">
        <v>0</v>
      </c>
      <c r="AF178" s="586">
        <v>0</v>
      </c>
      <c r="AG178" s="586">
        <v>0</v>
      </c>
      <c r="AH178" s="586">
        <v>2179.4499999999998</v>
      </c>
      <c r="AI178" s="586">
        <v>0</v>
      </c>
      <c r="AJ178" s="586">
        <v>0</v>
      </c>
      <c r="AK178" s="586">
        <v>0</v>
      </c>
      <c r="AL178" s="586">
        <v>0</v>
      </c>
      <c r="AM178" s="586">
        <v>0</v>
      </c>
      <c r="AN178" s="586">
        <v>0</v>
      </c>
      <c r="AO178" s="586">
        <v>0</v>
      </c>
      <c r="AP178" s="586">
        <v>577912</v>
      </c>
      <c r="AQ178" s="586">
        <v>186971.58587447356</v>
      </c>
      <c r="AR178" s="586">
        <v>116179.45</v>
      </c>
      <c r="AS178" s="586">
        <v>124766.2158259774</v>
      </c>
      <c r="AT178" s="587">
        <v>881063.03587447351</v>
      </c>
      <c r="AU178" s="586">
        <v>881063.03587447351</v>
      </c>
      <c r="AV178" s="586">
        <v>0</v>
      </c>
      <c r="AW178" s="586">
        <v>764883.58587447356</v>
      </c>
      <c r="AX178" s="586">
        <v>3607.9414428041205</v>
      </c>
      <c r="AY178" s="586">
        <v>3618.3821284110322</v>
      </c>
      <c r="AZ178" s="588">
        <v>-2.8854568800052785E-3</v>
      </c>
      <c r="BA178" s="588">
        <v>0</v>
      </c>
      <c r="BB178" s="586">
        <v>0</v>
      </c>
      <c r="BC178" s="587">
        <v>881063.03587447351</v>
      </c>
      <c r="BD178" s="587">
        <v>4155.9577163890262</v>
      </c>
      <c r="BE178" s="588">
        <v>-4.1408197723615814E-3</v>
      </c>
      <c r="BF178" s="586">
        <v>-6415.12</v>
      </c>
      <c r="BG178" s="586">
        <v>874647.91587447352</v>
      </c>
      <c r="BH178" s="586">
        <v>-3523.44</v>
      </c>
      <c r="BI178" s="586">
        <v>871124.47587447357</v>
      </c>
      <c r="BJ178" s="586">
        <f>VLOOKUP(B178,CFwds!$M:$AF,15,FALSE)</f>
        <v>7821.8499999999767</v>
      </c>
      <c r="BK178" s="586">
        <f>VLOOKUP(B178,CFwds!$M:$AF,20,FALSE)</f>
        <v>0</v>
      </c>
    </row>
    <row r="179" spans="1:63" x14ac:dyDescent="0.25">
      <c r="A179" s="564">
        <v>179</v>
      </c>
      <c r="B179" s="564">
        <v>287</v>
      </c>
      <c r="C179" s="584">
        <v>124786</v>
      </c>
      <c r="D179" s="584">
        <v>9353342</v>
      </c>
      <c r="E179" s="585" t="s">
        <v>1256</v>
      </c>
      <c r="F179" s="586">
        <v>586090</v>
      </c>
      <c r="G179" s="586">
        <v>0</v>
      </c>
      <c r="H179" s="586">
        <v>0</v>
      </c>
      <c r="I179" s="586">
        <v>5200.0000000000027</v>
      </c>
      <c r="J179" s="586">
        <v>0</v>
      </c>
      <c r="K179" s="586">
        <v>1651.6499999999992</v>
      </c>
      <c r="L179" s="586">
        <v>24570.000000000029</v>
      </c>
      <c r="M179" s="586">
        <v>19028.100000000006</v>
      </c>
      <c r="N179" s="586">
        <v>44262.400000000089</v>
      </c>
      <c r="O179" s="586">
        <v>22358.69999999999</v>
      </c>
      <c r="P179" s="586">
        <v>0</v>
      </c>
      <c r="Q179" s="586">
        <v>0</v>
      </c>
      <c r="R179" s="586">
        <v>0</v>
      </c>
      <c r="S179" s="586">
        <v>0</v>
      </c>
      <c r="T179" s="586">
        <v>0</v>
      </c>
      <c r="U179" s="586">
        <v>0</v>
      </c>
      <c r="V179" s="586">
        <v>0</v>
      </c>
      <c r="W179" s="586">
        <v>26290.76086956522</v>
      </c>
      <c r="X179" s="586">
        <v>0</v>
      </c>
      <c r="Y179" s="586">
        <v>0</v>
      </c>
      <c r="Z179" s="586">
        <v>38058.545082898083</v>
      </c>
      <c r="AA179" s="586">
        <v>0</v>
      </c>
      <c r="AB179" s="586">
        <v>0</v>
      </c>
      <c r="AC179" s="586">
        <v>0</v>
      </c>
      <c r="AD179" s="586">
        <v>114000</v>
      </c>
      <c r="AE179" s="586">
        <v>0</v>
      </c>
      <c r="AF179" s="586">
        <v>0</v>
      </c>
      <c r="AG179" s="586">
        <v>0</v>
      </c>
      <c r="AH179" s="586">
        <v>2490.8000000000002</v>
      </c>
      <c r="AI179" s="586">
        <v>0</v>
      </c>
      <c r="AJ179" s="586">
        <v>0</v>
      </c>
      <c r="AK179" s="586">
        <v>0</v>
      </c>
      <c r="AL179" s="586">
        <v>0</v>
      </c>
      <c r="AM179" s="586">
        <v>0</v>
      </c>
      <c r="AN179" s="586">
        <v>0</v>
      </c>
      <c r="AO179" s="586">
        <v>0</v>
      </c>
      <c r="AP179" s="586">
        <v>586090</v>
      </c>
      <c r="AQ179" s="586">
        <v>181420.15595246342</v>
      </c>
      <c r="AR179" s="586">
        <v>116490.8</v>
      </c>
      <c r="AS179" s="586">
        <v>106591.77008289815</v>
      </c>
      <c r="AT179" s="587">
        <v>884000.95595246344</v>
      </c>
      <c r="AU179" s="586">
        <v>884000.95595246344</v>
      </c>
      <c r="AV179" s="586">
        <v>0</v>
      </c>
      <c r="AW179" s="586">
        <v>767510.15595246339</v>
      </c>
      <c r="AX179" s="586">
        <v>3569.814678848667</v>
      </c>
      <c r="AY179" s="586">
        <v>3525.2207023812002</v>
      </c>
      <c r="AZ179" s="588">
        <v>1.2649981442961743E-2</v>
      </c>
      <c r="BA179" s="588">
        <v>-7.1399814429617429E-3</v>
      </c>
      <c r="BB179" s="586">
        <v>-5411.5522354294617</v>
      </c>
      <c r="BC179" s="587">
        <v>878589.40371703403</v>
      </c>
      <c r="BD179" s="587">
        <v>4086.4623428699256</v>
      </c>
      <c r="BE179" s="588">
        <v>-1.1490842343262475E-3</v>
      </c>
      <c r="BF179" s="586">
        <v>-6505.9</v>
      </c>
      <c r="BG179" s="586">
        <v>872083.50371703401</v>
      </c>
      <c r="BH179" s="586">
        <v>-3573.3</v>
      </c>
      <c r="BI179" s="586">
        <v>868510.20371703396</v>
      </c>
      <c r="BJ179" s="586">
        <f>VLOOKUP(B179,CFwds!$M:$AF,15,FALSE)</f>
        <v>9634.3699999999953</v>
      </c>
      <c r="BK179" s="586">
        <f>VLOOKUP(B179,CFwds!$M:$AF,20,FALSE)</f>
        <v>0</v>
      </c>
    </row>
    <row r="180" spans="1:63" x14ac:dyDescent="0.25">
      <c r="A180" s="564">
        <v>180</v>
      </c>
      <c r="B180" s="564">
        <v>425</v>
      </c>
      <c r="C180" s="584">
        <v>134362</v>
      </c>
      <c r="D180" s="584">
        <v>9353343</v>
      </c>
      <c r="E180" s="585" t="s">
        <v>1257</v>
      </c>
      <c r="F180" s="586">
        <v>1076770</v>
      </c>
      <c r="G180" s="586">
        <v>0</v>
      </c>
      <c r="H180" s="586">
        <v>0</v>
      </c>
      <c r="I180" s="586">
        <v>15999.99999999998</v>
      </c>
      <c r="J180" s="586">
        <v>0</v>
      </c>
      <c r="K180" s="586">
        <v>1651.6500000000012</v>
      </c>
      <c r="L180" s="586">
        <v>0</v>
      </c>
      <c r="M180" s="586">
        <v>0</v>
      </c>
      <c r="N180" s="586">
        <v>0</v>
      </c>
      <c r="O180" s="586">
        <v>0</v>
      </c>
      <c r="P180" s="586">
        <v>0</v>
      </c>
      <c r="Q180" s="586">
        <v>0</v>
      </c>
      <c r="R180" s="586">
        <v>0</v>
      </c>
      <c r="S180" s="586">
        <v>0</v>
      </c>
      <c r="T180" s="586">
        <v>0</v>
      </c>
      <c r="U180" s="586">
        <v>0</v>
      </c>
      <c r="V180" s="586">
        <v>0</v>
      </c>
      <c r="W180" s="586">
        <v>17633.928571428594</v>
      </c>
      <c r="X180" s="586">
        <v>0</v>
      </c>
      <c r="Y180" s="586">
        <v>2161.9822485207096</v>
      </c>
      <c r="Z180" s="586">
        <v>78686.166094853193</v>
      </c>
      <c r="AA180" s="586">
        <v>0</v>
      </c>
      <c r="AB180" s="586">
        <v>0</v>
      </c>
      <c r="AC180" s="586">
        <v>0</v>
      </c>
      <c r="AD180" s="586">
        <v>114000</v>
      </c>
      <c r="AE180" s="586">
        <v>0</v>
      </c>
      <c r="AF180" s="586">
        <v>0</v>
      </c>
      <c r="AG180" s="586">
        <v>0</v>
      </c>
      <c r="AH180" s="586">
        <v>30656</v>
      </c>
      <c r="AI180" s="586">
        <v>0</v>
      </c>
      <c r="AJ180" s="586">
        <v>0</v>
      </c>
      <c r="AK180" s="586">
        <v>0</v>
      </c>
      <c r="AL180" s="586">
        <v>0</v>
      </c>
      <c r="AM180" s="586">
        <v>0</v>
      </c>
      <c r="AN180" s="586">
        <v>0</v>
      </c>
      <c r="AO180" s="586">
        <v>0</v>
      </c>
      <c r="AP180" s="586">
        <v>1076770</v>
      </c>
      <c r="AQ180" s="586">
        <v>116133.72691480248</v>
      </c>
      <c r="AR180" s="586">
        <v>144656</v>
      </c>
      <c r="AS180" s="586">
        <v>97509.791094853179</v>
      </c>
      <c r="AT180" s="587">
        <v>1337559.7269148026</v>
      </c>
      <c r="AU180" s="586">
        <v>1337559.7269148023</v>
      </c>
      <c r="AV180" s="586">
        <v>0</v>
      </c>
      <c r="AW180" s="586">
        <v>1192903.7269148026</v>
      </c>
      <c r="AX180" s="586">
        <v>3020.0094352273481</v>
      </c>
      <c r="AY180" s="586">
        <v>3258.5874097937867</v>
      </c>
      <c r="AZ180" s="588">
        <v>-7.3215152630058344E-2</v>
      </c>
      <c r="BA180" s="588">
        <v>5.8215152630058345E-2</v>
      </c>
      <c r="BB180" s="586">
        <v>74931.169550715043</v>
      </c>
      <c r="BC180" s="587">
        <v>1412490.8964655176</v>
      </c>
      <c r="BD180" s="587">
        <v>3575.9263201658673</v>
      </c>
      <c r="BE180" s="588">
        <v>-2.6736726496473295E-2</v>
      </c>
      <c r="BF180" s="586">
        <v>-11952.699999999999</v>
      </c>
      <c r="BG180" s="586">
        <v>1400538.1964655176</v>
      </c>
      <c r="BH180" s="586">
        <v>-6564.9000000000005</v>
      </c>
      <c r="BI180" s="586">
        <v>1393973.2964655177</v>
      </c>
      <c r="BJ180" s="586">
        <f>VLOOKUP(B180,CFwds!$M:$AF,15,FALSE)</f>
        <v>61248.650000000373</v>
      </c>
      <c r="BK180" s="586">
        <f>VLOOKUP(B180,CFwds!$M:$AF,20,FALSE)</f>
        <v>18299.169999999998</v>
      </c>
    </row>
    <row r="181" spans="1:63" x14ac:dyDescent="0.25">
      <c r="A181" s="564">
        <v>181</v>
      </c>
      <c r="B181" s="564">
        <v>320</v>
      </c>
      <c r="C181" s="584">
        <v>134882</v>
      </c>
      <c r="D181" s="584">
        <v>9353346</v>
      </c>
      <c r="E181" s="585" t="s">
        <v>1258</v>
      </c>
      <c r="F181" s="586">
        <v>695130</v>
      </c>
      <c r="G181" s="586">
        <v>0</v>
      </c>
      <c r="H181" s="586">
        <v>0</v>
      </c>
      <c r="I181" s="586">
        <v>2800.0000000000041</v>
      </c>
      <c r="J181" s="586">
        <v>0</v>
      </c>
      <c r="K181" s="586">
        <v>150.15</v>
      </c>
      <c r="L181" s="586">
        <v>491.40000000000003</v>
      </c>
      <c r="M181" s="586">
        <v>0</v>
      </c>
      <c r="N181" s="586">
        <v>0</v>
      </c>
      <c r="O181" s="586">
        <v>0</v>
      </c>
      <c r="P181" s="586">
        <v>0</v>
      </c>
      <c r="Q181" s="586">
        <v>0</v>
      </c>
      <c r="R181" s="586">
        <v>0</v>
      </c>
      <c r="S181" s="586">
        <v>0</v>
      </c>
      <c r="T181" s="586">
        <v>0</v>
      </c>
      <c r="U181" s="586">
        <v>0</v>
      </c>
      <c r="V181" s="586">
        <v>0</v>
      </c>
      <c r="W181" s="586">
        <v>3625.5924170616113</v>
      </c>
      <c r="X181" s="586">
        <v>0</v>
      </c>
      <c r="Y181" s="586">
        <v>1003.7234042553192</v>
      </c>
      <c r="Z181" s="586">
        <v>41559.21108500391</v>
      </c>
      <c r="AA181" s="586">
        <v>0</v>
      </c>
      <c r="AB181" s="586">
        <v>0</v>
      </c>
      <c r="AC181" s="586">
        <v>0</v>
      </c>
      <c r="AD181" s="586">
        <v>114000</v>
      </c>
      <c r="AE181" s="586">
        <v>0</v>
      </c>
      <c r="AF181" s="586">
        <v>0</v>
      </c>
      <c r="AG181" s="586">
        <v>0</v>
      </c>
      <c r="AH181" s="586">
        <v>26345</v>
      </c>
      <c r="AI181" s="586">
        <v>0</v>
      </c>
      <c r="AJ181" s="586">
        <v>0</v>
      </c>
      <c r="AK181" s="586">
        <v>0</v>
      </c>
      <c r="AL181" s="586">
        <v>0</v>
      </c>
      <c r="AM181" s="586">
        <v>0</v>
      </c>
      <c r="AN181" s="586">
        <v>0</v>
      </c>
      <c r="AO181" s="586">
        <v>0</v>
      </c>
      <c r="AP181" s="586">
        <v>695130</v>
      </c>
      <c r="AQ181" s="586">
        <v>49630.076906320843</v>
      </c>
      <c r="AR181" s="586">
        <v>140345</v>
      </c>
      <c r="AS181" s="586">
        <v>53277.786085003914</v>
      </c>
      <c r="AT181" s="587">
        <v>885105.07690632087</v>
      </c>
      <c r="AU181" s="586">
        <v>885105.07690632087</v>
      </c>
      <c r="AV181" s="586">
        <v>0</v>
      </c>
      <c r="AW181" s="586">
        <v>744760.07690632087</v>
      </c>
      <c r="AX181" s="586">
        <v>2920.6277525738074</v>
      </c>
      <c r="AY181" s="586">
        <v>2893.2655851898353</v>
      </c>
      <c r="AZ181" s="588">
        <v>9.4571917365742827E-3</v>
      </c>
      <c r="BA181" s="588">
        <v>-3.9471917365742825E-3</v>
      </c>
      <c r="BB181" s="586">
        <v>-2912.1698724418989</v>
      </c>
      <c r="BC181" s="587">
        <v>882192.90703387896</v>
      </c>
      <c r="BD181" s="587">
        <v>3459.5800275838392</v>
      </c>
      <c r="BE181" s="588">
        <v>-1.1517361646907531E-2</v>
      </c>
      <c r="BF181" s="586">
        <v>-7716.2999999999993</v>
      </c>
      <c r="BG181" s="586">
        <v>874476.60703387891</v>
      </c>
      <c r="BH181" s="586">
        <v>-4238.1000000000004</v>
      </c>
      <c r="BI181" s="586">
        <v>870238.50703387894</v>
      </c>
      <c r="BJ181" s="586">
        <f>VLOOKUP(B181,CFwds!$M:$AF,15,FALSE)</f>
        <v>172945.81000000017</v>
      </c>
      <c r="BK181" s="586">
        <f>VLOOKUP(B181,CFwds!$M:$AF,20,FALSE)</f>
        <v>10092.439999999999</v>
      </c>
    </row>
    <row r="182" spans="1:63" x14ac:dyDescent="0.25">
      <c r="A182" s="564">
        <v>182</v>
      </c>
      <c r="B182" s="564">
        <v>560</v>
      </c>
      <c r="C182" s="584">
        <v>124802</v>
      </c>
      <c r="D182" s="584">
        <v>9354024</v>
      </c>
      <c r="E182" s="585" t="s">
        <v>1259</v>
      </c>
      <c r="F182" s="586">
        <v>0</v>
      </c>
      <c r="G182" s="586">
        <v>3658830</v>
      </c>
      <c r="H182" s="586">
        <v>2518054</v>
      </c>
      <c r="I182" s="586">
        <v>0</v>
      </c>
      <c r="J182" s="586">
        <v>43999.999999999971</v>
      </c>
      <c r="K182" s="586">
        <v>0</v>
      </c>
      <c r="L182" s="586">
        <v>0</v>
      </c>
      <c r="M182" s="586">
        <v>0</v>
      </c>
      <c r="N182" s="586">
        <v>0</v>
      </c>
      <c r="O182" s="586">
        <v>0</v>
      </c>
      <c r="P182" s="586">
        <v>0</v>
      </c>
      <c r="Q182" s="586">
        <v>2403.989940436787</v>
      </c>
      <c r="R182" s="586">
        <v>8359.3286565188719</v>
      </c>
      <c r="S182" s="586">
        <v>4480.1630708140383</v>
      </c>
      <c r="T182" s="586">
        <v>0</v>
      </c>
      <c r="U182" s="586">
        <v>0</v>
      </c>
      <c r="V182" s="586">
        <v>0</v>
      </c>
      <c r="W182" s="586">
        <v>0</v>
      </c>
      <c r="X182" s="586">
        <v>1499.9999999999991</v>
      </c>
      <c r="Y182" s="586">
        <v>11632.629558541268</v>
      </c>
      <c r="Z182" s="586">
        <v>0</v>
      </c>
      <c r="AA182" s="586">
        <v>441426.16424659919</v>
      </c>
      <c r="AB182" s="586">
        <v>0</v>
      </c>
      <c r="AC182" s="586">
        <v>0</v>
      </c>
      <c r="AD182" s="586">
        <v>114000</v>
      </c>
      <c r="AE182" s="586">
        <v>0</v>
      </c>
      <c r="AF182" s="586">
        <v>0</v>
      </c>
      <c r="AG182" s="586">
        <v>5000</v>
      </c>
      <c r="AH182" s="586">
        <v>203019.03</v>
      </c>
      <c r="AI182" s="586">
        <v>0</v>
      </c>
      <c r="AJ182" s="586">
        <v>0</v>
      </c>
      <c r="AK182" s="586">
        <v>0</v>
      </c>
      <c r="AL182" s="586">
        <v>0</v>
      </c>
      <c r="AM182" s="586">
        <v>0</v>
      </c>
      <c r="AN182" s="586">
        <v>0</v>
      </c>
      <c r="AO182" s="586">
        <v>0</v>
      </c>
      <c r="AP182" s="586">
        <v>6176884</v>
      </c>
      <c r="AQ182" s="586">
        <v>513802.27547291014</v>
      </c>
      <c r="AR182" s="586">
        <v>322019.03000000003</v>
      </c>
      <c r="AS182" s="586">
        <v>481045.70508048404</v>
      </c>
      <c r="AT182" s="587">
        <v>7012705.3054729104</v>
      </c>
      <c r="AU182" s="586">
        <v>0</v>
      </c>
      <c r="AV182" s="586">
        <v>7012705.3054729095</v>
      </c>
      <c r="AW182" s="586">
        <v>6695686.2754729101</v>
      </c>
      <c r="AX182" s="586">
        <v>4428.363938804835</v>
      </c>
      <c r="AY182" s="586">
        <v>4429.2457747521657</v>
      </c>
      <c r="AZ182" s="588">
        <v>-1.9909392979667527E-4</v>
      </c>
      <c r="BA182" s="588">
        <v>0</v>
      </c>
      <c r="BB182" s="586">
        <v>0</v>
      </c>
      <c r="BC182" s="587">
        <v>7012705.3054729104</v>
      </c>
      <c r="BD182" s="587">
        <v>4638.0326094397551</v>
      </c>
      <c r="BE182" s="588">
        <v>-4.4167065483018408E-3</v>
      </c>
      <c r="BF182" s="586">
        <v>-45753.119999999995</v>
      </c>
      <c r="BG182" s="586">
        <v>6966952.1854729103</v>
      </c>
      <c r="BH182" s="586">
        <v>-25129.440000000002</v>
      </c>
      <c r="BI182" s="586">
        <v>6941822.7454729099</v>
      </c>
      <c r="BJ182" s="586">
        <f>VLOOKUP(B182,CFwds!$M:$AF,15,FALSE)</f>
        <v>1006518.3300000001</v>
      </c>
      <c r="BK182" s="586">
        <f>VLOOKUP(B182,CFwds!$M:$AF,20,FALSE)</f>
        <v>43499.75</v>
      </c>
    </row>
    <row r="183" spans="1:63" x14ac:dyDescent="0.25">
      <c r="A183" s="564">
        <v>183</v>
      </c>
      <c r="B183" s="564">
        <v>558</v>
      </c>
      <c r="C183" s="584">
        <v>124818</v>
      </c>
      <c r="D183" s="584">
        <v>9354057</v>
      </c>
      <c r="E183" s="585" t="s">
        <v>946</v>
      </c>
      <c r="F183" s="586">
        <v>0</v>
      </c>
      <c r="G183" s="586">
        <v>1823520</v>
      </c>
      <c r="H183" s="586">
        <v>1304534</v>
      </c>
      <c r="I183" s="586">
        <v>0</v>
      </c>
      <c r="J183" s="586">
        <v>39999.999999999993</v>
      </c>
      <c r="K183" s="586">
        <v>0</v>
      </c>
      <c r="L183" s="586">
        <v>0</v>
      </c>
      <c r="M183" s="586">
        <v>0</v>
      </c>
      <c r="N183" s="586">
        <v>0</v>
      </c>
      <c r="O183" s="586">
        <v>0</v>
      </c>
      <c r="P183" s="586">
        <v>0</v>
      </c>
      <c r="Q183" s="586">
        <v>14564.549999999996</v>
      </c>
      <c r="R183" s="586">
        <v>19655.999999999996</v>
      </c>
      <c r="S183" s="586">
        <v>66038.700000000041</v>
      </c>
      <c r="T183" s="586">
        <v>0</v>
      </c>
      <c r="U183" s="586">
        <v>0</v>
      </c>
      <c r="V183" s="586">
        <v>0</v>
      </c>
      <c r="W183" s="586">
        <v>0</v>
      </c>
      <c r="X183" s="586">
        <v>4500</v>
      </c>
      <c r="Y183" s="586">
        <v>5443.2692307692314</v>
      </c>
      <c r="Z183" s="586">
        <v>0</v>
      </c>
      <c r="AA183" s="586">
        <v>306265.57188736135</v>
      </c>
      <c r="AB183" s="586">
        <v>0</v>
      </c>
      <c r="AC183" s="586">
        <v>0</v>
      </c>
      <c r="AD183" s="586">
        <v>114000</v>
      </c>
      <c r="AE183" s="586">
        <v>0</v>
      </c>
      <c r="AF183" s="586">
        <v>0</v>
      </c>
      <c r="AG183" s="586">
        <v>0</v>
      </c>
      <c r="AH183" s="586">
        <v>123342.5</v>
      </c>
      <c r="AI183" s="586">
        <v>0</v>
      </c>
      <c r="AJ183" s="586">
        <v>0</v>
      </c>
      <c r="AK183" s="586">
        <v>0</v>
      </c>
      <c r="AL183" s="586">
        <v>0</v>
      </c>
      <c r="AM183" s="586">
        <v>0</v>
      </c>
      <c r="AN183" s="586">
        <v>0</v>
      </c>
      <c r="AO183" s="586">
        <v>0</v>
      </c>
      <c r="AP183" s="586">
        <v>3128054</v>
      </c>
      <c r="AQ183" s="586">
        <v>456468.0911181306</v>
      </c>
      <c r="AR183" s="586">
        <v>237342.5</v>
      </c>
      <c r="AS183" s="586">
        <v>386392.99688736134</v>
      </c>
      <c r="AT183" s="587">
        <v>3821864.5911181308</v>
      </c>
      <c r="AU183" s="586">
        <v>0</v>
      </c>
      <c r="AV183" s="586">
        <v>3821864.5911181308</v>
      </c>
      <c r="AW183" s="586">
        <v>3584522.0911181308</v>
      </c>
      <c r="AX183" s="586">
        <v>4685.649792311282</v>
      </c>
      <c r="AY183" s="586">
        <v>4718.7041552437886</v>
      </c>
      <c r="AZ183" s="588">
        <v>-7.0049661612657009E-3</v>
      </c>
      <c r="BA183" s="588">
        <v>0</v>
      </c>
      <c r="BB183" s="586">
        <v>0</v>
      </c>
      <c r="BC183" s="587">
        <v>3821864.5911181308</v>
      </c>
      <c r="BD183" s="587">
        <v>4995.90142629821</v>
      </c>
      <c r="BE183" s="588">
        <v>-1.1383895319576065E-2</v>
      </c>
      <c r="BF183" s="586">
        <v>-23148.899999999998</v>
      </c>
      <c r="BG183" s="586">
        <v>3798715.6911181309</v>
      </c>
      <c r="BH183" s="586">
        <v>-12714.300000000001</v>
      </c>
      <c r="BI183" s="586">
        <v>3786001.3911181311</v>
      </c>
      <c r="BJ183" s="586">
        <f>VLOOKUP(B183,CFwds!$M:$AF,15,FALSE)</f>
        <v>271097.03000000212</v>
      </c>
      <c r="BK183" s="586">
        <f>VLOOKUP(B183,CFwds!$M:$AF,20,FALSE)</f>
        <v>48934.289999999994</v>
      </c>
    </row>
    <row r="184" spans="1:63" x14ac:dyDescent="0.25">
      <c r="A184" s="564">
        <v>184</v>
      </c>
      <c r="B184" s="564">
        <v>370</v>
      </c>
      <c r="C184" s="584">
        <v>124840</v>
      </c>
      <c r="D184" s="584">
        <v>9354090</v>
      </c>
      <c r="E184" s="585" t="s">
        <v>853</v>
      </c>
      <c r="F184" s="586">
        <v>0</v>
      </c>
      <c r="G184" s="586">
        <v>2872830</v>
      </c>
      <c r="H184" s="586">
        <v>2023978</v>
      </c>
      <c r="I184" s="586">
        <v>0</v>
      </c>
      <c r="J184" s="586">
        <v>39600.000000000029</v>
      </c>
      <c r="K184" s="586">
        <v>0</v>
      </c>
      <c r="L184" s="586">
        <v>0</v>
      </c>
      <c r="M184" s="586">
        <v>0</v>
      </c>
      <c r="N184" s="586">
        <v>0</v>
      </c>
      <c r="O184" s="586">
        <v>0</v>
      </c>
      <c r="P184" s="586">
        <v>0</v>
      </c>
      <c r="Q184" s="586">
        <v>20420.39999999994</v>
      </c>
      <c r="R184" s="586">
        <v>81081.000000000058</v>
      </c>
      <c r="S184" s="586">
        <v>22385.999999999931</v>
      </c>
      <c r="T184" s="586">
        <v>23295.999999999927</v>
      </c>
      <c r="U184" s="586">
        <v>4968.6000000000004</v>
      </c>
      <c r="V184" s="586">
        <v>0</v>
      </c>
      <c r="W184" s="586">
        <v>0</v>
      </c>
      <c r="X184" s="586">
        <v>6015.0627615062695</v>
      </c>
      <c r="Y184" s="586">
        <v>10374.170212765957</v>
      </c>
      <c r="Z184" s="586">
        <v>0</v>
      </c>
      <c r="AA184" s="586">
        <v>308667.64442785695</v>
      </c>
      <c r="AB184" s="586">
        <v>0</v>
      </c>
      <c r="AC184" s="586">
        <v>0</v>
      </c>
      <c r="AD184" s="586">
        <v>114000</v>
      </c>
      <c r="AE184" s="586">
        <v>0</v>
      </c>
      <c r="AF184" s="586">
        <v>0</v>
      </c>
      <c r="AG184" s="586">
        <v>0</v>
      </c>
      <c r="AH184" s="586">
        <v>197587.5</v>
      </c>
      <c r="AI184" s="586">
        <v>0</v>
      </c>
      <c r="AJ184" s="586">
        <v>0</v>
      </c>
      <c r="AK184" s="586">
        <v>0</v>
      </c>
      <c r="AL184" s="586">
        <v>0</v>
      </c>
      <c r="AM184" s="586">
        <v>0</v>
      </c>
      <c r="AN184" s="586">
        <v>0</v>
      </c>
      <c r="AO184" s="586">
        <v>0</v>
      </c>
      <c r="AP184" s="586">
        <v>4896808</v>
      </c>
      <c r="AQ184" s="586">
        <v>516808.87740212912</v>
      </c>
      <c r="AR184" s="586">
        <v>311587.5</v>
      </c>
      <c r="AS184" s="586">
        <v>414541.44442785688</v>
      </c>
      <c r="AT184" s="587">
        <v>5725204.3774021287</v>
      </c>
      <c r="AU184" s="586">
        <v>0</v>
      </c>
      <c r="AV184" s="586">
        <v>5725204.3774021296</v>
      </c>
      <c r="AW184" s="586">
        <v>5413616.8774021287</v>
      </c>
      <c r="AX184" s="586">
        <v>4518.8788626061178</v>
      </c>
      <c r="AY184" s="586">
        <v>4544.8352113382389</v>
      </c>
      <c r="AZ184" s="588">
        <v>-5.7111748886662485E-3</v>
      </c>
      <c r="BA184" s="588">
        <v>0</v>
      </c>
      <c r="BB184" s="586">
        <v>0</v>
      </c>
      <c r="BC184" s="587">
        <v>5725204.3774021287</v>
      </c>
      <c r="BD184" s="587">
        <v>4778.9685954942643</v>
      </c>
      <c r="BE184" s="588">
        <v>-1.2815292790086974E-2</v>
      </c>
      <c r="BF184" s="586">
        <v>-36251.479999999996</v>
      </c>
      <c r="BG184" s="586">
        <v>5688952.8974021282</v>
      </c>
      <c r="BH184" s="586">
        <v>-19910.760000000002</v>
      </c>
      <c r="BI184" s="586">
        <v>5669042.1374021284</v>
      </c>
      <c r="BJ184" s="586">
        <f>VLOOKUP(B184,CFwds!$M:$AF,15,FALSE)</f>
        <v>252690.64000000246</v>
      </c>
      <c r="BK184" s="586">
        <f>VLOOKUP(B184,CFwds!$M:$AF,20,FALSE)</f>
        <v>51570.119999999995</v>
      </c>
    </row>
    <row r="185" spans="1:63" x14ac:dyDescent="0.25">
      <c r="A185" s="564">
        <v>185</v>
      </c>
      <c r="B185" s="564">
        <v>356</v>
      </c>
      <c r="C185" s="584">
        <v>124846</v>
      </c>
      <c r="D185" s="584">
        <v>9354096</v>
      </c>
      <c r="E185" s="585" t="s">
        <v>848</v>
      </c>
      <c r="F185" s="586">
        <v>0</v>
      </c>
      <c r="G185" s="586">
        <v>1638810</v>
      </c>
      <c r="H185" s="586">
        <v>1152844</v>
      </c>
      <c r="I185" s="586">
        <v>0</v>
      </c>
      <c r="J185" s="586">
        <v>20400</v>
      </c>
      <c r="K185" s="586">
        <v>0</v>
      </c>
      <c r="L185" s="586">
        <v>0</v>
      </c>
      <c r="M185" s="586">
        <v>0</v>
      </c>
      <c r="N185" s="586">
        <v>0</v>
      </c>
      <c r="O185" s="586">
        <v>0</v>
      </c>
      <c r="P185" s="586">
        <v>0</v>
      </c>
      <c r="Q185" s="586">
        <v>2102.1000000000008</v>
      </c>
      <c r="R185" s="586">
        <v>9336.6000000000131</v>
      </c>
      <c r="S185" s="586">
        <v>51487.799999999967</v>
      </c>
      <c r="T185" s="586">
        <v>33779.199999999997</v>
      </c>
      <c r="U185" s="586">
        <v>3726.4499999999994</v>
      </c>
      <c r="V185" s="586">
        <v>0</v>
      </c>
      <c r="W185" s="586">
        <v>0</v>
      </c>
      <c r="X185" s="586">
        <v>7500.0000000000009</v>
      </c>
      <c r="Y185" s="586">
        <v>6532.3855243722301</v>
      </c>
      <c r="Z185" s="586">
        <v>0</v>
      </c>
      <c r="AA185" s="586">
        <v>165206.1727121982</v>
      </c>
      <c r="AB185" s="586">
        <v>0</v>
      </c>
      <c r="AC185" s="586">
        <v>0</v>
      </c>
      <c r="AD185" s="586">
        <v>114000</v>
      </c>
      <c r="AE185" s="586">
        <v>0</v>
      </c>
      <c r="AF185" s="586">
        <v>0</v>
      </c>
      <c r="AG185" s="586">
        <v>0</v>
      </c>
      <c r="AH185" s="586">
        <v>76161</v>
      </c>
      <c r="AI185" s="586">
        <v>0</v>
      </c>
      <c r="AJ185" s="586">
        <v>0</v>
      </c>
      <c r="AK185" s="586">
        <v>0</v>
      </c>
      <c r="AL185" s="586">
        <v>0</v>
      </c>
      <c r="AM185" s="586">
        <v>0</v>
      </c>
      <c r="AN185" s="586">
        <v>0</v>
      </c>
      <c r="AO185" s="586">
        <v>0</v>
      </c>
      <c r="AP185" s="586">
        <v>2791654</v>
      </c>
      <c r="AQ185" s="586">
        <v>300070.70823657041</v>
      </c>
      <c r="AR185" s="586">
        <v>190161</v>
      </c>
      <c r="AS185" s="586">
        <v>235620.04771219817</v>
      </c>
      <c r="AT185" s="587">
        <v>3281885.7082365705</v>
      </c>
      <c r="AU185" s="586">
        <v>0</v>
      </c>
      <c r="AV185" s="586">
        <v>3281885.7082365705</v>
      </c>
      <c r="AW185" s="586">
        <v>3091724.7082365705</v>
      </c>
      <c r="AX185" s="586">
        <v>4526.6833209905863</v>
      </c>
      <c r="AY185" s="586">
        <v>4539.6104670376508</v>
      </c>
      <c r="AZ185" s="588">
        <v>-2.8476333246936513E-3</v>
      </c>
      <c r="BA185" s="588">
        <v>0</v>
      </c>
      <c r="BB185" s="586">
        <v>0</v>
      </c>
      <c r="BC185" s="587">
        <v>3281885.7082365705</v>
      </c>
      <c r="BD185" s="587">
        <v>4805.1035259686241</v>
      </c>
      <c r="BE185" s="588">
        <v>-8.814681821079362E-3</v>
      </c>
      <c r="BF185" s="586">
        <v>-20667.579999999998</v>
      </c>
      <c r="BG185" s="586">
        <v>3261218.1282365704</v>
      </c>
      <c r="BH185" s="586">
        <v>-11351.460000000001</v>
      </c>
      <c r="BI185" s="586">
        <v>3249866.6682365704</v>
      </c>
      <c r="BJ185" s="586">
        <f>VLOOKUP(B185,CFwds!$M:$AF,15,FALSE)</f>
        <v>628685.43999999994</v>
      </c>
      <c r="BK185" s="586">
        <f>VLOOKUP(B185,CFwds!$M:$AF,20,FALSE)</f>
        <v>437.76000000000022</v>
      </c>
    </row>
    <row r="186" spans="1:63" x14ac:dyDescent="0.25">
      <c r="A186" s="564">
        <v>186</v>
      </c>
      <c r="B186" s="564">
        <v>552</v>
      </c>
      <c r="C186" s="584">
        <v>124856</v>
      </c>
      <c r="D186" s="584">
        <v>9354500</v>
      </c>
      <c r="E186" s="585" t="s">
        <v>1260</v>
      </c>
      <c r="F186" s="586">
        <v>0</v>
      </c>
      <c r="G186" s="586">
        <v>2515200</v>
      </c>
      <c r="H186" s="586">
        <v>2687080</v>
      </c>
      <c r="I186" s="586">
        <v>0</v>
      </c>
      <c r="J186" s="586">
        <v>35403.314917127071</v>
      </c>
      <c r="K186" s="586">
        <v>0</v>
      </c>
      <c r="L186" s="586">
        <v>0</v>
      </c>
      <c r="M186" s="586">
        <v>0</v>
      </c>
      <c r="N186" s="586">
        <v>0</v>
      </c>
      <c r="O186" s="586">
        <v>0</v>
      </c>
      <c r="P186" s="586">
        <v>0</v>
      </c>
      <c r="Q186" s="586">
        <v>22433.478260869524</v>
      </c>
      <c r="R186" s="586">
        <v>978.91541501976303</v>
      </c>
      <c r="S186" s="586">
        <v>43480.15968379446</v>
      </c>
      <c r="T186" s="586">
        <v>0</v>
      </c>
      <c r="U186" s="586">
        <v>0</v>
      </c>
      <c r="V186" s="586">
        <v>0</v>
      </c>
      <c r="W186" s="586">
        <v>0</v>
      </c>
      <c r="X186" s="586">
        <v>5966.8508287292752</v>
      </c>
      <c r="Y186" s="586">
        <v>3665.0943396226417</v>
      </c>
      <c r="Z186" s="586">
        <v>0</v>
      </c>
      <c r="AA186" s="586">
        <v>368560.03379081574</v>
      </c>
      <c r="AB186" s="586">
        <v>0</v>
      </c>
      <c r="AC186" s="586">
        <v>0</v>
      </c>
      <c r="AD186" s="586">
        <v>114000</v>
      </c>
      <c r="AE186" s="586">
        <v>0</v>
      </c>
      <c r="AF186" s="586">
        <v>0</v>
      </c>
      <c r="AG186" s="586">
        <v>0</v>
      </c>
      <c r="AH186" s="586">
        <v>162860</v>
      </c>
      <c r="AI186" s="586">
        <v>0</v>
      </c>
      <c r="AJ186" s="586">
        <v>0</v>
      </c>
      <c r="AK186" s="586">
        <v>0</v>
      </c>
      <c r="AL186" s="586">
        <v>0</v>
      </c>
      <c r="AM186" s="586">
        <v>0</v>
      </c>
      <c r="AN186" s="586">
        <v>0</v>
      </c>
      <c r="AO186" s="586">
        <v>0</v>
      </c>
      <c r="AP186" s="586">
        <v>5202280</v>
      </c>
      <c r="AQ186" s="586">
        <v>480487.84723597846</v>
      </c>
      <c r="AR186" s="586">
        <v>276860</v>
      </c>
      <c r="AS186" s="586">
        <v>429705.76792922115</v>
      </c>
      <c r="AT186" s="587">
        <v>5959627.8472359786</v>
      </c>
      <c r="AU186" s="586">
        <v>0</v>
      </c>
      <c r="AV186" s="586">
        <v>5959627.8472359776</v>
      </c>
      <c r="AW186" s="586">
        <v>5682767.8472359786</v>
      </c>
      <c r="AX186" s="586">
        <v>4510.1332120920461</v>
      </c>
      <c r="AY186" s="586">
        <v>4508.9149684032236</v>
      </c>
      <c r="AZ186" s="588">
        <v>2.7018555403227442E-4</v>
      </c>
      <c r="BA186" s="588">
        <v>0</v>
      </c>
      <c r="BB186" s="586">
        <v>0</v>
      </c>
      <c r="BC186" s="587">
        <v>5959627.8472359786</v>
      </c>
      <c r="BD186" s="587">
        <v>4729.8633708222051</v>
      </c>
      <c r="BE186" s="588">
        <v>-8.9972107535279955E-3</v>
      </c>
      <c r="BF186" s="586">
        <v>-38127.599999999999</v>
      </c>
      <c r="BG186" s="586">
        <v>5921500.247235979</v>
      </c>
      <c r="BH186" s="586">
        <v>-20941.2</v>
      </c>
      <c r="BI186" s="586">
        <v>5900559.0472359788</v>
      </c>
      <c r="BJ186" s="586">
        <f>VLOOKUP(B186,CFwds!$M:$AF,15,FALSE)</f>
        <v>432152.03000000305</v>
      </c>
      <c r="BK186" s="586">
        <f>VLOOKUP(B186,CFwds!$M:$AF,20,FALSE)</f>
        <v>9536.489999999998</v>
      </c>
    </row>
    <row r="187" spans="1:63" x14ac:dyDescent="0.25">
      <c r="A187" s="564">
        <v>187</v>
      </c>
      <c r="B187" s="564">
        <v>553</v>
      </c>
      <c r="C187" s="584">
        <v>124861</v>
      </c>
      <c r="D187" s="584">
        <v>9354600</v>
      </c>
      <c r="E187" s="585" t="s">
        <v>1261</v>
      </c>
      <c r="F187" s="586">
        <v>0</v>
      </c>
      <c r="G187" s="586">
        <v>1634880</v>
      </c>
      <c r="H187" s="586">
        <v>1252526</v>
      </c>
      <c r="I187" s="586">
        <v>0</v>
      </c>
      <c r="J187" s="586">
        <v>17600.000000000004</v>
      </c>
      <c r="K187" s="586">
        <v>0</v>
      </c>
      <c r="L187" s="586">
        <v>0</v>
      </c>
      <c r="M187" s="586">
        <v>0</v>
      </c>
      <c r="N187" s="586">
        <v>0</v>
      </c>
      <c r="O187" s="586">
        <v>0</v>
      </c>
      <c r="P187" s="586">
        <v>0</v>
      </c>
      <c r="Q187" s="586">
        <v>13081.605468749951</v>
      </c>
      <c r="R187" s="586">
        <v>4920.9801136363794</v>
      </c>
      <c r="S187" s="586">
        <v>26901.357954545463</v>
      </c>
      <c r="T187" s="586">
        <v>3499.3636363636397</v>
      </c>
      <c r="U187" s="586">
        <v>4975.657670454545</v>
      </c>
      <c r="V187" s="586">
        <v>0</v>
      </c>
      <c r="W187" s="586">
        <v>0</v>
      </c>
      <c r="X187" s="586">
        <v>4500</v>
      </c>
      <c r="Y187" s="586">
        <v>2371.363636363636</v>
      </c>
      <c r="Z187" s="586">
        <v>0</v>
      </c>
      <c r="AA187" s="586">
        <v>164058.26008733042</v>
      </c>
      <c r="AB187" s="586">
        <v>0</v>
      </c>
      <c r="AC187" s="586">
        <v>0</v>
      </c>
      <c r="AD187" s="586">
        <v>114000</v>
      </c>
      <c r="AE187" s="586">
        <v>0</v>
      </c>
      <c r="AF187" s="586">
        <v>0</v>
      </c>
      <c r="AG187" s="586">
        <v>5000</v>
      </c>
      <c r="AH187" s="586">
        <v>12549.8</v>
      </c>
      <c r="AI187" s="586">
        <v>0</v>
      </c>
      <c r="AJ187" s="586">
        <v>0</v>
      </c>
      <c r="AK187" s="586">
        <v>0</v>
      </c>
      <c r="AL187" s="586">
        <v>0</v>
      </c>
      <c r="AM187" s="586">
        <v>0</v>
      </c>
      <c r="AN187" s="586">
        <v>0</v>
      </c>
      <c r="AO187" s="586">
        <v>0</v>
      </c>
      <c r="AP187" s="586">
        <v>2887406</v>
      </c>
      <c r="AQ187" s="586">
        <v>241908.58856744404</v>
      </c>
      <c r="AR187" s="586">
        <v>131549.79999999999</v>
      </c>
      <c r="AS187" s="586">
        <v>209545.54250920541</v>
      </c>
      <c r="AT187" s="587">
        <v>3260864.3885674439</v>
      </c>
      <c r="AU187" s="586">
        <v>0</v>
      </c>
      <c r="AV187" s="586">
        <v>3260864.3885674439</v>
      </c>
      <c r="AW187" s="586">
        <v>3134314.5885674441</v>
      </c>
      <c r="AX187" s="586">
        <v>4445.8362958403459</v>
      </c>
      <c r="AY187" s="586">
        <v>4473.9356225232941</v>
      </c>
      <c r="AZ187" s="588">
        <v>-6.2806730033143051E-3</v>
      </c>
      <c r="BA187" s="588">
        <v>0</v>
      </c>
      <c r="BB187" s="586">
        <v>0</v>
      </c>
      <c r="BC187" s="587">
        <v>3260864.3885674439</v>
      </c>
      <c r="BD187" s="587">
        <v>4625.3395582516932</v>
      </c>
      <c r="BE187" s="588">
        <v>-1.3852274485028682E-2</v>
      </c>
      <c r="BF187" s="586">
        <v>-21333.3</v>
      </c>
      <c r="BG187" s="586">
        <v>3239531.0885674441</v>
      </c>
      <c r="BH187" s="586">
        <v>-11717.1</v>
      </c>
      <c r="BI187" s="586">
        <v>3227813.988567444</v>
      </c>
      <c r="BJ187" s="586">
        <f>VLOOKUP(B187,CFwds!$M:$AF,15,FALSE)</f>
        <v>258976.4300000025</v>
      </c>
      <c r="BK187" s="586">
        <f>VLOOKUP(B187,CFwds!$M:$AF,20,FALSE)</f>
        <v>0</v>
      </c>
    </row>
    <row r="188" spans="1:63" x14ac:dyDescent="0.25">
      <c r="A188" s="564">
        <v>188</v>
      </c>
      <c r="B188" s="564">
        <v>157</v>
      </c>
      <c r="C188" s="584">
        <v>136438</v>
      </c>
      <c r="D188" s="584">
        <v>9354605</v>
      </c>
      <c r="E188" s="585" t="s">
        <v>1262</v>
      </c>
      <c r="F188" s="586">
        <v>0</v>
      </c>
      <c r="G188" s="586">
        <v>2133990</v>
      </c>
      <c r="H188" s="586">
        <v>1534236</v>
      </c>
      <c r="I188" s="586">
        <v>0</v>
      </c>
      <c r="J188" s="586">
        <v>51599.999999999876</v>
      </c>
      <c r="K188" s="586">
        <v>0</v>
      </c>
      <c r="L188" s="586">
        <v>0</v>
      </c>
      <c r="M188" s="586">
        <v>0</v>
      </c>
      <c r="N188" s="586">
        <v>0</v>
      </c>
      <c r="O188" s="586">
        <v>0</v>
      </c>
      <c r="P188" s="586">
        <v>0</v>
      </c>
      <c r="Q188" s="586">
        <v>17867.849999999984</v>
      </c>
      <c r="R188" s="586">
        <v>48648.600000000166</v>
      </c>
      <c r="S188" s="586">
        <v>130958.10000000036</v>
      </c>
      <c r="T188" s="586">
        <v>52416.000000000036</v>
      </c>
      <c r="U188" s="586">
        <v>40990.950000000026</v>
      </c>
      <c r="V188" s="586">
        <v>7302.7500000000027</v>
      </c>
      <c r="W188" s="586">
        <v>0</v>
      </c>
      <c r="X188" s="586">
        <v>0</v>
      </c>
      <c r="Y188" s="586">
        <v>25002.873883928572</v>
      </c>
      <c r="Z188" s="586">
        <v>0</v>
      </c>
      <c r="AA188" s="586">
        <v>304608.60611244896</v>
      </c>
      <c r="AB188" s="586">
        <v>0</v>
      </c>
      <c r="AC188" s="586">
        <v>0</v>
      </c>
      <c r="AD188" s="586">
        <v>114000</v>
      </c>
      <c r="AE188" s="586">
        <v>0</v>
      </c>
      <c r="AF188" s="586">
        <v>0</v>
      </c>
      <c r="AG188" s="586">
        <v>5000</v>
      </c>
      <c r="AH188" s="586">
        <v>124540</v>
      </c>
      <c r="AI188" s="586">
        <v>0</v>
      </c>
      <c r="AJ188" s="586">
        <v>0</v>
      </c>
      <c r="AK188" s="586">
        <v>0</v>
      </c>
      <c r="AL188" s="586">
        <v>0</v>
      </c>
      <c r="AM188" s="586">
        <v>0</v>
      </c>
      <c r="AN188" s="586">
        <v>0</v>
      </c>
      <c r="AO188" s="586">
        <v>0</v>
      </c>
      <c r="AP188" s="586">
        <v>3668226</v>
      </c>
      <c r="AQ188" s="586">
        <v>679395.72999637807</v>
      </c>
      <c r="AR188" s="586">
        <v>243540</v>
      </c>
      <c r="AS188" s="586">
        <v>489498.53111244919</v>
      </c>
      <c r="AT188" s="587">
        <v>4591161.7299963776</v>
      </c>
      <c r="AU188" s="586">
        <v>0</v>
      </c>
      <c r="AV188" s="586">
        <v>4591161.7299963785</v>
      </c>
      <c r="AW188" s="586">
        <v>4352621.7299963776</v>
      </c>
      <c r="AX188" s="586">
        <v>4852.4211036748911</v>
      </c>
      <c r="AY188" s="586">
        <v>4891.855487654404</v>
      </c>
      <c r="AZ188" s="588">
        <v>-8.061232405379426E-3</v>
      </c>
      <c r="BA188" s="588">
        <v>0</v>
      </c>
      <c r="BB188" s="586">
        <v>0</v>
      </c>
      <c r="BC188" s="587">
        <v>4591161.7299963776</v>
      </c>
      <c r="BD188" s="587">
        <v>5118.3519843883805</v>
      </c>
      <c r="BE188" s="588">
        <v>-1.3579199038479484E-2</v>
      </c>
      <c r="BF188" s="586">
        <v>-27143.219999999998</v>
      </c>
      <c r="BG188" s="586">
        <v>4564018.5099963779</v>
      </c>
      <c r="BH188" s="586">
        <v>-14908.140000000001</v>
      </c>
      <c r="BI188" s="586">
        <v>4549110.3699963782</v>
      </c>
      <c r="BJ188" s="586">
        <f>VLOOKUP(B188,CFwds!$M:$AF,15,FALSE)</f>
        <v>-154243.24999999814</v>
      </c>
      <c r="BK188" s="586">
        <f>VLOOKUP(B188,CFwds!$M:$AF,20,FALSE)</f>
        <v>37880.130000000005</v>
      </c>
    </row>
    <row r="189" spans="1:63" x14ac:dyDescent="0.25">
      <c r="A189" s="564">
        <v>189</v>
      </c>
      <c r="B189" s="564">
        <v>233</v>
      </c>
      <c r="C189" s="584">
        <v>138117</v>
      </c>
      <c r="D189" s="584">
        <v>9352000</v>
      </c>
      <c r="E189" s="585" t="s">
        <v>1263</v>
      </c>
      <c r="F189" s="586">
        <v>452516</v>
      </c>
      <c r="G189" s="586">
        <v>0</v>
      </c>
      <c r="H189" s="586">
        <v>0</v>
      </c>
      <c r="I189" s="586">
        <v>12799.999999999973</v>
      </c>
      <c r="J189" s="586">
        <v>0</v>
      </c>
      <c r="K189" s="586">
        <v>2114.8400000000015</v>
      </c>
      <c r="L189" s="586">
        <v>2471.8909090909092</v>
      </c>
      <c r="M189" s="586">
        <v>92338.858181818185</v>
      </c>
      <c r="N189" s="586">
        <v>0</v>
      </c>
      <c r="O189" s="586">
        <v>0</v>
      </c>
      <c r="P189" s="586">
        <v>0</v>
      </c>
      <c r="Q189" s="586">
        <v>0</v>
      </c>
      <c r="R189" s="586">
        <v>0</v>
      </c>
      <c r="S189" s="586">
        <v>0</v>
      </c>
      <c r="T189" s="586">
        <v>0</v>
      </c>
      <c r="U189" s="586">
        <v>0</v>
      </c>
      <c r="V189" s="586">
        <v>0</v>
      </c>
      <c r="W189" s="586">
        <v>18506.756756756749</v>
      </c>
      <c r="X189" s="586">
        <v>0</v>
      </c>
      <c r="Y189" s="586">
        <v>0</v>
      </c>
      <c r="Z189" s="586">
        <v>50884.777383320637</v>
      </c>
      <c r="AA189" s="586">
        <v>0</v>
      </c>
      <c r="AB189" s="586">
        <v>0</v>
      </c>
      <c r="AC189" s="586">
        <v>0</v>
      </c>
      <c r="AD189" s="586">
        <v>114000</v>
      </c>
      <c r="AE189" s="586">
        <v>0</v>
      </c>
      <c r="AF189" s="586">
        <v>0</v>
      </c>
      <c r="AG189" s="586">
        <v>0</v>
      </c>
      <c r="AH189" s="586">
        <v>3563.59</v>
      </c>
      <c r="AI189" s="586">
        <v>0</v>
      </c>
      <c r="AJ189" s="586">
        <v>0</v>
      </c>
      <c r="AK189" s="586">
        <v>0</v>
      </c>
      <c r="AL189" s="586">
        <v>0</v>
      </c>
      <c r="AM189" s="586">
        <v>0</v>
      </c>
      <c r="AN189" s="586">
        <v>0</v>
      </c>
      <c r="AO189" s="586">
        <v>0</v>
      </c>
      <c r="AP189" s="586">
        <v>452516</v>
      </c>
      <c r="AQ189" s="586">
        <v>179117.12323098644</v>
      </c>
      <c r="AR189" s="586">
        <v>117563.59</v>
      </c>
      <c r="AS189" s="586">
        <v>115745.37192877517</v>
      </c>
      <c r="AT189" s="587">
        <v>749196.71323098638</v>
      </c>
      <c r="AU189" s="586">
        <v>749196.7132309865</v>
      </c>
      <c r="AV189" s="586">
        <v>0</v>
      </c>
      <c r="AW189" s="586">
        <v>631633.12323098641</v>
      </c>
      <c r="AX189" s="586">
        <v>3805.0188146444966</v>
      </c>
      <c r="AY189" s="586">
        <v>3620.4930209625027</v>
      </c>
      <c r="AZ189" s="588">
        <v>5.0967034769462981E-2</v>
      </c>
      <c r="BA189" s="588">
        <v>-4.545703476946298E-2</v>
      </c>
      <c r="BB189" s="586">
        <v>-27319.761604657429</v>
      </c>
      <c r="BC189" s="587">
        <v>721876.95162632898</v>
      </c>
      <c r="BD189" s="587">
        <v>4348.656335098367</v>
      </c>
      <c r="BE189" s="588">
        <v>-9.2936773078070578E-3</v>
      </c>
      <c r="BF189" s="586">
        <v>0</v>
      </c>
      <c r="BG189" s="586">
        <v>721876.95162632898</v>
      </c>
      <c r="BH189" s="586">
        <v>0</v>
      </c>
      <c r="BI189" s="586">
        <v>721876.95162632898</v>
      </c>
      <c r="BJ189" s="586"/>
      <c r="BK189" s="586"/>
    </row>
    <row r="190" spans="1:63" x14ac:dyDescent="0.25">
      <c r="A190" s="564">
        <v>190</v>
      </c>
      <c r="B190" s="564">
        <v>262</v>
      </c>
      <c r="C190" s="584">
        <v>139803</v>
      </c>
      <c r="D190" s="584">
        <v>9352001</v>
      </c>
      <c r="E190" s="585" t="s">
        <v>801</v>
      </c>
      <c r="F190" s="586">
        <v>1676490</v>
      </c>
      <c r="G190" s="586">
        <v>0</v>
      </c>
      <c r="H190" s="586">
        <v>0</v>
      </c>
      <c r="I190" s="586">
        <v>41200.000000000007</v>
      </c>
      <c r="J190" s="586">
        <v>0</v>
      </c>
      <c r="K190" s="586">
        <v>11448.631321370287</v>
      </c>
      <c r="L190" s="586">
        <v>21199.140293637851</v>
      </c>
      <c r="M190" s="586">
        <v>106680.42822185946</v>
      </c>
      <c r="N190" s="586">
        <v>119197.23327895593</v>
      </c>
      <c r="O190" s="586">
        <v>104681.02610114202</v>
      </c>
      <c r="P190" s="586">
        <v>0</v>
      </c>
      <c r="Q190" s="586">
        <v>0</v>
      </c>
      <c r="R190" s="586">
        <v>0</v>
      </c>
      <c r="S190" s="586">
        <v>0</v>
      </c>
      <c r="T190" s="586">
        <v>0</v>
      </c>
      <c r="U190" s="586">
        <v>0</v>
      </c>
      <c r="V190" s="586">
        <v>0</v>
      </c>
      <c r="W190" s="586">
        <v>14057.142857142822</v>
      </c>
      <c r="X190" s="586">
        <v>0</v>
      </c>
      <c r="Y190" s="586">
        <v>4870.5051369863013</v>
      </c>
      <c r="Z190" s="586">
        <v>138182.16612244907</v>
      </c>
      <c r="AA190" s="586">
        <v>0</v>
      </c>
      <c r="AB190" s="586">
        <v>0</v>
      </c>
      <c r="AC190" s="586">
        <v>0</v>
      </c>
      <c r="AD190" s="586">
        <v>114000</v>
      </c>
      <c r="AE190" s="586">
        <v>0</v>
      </c>
      <c r="AF190" s="586">
        <v>0</v>
      </c>
      <c r="AG190" s="586">
        <v>0</v>
      </c>
      <c r="AH190" s="586">
        <v>5559.19</v>
      </c>
      <c r="AI190" s="586">
        <v>0</v>
      </c>
      <c r="AJ190" s="586">
        <v>0</v>
      </c>
      <c r="AK190" s="586">
        <v>0</v>
      </c>
      <c r="AL190" s="586">
        <v>0</v>
      </c>
      <c r="AM190" s="586">
        <v>0</v>
      </c>
      <c r="AN190" s="586">
        <v>0</v>
      </c>
      <c r="AO190" s="586">
        <v>0</v>
      </c>
      <c r="AP190" s="586">
        <v>1676490</v>
      </c>
      <c r="AQ190" s="586">
        <v>561516.2733335438</v>
      </c>
      <c r="AR190" s="586">
        <v>119559.19</v>
      </c>
      <c r="AS190" s="586">
        <v>350383.19573093188</v>
      </c>
      <c r="AT190" s="587">
        <v>2357565.4633335439</v>
      </c>
      <c r="AU190" s="586">
        <v>2357565.4633335434</v>
      </c>
      <c r="AV190" s="586">
        <v>0</v>
      </c>
      <c r="AW190" s="586">
        <v>2238006.2733335439</v>
      </c>
      <c r="AX190" s="586">
        <v>3639.0345907862502</v>
      </c>
      <c r="AY190" s="586">
        <v>3614.863505891255</v>
      </c>
      <c r="AZ190" s="588">
        <v>6.6865830080728586E-3</v>
      </c>
      <c r="BA190" s="588">
        <v>-1.1765830080728585E-3</v>
      </c>
      <c r="BB190" s="586">
        <v>-2615.7099911836144</v>
      </c>
      <c r="BC190" s="587">
        <v>2354949.7533423603</v>
      </c>
      <c r="BD190" s="587">
        <v>3829.1865908005857</v>
      </c>
      <c r="BE190" s="588">
        <v>-2.2187277154563922E-3</v>
      </c>
      <c r="BF190" s="586">
        <v>0</v>
      </c>
      <c r="BG190" s="586">
        <v>2354949.7533423603</v>
      </c>
      <c r="BH190" s="586">
        <v>0</v>
      </c>
      <c r="BI190" s="586">
        <v>2354949.7533423603</v>
      </c>
      <c r="BJ190" s="586"/>
      <c r="BK190" s="586"/>
    </row>
    <row r="191" spans="1:63" x14ac:dyDescent="0.25">
      <c r="A191" s="564">
        <v>191</v>
      </c>
      <c r="B191" s="564">
        <v>411</v>
      </c>
      <c r="C191" s="584">
        <v>136316</v>
      </c>
      <c r="D191" s="584">
        <v>9352003</v>
      </c>
      <c r="E191" s="585" t="s">
        <v>865</v>
      </c>
      <c r="F191" s="586">
        <v>888676</v>
      </c>
      <c r="G191" s="586">
        <v>0</v>
      </c>
      <c r="H191" s="586">
        <v>0</v>
      </c>
      <c r="I191" s="586">
        <v>18000.000000000011</v>
      </c>
      <c r="J191" s="586">
        <v>0</v>
      </c>
      <c r="K191" s="586">
        <v>14564.550000000017</v>
      </c>
      <c r="L191" s="586">
        <v>0</v>
      </c>
      <c r="M191" s="586">
        <v>1119.3000000000009</v>
      </c>
      <c r="N191" s="586">
        <v>0</v>
      </c>
      <c r="O191" s="586">
        <v>0</v>
      </c>
      <c r="P191" s="586">
        <v>0</v>
      </c>
      <c r="Q191" s="586">
        <v>0</v>
      </c>
      <c r="R191" s="586">
        <v>0</v>
      </c>
      <c r="S191" s="586">
        <v>0</v>
      </c>
      <c r="T191" s="586">
        <v>0</v>
      </c>
      <c r="U191" s="586">
        <v>0</v>
      </c>
      <c r="V191" s="586">
        <v>0</v>
      </c>
      <c r="W191" s="586">
        <v>12868.421052631575</v>
      </c>
      <c r="X191" s="586">
        <v>0</v>
      </c>
      <c r="Y191" s="586">
        <v>2862.8164556962024</v>
      </c>
      <c r="Z191" s="586">
        <v>43647.933994685896</v>
      </c>
      <c r="AA191" s="586">
        <v>0</v>
      </c>
      <c r="AB191" s="586">
        <v>0</v>
      </c>
      <c r="AC191" s="586">
        <v>0</v>
      </c>
      <c r="AD191" s="586">
        <v>114000</v>
      </c>
      <c r="AE191" s="586">
        <v>0</v>
      </c>
      <c r="AF191" s="586">
        <v>0</v>
      </c>
      <c r="AG191" s="586">
        <v>0</v>
      </c>
      <c r="AH191" s="586">
        <v>4252.55</v>
      </c>
      <c r="AI191" s="586">
        <v>0</v>
      </c>
      <c r="AJ191" s="586">
        <v>0</v>
      </c>
      <c r="AK191" s="586">
        <v>0</v>
      </c>
      <c r="AL191" s="586">
        <v>0</v>
      </c>
      <c r="AM191" s="586">
        <v>0</v>
      </c>
      <c r="AN191" s="586">
        <v>0</v>
      </c>
      <c r="AO191" s="586">
        <v>0</v>
      </c>
      <c r="AP191" s="586">
        <v>888676</v>
      </c>
      <c r="AQ191" s="586">
        <v>93063.021503013704</v>
      </c>
      <c r="AR191" s="586">
        <v>118252.55</v>
      </c>
      <c r="AS191" s="586">
        <v>70487.658994685917</v>
      </c>
      <c r="AT191" s="587">
        <v>1099991.5715030136</v>
      </c>
      <c r="AU191" s="586">
        <v>1099991.5715030138</v>
      </c>
      <c r="AV191" s="586">
        <v>0</v>
      </c>
      <c r="AW191" s="586">
        <v>981739.02150301356</v>
      </c>
      <c r="AX191" s="586">
        <v>3011.4693911135387</v>
      </c>
      <c r="AY191" s="586">
        <v>2986.6949935182652</v>
      </c>
      <c r="AZ191" s="588">
        <v>8.2949205221956E-3</v>
      </c>
      <c r="BA191" s="588">
        <v>-2.7849205221955999E-3</v>
      </c>
      <c r="BB191" s="586">
        <v>-2711.5728670020462</v>
      </c>
      <c r="BC191" s="587">
        <v>1097279.9986360115</v>
      </c>
      <c r="BD191" s="587">
        <v>3365.8895663681333</v>
      </c>
      <c r="BE191" s="588">
        <v>-4.4340617393571202E-3</v>
      </c>
      <c r="BF191" s="586">
        <v>0</v>
      </c>
      <c r="BG191" s="586">
        <v>1097279.9986360115</v>
      </c>
      <c r="BH191" s="586">
        <v>0</v>
      </c>
      <c r="BI191" s="586">
        <v>1097279.9986360115</v>
      </c>
      <c r="BJ191" s="586"/>
      <c r="BK191" s="586"/>
    </row>
    <row r="192" spans="1:63" x14ac:dyDescent="0.25">
      <c r="A192" s="564">
        <v>192</v>
      </c>
      <c r="B192" s="564">
        <v>73</v>
      </c>
      <c r="C192" s="584">
        <v>139804</v>
      </c>
      <c r="D192" s="584">
        <v>9352006</v>
      </c>
      <c r="E192" s="585" t="s">
        <v>726</v>
      </c>
      <c r="F192" s="586">
        <v>553378</v>
      </c>
      <c r="G192" s="586">
        <v>0</v>
      </c>
      <c r="H192" s="586">
        <v>0</v>
      </c>
      <c r="I192" s="586">
        <v>27599.999999999978</v>
      </c>
      <c r="J192" s="586">
        <v>0</v>
      </c>
      <c r="K192" s="586">
        <v>7091.9858910891189</v>
      </c>
      <c r="L192" s="586">
        <v>0</v>
      </c>
      <c r="M192" s="586">
        <v>32620.391584158515</v>
      </c>
      <c r="N192" s="586">
        <v>35116.990099010014</v>
      </c>
      <c r="O192" s="586">
        <v>61166.663613861499</v>
      </c>
      <c r="P192" s="586">
        <v>0</v>
      </c>
      <c r="Q192" s="586">
        <v>0</v>
      </c>
      <c r="R192" s="586">
        <v>0</v>
      </c>
      <c r="S192" s="586">
        <v>0</v>
      </c>
      <c r="T192" s="586">
        <v>0</v>
      </c>
      <c r="U192" s="586">
        <v>0</v>
      </c>
      <c r="V192" s="586">
        <v>0</v>
      </c>
      <c r="W192" s="586">
        <v>8903.5087719298099</v>
      </c>
      <c r="X192" s="586">
        <v>0</v>
      </c>
      <c r="Y192" s="586">
        <v>1925.897435897436</v>
      </c>
      <c r="Z192" s="586">
        <v>52344.592982456161</v>
      </c>
      <c r="AA192" s="586">
        <v>0</v>
      </c>
      <c r="AB192" s="586">
        <v>0</v>
      </c>
      <c r="AC192" s="586">
        <v>0</v>
      </c>
      <c r="AD192" s="586">
        <v>114000</v>
      </c>
      <c r="AE192" s="586">
        <v>0</v>
      </c>
      <c r="AF192" s="586">
        <v>0</v>
      </c>
      <c r="AG192" s="586">
        <v>0</v>
      </c>
      <c r="AH192" s="586">
        <v>2280.6999999999998</v>
      </c>
      <c r="AI192" s="586">
        <v>0</v>
      </c>
      <c r="AJ192" s="586">
        <v>0</v>
      </c>
      <c r="AK192" s="586">
        <v>0</v>
      </c>
      <c r="AL192" s="586">
        <v>0</v>
      </c>
      <c r="AM192" s="586">
        <v>0</v>
      </c>
      <c r="AN192" s="586">
        <v>0</v>
      </c>
      <c r="AO192" s="586">
        <v>0</v>
      </c>
      <c r="AP192" s="586">
        <v>553378</v>
      </c>
      <c r="AQ192" s="586">
        <v>226770.03037840256</v>
      </c>
      <c r="AR192" s="586">
        <v>116280.7</v>
      </c>
      <c r="AS192" s="586">
        <v>144140.40857651574</v>
      </c>
      <c r="AT192" s="587">
        <v>896428.73037840251</v>
      </c>
      <c r="AU192" s="586">
        <v>896428.73037840263</v>
      </c>
      <c r="AV192" s="586">
        <v>0</v>
      </c>
      <c r="AW192" s="586">
        <v>780148.03037840256</v>
      </c>
      <c r="AX192" s="586">
        <v>3843.0937457064165</v>
      </c>
      <c r="AY192" s="586">
        <v>3865.3166615422278</v>
      </c>
      <c r="AZ192" s="588">
        <v>-5.749313130517129E-3</v>
      </c>
      <c r="BA192" s="588">
        <v>0</v>
      </c>
      <c r="BB192" s="586">
        <v>0</v>
      </c>
      <c r="BC192" s="587">
        <v>896428.73037840251</v>
      </c>
      <c r="BD192" s="587">
        <v>4415.905075755677</v>
      </c>
      <c r="BE192" s="588">
        <v>-1.4869456139927295E-2</v>
      </c>
      <c r="BF192" s="586">
        <v>0</v>
      </c>
      <c r="BG192" s="586">
        <v>896428.73037840251</v>
      </c>
      <c r="BH192" s="586">
        <v>0</v>
      </c>
      <c r="BI192" s="586">
        <v>896428.73037840251</v>
      </c>
      <c r="BJ192" s="586"/>
      <c r="BK192" s="586"/>
    </row>
    <row r="193" spans="1:63" x14ac:dyDescent="0.25">
      <c r="A193" s="564">
        <v>193</v>
      </c>
      <c r="B193" s="564">
        <v>453</v>
      </c>
      <c r="C193" s="584">
        <v>140044</v>
      </c>
      <c r="D193" s="584">
        <v>9352010</v>
      </c>
      <c r="E193" s="585" t="s">
        <v>1264</v>
      </c>
      <c r="F193" s="586">
        <v>1125838</v>
      </c>
      <c r="G193" s="586">
        <v>0</v>
      </c>
      <c r="H193" s="586">
        <v>0</v>
      </c>
      <c r="I193" s="586">
        <v>20400.000000000047</v>
      </c>
      <c r="J193" s="586">
        <v>0</v>
      </c>
      <c r="K193" s="586">
        <v>3303.2999999999993</v>
      </c>
      <c r="L193" s="586">
        <v>3931.2000000000107</v>
      </c>
      <c r="M193" s="586">
        <v>0</v>
      </c>
      <c r="N193" s="586">
        <v>0</v>
      </c>
      <c r="O193" s="586">
        <v>0</v>
      </c>
      <c r="P193" s="586">
        <v>0</v>
      </c>
      <c r="Q193" s="586">
        <v>0</v>
      </c>
      <c r="R193" s="586">
        <v>0</v>
      </c>
      <c r="S193" s="586">
        <v>0</v>
      </c>
      <c r="T193" s="586">
        <v>0</v>
      </c>
      <c r="U193" s="586">
        <v>0</v>
      </c>
      <c r="V193" s="586">
        <v>0</v>
      </c>
      <c r="W193" s="586">
        <v>17549.575070821535</v>
      </c>
      <c r="X193" s="586">
        <v>0</v>
      </c>
      <c r="Y193" s="586">
        <v>1979.4041450777202</v>
      </c>
      <c r="Z193" s="586">
        <v>128159.87749163009</v>
      </c>
      <c r="AA193" s="586">
        <v>0</v>
      </c>
      <c r="AB193" s="586">
        <v>0</v>
      </c>
      <c r="AC193" s="586">
        <v>0</v>
      </c>
      <c r="AD193" s="586">
        <v>114000</v>
      </c>
      <c r="AE193" s="586">
        <v>0</v>
      </c>
      <c r="AF193" s="586">
        <v>0</v>
      </c>
      <c r="AG193" s="586">
        <v>0</v>
      </c>
      <c r="AH193" s="586">
        <v>12258.74</v>
      </c>
      <c r="AI193" s="586">
        <v>0</v>
      </c>
      <c r="AJ193" s="586">
        <v>0</v>
      </c>
      <c r="AK193" s="586">
        <v>0</v>
      </c>
      <c r="AL193" s="586">
        <v>0</v>
      </c>
      <c r="AM193" s="586">
        <v>0</v>
      </c>
      <c r="AN193" s="586">
        <v>0</v>
      </c>
      <c r="AO193" s="586">
        <v>0</v>
      </c>
      <c r="AP193" s="586">
        <v>1125838</v>
      </c>
      <c r="AQ193" s="586">
        <v>175323.3567075294</v>
      </c>
      <c r="AR193" s="586">
        <v>126258.74</v>
      </c>
      <c r="AS193" s="586">
        <v>151974.92749163011</v>
      </c>
      <c r="AT193" s="587">
        <v>1427420.0967075294</v>
      </c>
      <c r="AU193" s="586">
        <v>1427420.0967075294</v>
      </c>
      <c r="AV193" s="586">
        <v>0</v>
      </c>
      <c r="AW193" s="586">
        <v>1301161.3567075294</v>
      </c>
      <c r="AX193" s="586">
        <v>3150.5117595823958</v>
      </c>
      <c r="AY193" s="586">
        <v>3217.61831415907</v>
      </c>
      <c r="AZ193" s="588">
        <v>-2.0855971101784516E-2</v>
      </c>
      <c r="BA193" s="588">
        <v>5.8559711017845163E-3</v>
      </c>
      <c r="BB193" s="586">
        <v>7781.8615839509966</v>
      </c>
      <c r="BC193" s="587">
        <v>1435201.9582914803</v>
      </c>
      <c r="BD193" s="587">
        <v>3475.0652743135115</v>
      </c>
      <c r="BE193" s="588">
        <v>-2.4954438456602834E-2</v>
      </c>
      <c r="BF193" s="586">
        <v>0</v>
      </c>
      <c r="BG193" s="586">
        <v>1435201.9582914803</v>
      </c>
      <c r="BH193" s="586">
        <v>0</v>
      </c>
      <c r="BI193" s="586">
        <v>1435201.9582914803</v>
      </c>
      <c r="BJ193" s="586"/>
      <c r="BK193" s="586"/>
    </row>
    <row r="194" spans="1:63" x14ac:dyDescent="0.25">
      <c r="A194" s="564">
        <v>194</v>
      </c>
      <c r="B194" s="564">
        <v>61</v>
      </c>
      <c r="C194" s="584">
        <v>140573</v>
      </c>
      <c r="D194" s="584">
        <v>9352014</v>
      </c>
      <c r="E194" s="585" t="s">
        <v>977</v>
      </c>
      <c r="F194" s="586">
        <v>986812</v>
      </c>
      <c r="G194" s="586">
        <v>0</v>
      </c>
      <c r="H194" s="586">
        <v>0</v>
      </c>
      <c r="I194" s="586">
        <v>61600</v>
      </c>
      <c r="J194" s="586">
        <v>0</v>
      </c>
      <c r="K194" s="586">
        <v>12762.749999999993</v>
      </c>
      <c r="L194" s="586">
        <v>3931.200000000008</v>
      </c>
      <c r="M194" s="586">
        <v>60442.199999999983</v>
      </c>
      <c r="N194" s="586">
        <v>123468.79999999997</v>
      </c>
      <c r="O194" s="586">
        <v>101856.30000000021</v>
      </c>
      <c r="P194" s="586">
        <v>13144.950000000013</v>
      </c>
      <c r="Q194" s="586">
        <v>0</v>
      </c>
      <c r="R194" s="586">
        <v>0</v>
      </c>
      <c r="S194" s="586">
        <v>0</v>
      </c>
      <c r="T194" s="586">
        <v>0</v>
      </c>
      <c r="U194" s="586">
        <v>0</v>
      </c>
      <c r="V194" s="586">
        <v>0</v>
      </c>
      <c r="W194" s="586">
        <v>14336.633663366334</v>
      </c>
      <c r="X194" s="586">
        <v>0</v>
      </c>
      <c r="Y194" s="586">
        <v>3119.7204968944102</v>
      </c>
      <c r="Z194" s="586">
        <v>86213.530431153587</v>
      </c>
      <c r="AA194" s="586">
        <v>0</v>
      </c>
      <c r="AB194" s="586">
        <v>0</v>
      </c>
      <c r="AC194" s="586">
        <v>0</v>
      </c>
      <c r="AD194" s="586">
        <v>114000</v>
      </c>
      <c r="AE194" s="586">
        <v>0</v>
      </c>
      <c r="AF194" s="586">
        <v>0</v>
      </c>
      <c r="AG194" s="586">
        <v>0</v>
      </c>
      <c r="AH194" s="586">
        <v>6604.51</v>
      </c>
      <c r="AI194" s="586">
        <v>0</v>
      </c>
      <c r="AJ194" s="586">
        <v>0</v>
      </c>
      <c r="AK194" s="586">
        <v>0</v>
      </c>
      <c r="AL194" s="586">
        <v>0</v>
      </c>
      <c r="AM194" s="586">
        <v>0</v>
      </c>
      <c r="AN194" s="586">
        <v>0</v>
      </c>
      <c r="AO194" s="586">
        <v>0</v>
      </c>
      <c r="AP194" s="586">
        <v>986812</v>
      </c>
      <c r="AQ194" s="586">
        <v>480876.08459141449</v>
      </c>
      <c r="AR194" s="586">
        <v>120604.51</v>
      </c>
      <c r="AS194" s="586">
        <v>284814.43043115368</v>
      </c>
      <c r="AT194" s="587">
        <v>1588292.5945914146</v>
      </c>
      <c r="AU194" s="586">
        <v>1588292.5945914143</v>
      </c>
      <c r="AV194" s="586">
        <v>0</v>
      </c>
      <c r="AW194" s="586">
        <v>1467688.0845914145</v>
      </c>
      <c r="AX194" s="586">
        <v>4054.3869740094324</v>
      </c>
      <c r="AY194" s="586">
        <v>4092.2852943052408</v>
      </c>
      <c r="AZ194" s="588">
        <v>-9.2609184282794483E-3</v>
      </c>
      <c r="BA194" s="588">
        <v>0</v>
      </c>
      <c r="BB194" s="586">
        <v>0</v>
      </c>
      <c r="BC194" s="587">
        <v>1588292.5945914146</v>
      </c>
      <c r="BD194" s="587">
        <v>4387.5486038436866</v>
      </c>
      <c r="BE194" s="588">
        <v>-2.3967467353697702E-2</v>
      </c>
      <c r="BF194" s="586">
        <v>0</v>
      </c>
      <c r="BG194" s="586">
        <v>1588292.5945914146</v>
      </c>
      <c r="BH194" s="586">
        <v>0</v>
      </c>
      <c r="BI194" s="586">
        <v>1588292.5945914146</v>
      </c>
      <c r="BJ194" s="586"/>
      <c r="BK194" s="586"/>
    </row>
    <row r="195" spans="1:63" x14ac:dyDescent="0.25">
      <c r="A195" s="564">
        <v>195</v>
      </c>
      <c r="B195" s="564">
        <v>292</v>
      </c>
      <c r="C195" s="584">
        <v>140822</v>
      </c>
      <c r="D195" s="584">
        <v>9352017</v>
      </c>
      <c r="E195" s="585" t="s">
        <v>818</v>
      </c>
      <c r="F195" s="586">
        <v>1695572</v>
      </c>
      <c r="G195" s="586">
        <v>0</v>
      </c>
      <c r="H195" s="586">
        <v>0</v>
      </c>
      <c r="I195" s="586">
        <v>18458.114374034005</v>
      </c>
      <c r="J195" s="586">
        <v>0</v>
      </c>
      <c r="K195" s="586">
        <v>4619.143122102013</v>
      </c>
      <c r="L195" s="586">
        <v>5668.9483771251862</v>
      </c>
      <c r="M195" s="586">
        <v>10760.503863987657</v>
      </c>
      <c r="N195" s="586">
        <v>12317.714992272027</v>
      </c>
      <c r="O195" s="586">
        <v>0</v>
      </c>
      <c r="P195" s="586">
        <v>0</v>
      </c>
      <c r="Q195" s="586">
        <v>0</v>
      </c>
      <c r="R195" s="586">
        <v>0</v>
      </c>
      <c r="S195" s="586">
        <v>0</v>
      </c>
      <c r="T195" s="586">
        <v>0</v>
      </c>
      <c r="U195" s="586">
        <v>0</v>
      </c>
      <c r="V195" s="586">
        <v>0</v>
      </c>
      <c r="W195" s="586">
        <v>28373.881932021486</v>
      </c>
      <c r="X195" s="586">
        <v>0</v>
      </c>
      <c r="Y195" s="586">
        <v>1795.163806552262</v>
      </c>
      <c r="Z195" s="586">
        <v>137391.51900869783</v>
      </c>
      <c r="AA195" s="586">
        <v>0</v>
      </c>
      <c r="AB195" s="586">
        <v>0</v>
      </c>
      <c r="AC195" s="586">
        <v>0</v>
      </c>
      <c r="AD195" s="586">
        <v>114000</v>
      </c>
      <c r="AE195" s="586">
        <v>0</v>
      </c>
      <c r="AF195" s="586">
        <v>0</v>
      </c>
      <c r="AG195" s="586">
        <v>0</v>
      </c>
      <c r="AH195" s="586">
        <v>7222.2</v>
      </c>
      <c r="AI195" s="586">
        <v>0</v>
      </c>
      <c r="AJ195" s="586">
        <v>0</v>
      </c>
      <c r="AK195" s="586">
        <v>0</v>
      </c>
      <c r="AL195" s="586">
        <v>0</v>
      </c>
      <c r="AM195" s="586">
        <v>0</v>
      </c>
      <c r="AN195" s="586">
        <v>0</v>
      </c>
      <c r="AO195" s="586">
        <v>0</v>
      </c>
      <c r="AP195" s="586">
        <v>1695572</v>
      </c>
      <c r="AQ195" s="586">
        <v>219384.98947679246</v>
      </c>
      <c r="AR195" s="586">
        <v>121222.2</v>
      </c>
      <c r="AS195" s="586">
        <v>173301.53137345827</v>
      </c>
      <c r="AT195" s="587">
        <v>2036179.1894767925</v>
      </c>
      <c r="AU195" s="586">
        <v>2036179.1894767927</v>
      </c>
      <c r="AV195" s="586">
        <v>0</v>
      </c>
      <c r="AW195" s="586">
        <v>1914956.9894767925</v>
      </c>
      <c r="AX195" s="586">
        <v>3078.7089862970943</v>
      </c>
      <c r="AY195" s="586">
        <v>3082.2573051492918</v>
      </c>
      <c r="AZ195" s="588">
        <v>-1.151207865180382E-3</v>
      </c>
      <c r="BA195" s="588">
        <v>0</v>
      </c>
      <c r="BB195" s="586">
        <v>0</v>
      </c>
      <c r="BC195" s="587">
        <v>2036179.1894767925</v>
      </c>
      <c r="BD195" s="587">
        <v>3273.59998308166</v>
      </c>
      <c r="BE195" s="588">
        <v>-6.4617344461482817E-3</v>
      </c>
      <c r="BF195" s="586">
        <v>0</v>
      </c>
      <c r="BG195" s="586">
        <v>2036179.1894767925</v>
      </c>
      <c r="BH195" s="586">
        <v>0</v>
      </c>
      <c r="BI195" s="586">
        <v>2036179.1894767925</v>
      </c>
      <c r="BJ195" s="586"/>
      <c r="BK195" s="586"/>
    </row>
    <row r="196" spans="1:63" x14ac:dyDescent="0.25">
      <c r="A196" s="564">
        <v>196</v>
      </c>
      <c r="B196" s="564">
        <v>484</v>
      </c>
      <c r="C196" s="584">
        <v>142993</v>
      </c>
      <c r="D196" s="584">
        <v>9352022</v>
      </c>
      <c r="E196" s="585" t="s">
        <v>1265</v>
      </c>
      <c r="F196" s="586">
        <v>629706</v>
      </c>
      <c r="G196" s="586">
        <v>0</v>
      </c>
      <c r="H196" s="586">
        <v>0</v>
      </c>
      <c r="I196" s="586">
        <v>13200.000000000011</v>
      </c>
      <c r="J196" s="586">
        <v>0</v>
      </c>
      <c r="K196" s="586">
        <v>5149.6860262008722</v>
      </c>
      <c r="L196" s="586">
        <v>0</v>
      </c>
      <c r="M196" s="586">
        <v>0</v>
      </c>
      <c r="N196" s="586">
        <v>0</v>
      </c>
      <c r="O196" s="586">
        <v>0</v>
      </c>
      <c r="P196" s="586">
        <v>0</v>
      </c>
      <c r="Q196" s="586">
        <v>0</v>
      </c>
      <c r="R196" s="586">
        <v>0</v>
      </c>
      <c r="S196" s="586">
        <v>0</v>
      </c>
      <c r="T196" s="586">
        <v>0</v>
      </c>
      <c r="U196" s="586">
        <v>0</v>
      </c>
      <c r="V196" s="586">
        <v>0</v>
      </c>
      <c r="W196" s="586">
        <v>25531.578947368424</v>
      </c>
      <c r="X196" s="586">
        <v>0</v>
      </c>
      <c r="Y196" s="586">
        <v>953.90625</v>
      </c>
      <c r="Z196" s="586">
        <v>44499.539641860392</v>
      </c>
      <c r="AA196" s="586">
        <v>0</v>
      </c>
      <c r="AB196" s="586">
        <v>0</v>
      </c>
      <c r="AC196" s="586">
        <v>0</v>
      </c>
      <c r="AD196" s="586">
        <v>114000</v>
      </c>
      <c r="AE196" s="586">
        <v>0</v>
      </c>
      <c r="AF196" s="586">
        <v>0</v>
      </c>
      <c r="AG196" s="586">
        <v>0</v>
      </c>
      <c r="AH196" s="586">
        <v>15807</v>
      </c>
      <c r="AI196" s="586">
        <v>0</v>
      </c>
      <c r="AJ196" s="586">
        <v>0</v>
      </c>
      <c r="AK196" s="586">
        <v>0</v>
      </c>
      <c r="AL196" s="586">
        <v>0</v>
      </c>
      <c r="AM196" s="586">
        <v>0</v>
      </c>
      <c r="AN196" s="586">
        <v>0</v>
      </c>
      <c r="AO196" s="586">
        <v>0</v>
      </c>
      <c r="AP196" s="586">
        <v>629706</v>
      </c>
      <c r="AQ196" s="586">
        <v>89334.710865429704</v>
      </c>
      <c r="AR196" s="586">
        <v>129807</v>
      </c>
      <c r="AS196" s="586">
        <v>63672.182654960838</v>
      </c>
      <c r="AT196" s="587">
        <v>848847.71086542972</v>
      </c>
      <c r="AU196" s="586">
        <v>848847.71086542972</v>
      </c>
      <c r="AV196" s="586">
        <v>0</v>
      </c>
      <c r="AW196" s="586">
        <v>719040.71086542972</v>
      </c>
      <c r="AX196" s="586">
        <v>3112.7303500667954</v>
      </c>
      <c r="AY196" s="586">
        <v>3139.2570112794615</v>
      </c>
      <c r="AZ196" s="588">
        <v>-8.4499807175248409E-3</v>
      </c>
      <c r="BA196" s="588">
        <v>0</v>
      </c>
      <c r="BB196" s="586">
        <v>0</v>
      </c>
      <c r="BC196" s="587">
        <v>848847.71086542972</v>
      </c>
      <c r="BD196" s="587">
        <v>3674.6654150018603</v>
      </c>
      <c r="BE196" s="588">
        <v>-1.9710365080986558E-2</v>
      </c>
      <c r="BF196" s="586">
        <v>0</v>
      </c>
      <c r="BG196" s="586">
        <v>848847.71086542972</v>
      </c>
      <c r="BH196" s="586">
        <v>0</v>
      </c>
      <c r="BI196" s="586">
        <v>848847.71086542972</v>
      </c>
      <c r="BJ196" s="586"/>
      <c r="BK196" s="586"/>
    </row>
    <row r="197" spans="1:63" x14ac:dyDescent="0.25">
      <c r="A197" s="564">
        <v>197</v>
      </c>
      <c r="B197" s="564">
        <v>77</v>
      </c>
      <c r="C197" s="584">
        <v>140823</v>
      </c>
      <c r="D197" s="584">
        <v>9352025</v>
      </c>
      <c r="E197" s="585" t="s">
        <v>731</v>
      </c>
      <c r="F197" s="586">
        <v>839608</v>
      </c>
      <c r="G197" s="586">
        <v>0</v>
      </c>
      <c r="H197" s="586">
        <v>0</v>
      </c>
      <c r="I197" s="586">
        <v>18800.000000000051</v>
      </c>
      <c r="J197" s="586">
        <v>0</v>
      </c>
      <c r="K197" s="586">
        <v>3916.6162866449495</v>
      </c>
      <c r="L197" s="586">
        <v>493.00065146579766</v>
      </c>
      <c r="M197" s="586">
        <v>110048.70097719859</v>
      </c>
      <c r="N197" s="586">
        <v>5842.9706840391009</v>
      </c>
      <c r="O197" s="586">
        <v>7477.17654723128</v>
      </c>
      <c r="P197" s="586">
        <v>0</v>
      </c>
      <c r="Q197" s="586">
        <v>0</v>
      </c>
      <c r="R197" s="586">
        <v>0</v>
      </c>
      <c r="S197" s="586">
        <v>0</v>
      </c>
      <c r="T197" s="586">
        <v>0</v>
      </c>
      <c r="U197" s="586">
        <v>0</v>
      </c>
      <c r="V197" s="586">
        <v>0</v>
      </c>
      <c r="W197" s="586">
        <v>0</v>
      </c>
      <c r="X197" s="586">
        <v>0</v>
      </c>
      <c r="Y197" s="586">
        <v>0</v>
      </c>
      <c r="Z197" s="586">
        <v>59413.468383141735</v>
      </c>
      <c r="AA197" s="586">
        <v>0</v>
      </c>
      <c r="AB197" s="586">
        <v>0</v>
      </c>
      <c r="AC197" s="586">
        <v>0</v>
      </c>
      <c r="AD197" s="586">
        <v>114000</v>
      </c>
      <c r="AE197" s="586">
        <v>0</v>
      </c>
      <c r="AF197" s="586">
        <v>0</v>
      </c>
      <c r="AG197" s="586">
        <v>0</v>
      </c>
      <c r="AH197" s="586">
        <v>5657.46</v>
      </c>
      <c r="AI197" s="586">
        <v>0</v>
      </c>
      <c r="AJ197" s="586">
        <v>0</v>
      </c>
      <c r="AK197" s="586">
        <v>0</v>
      </c>
      <c r="AL197" s="586">
        <v>0</v>
      </c>
      <c r="AM197" s="586">
        <v>0</v>
      </c>
      <c r="AN197" s="586">
        <v>0</v>
      </c>
      <c r="AO197" s="586">
        <v>0</v>
      </c>
      <c r="AP197" s="586">
        <v>839608</v>
      </c>
      <c r="AQ197" s="586">
        <v>205991.93352972151</v>
      </c>
      <c r="AR197" s="586">
        <v>119657.46</v>
      </c>
      <c r="AS197" s="586">
        <v>142700.50095643161</v>
      </c>
      <c r="AT197" s="587">
        <v>1165257.3935297215</v>
      </c>
      <c r="AU197" s="586">
        <v>1165257.3935297213</v>
      </c>
      <c r="AV197" s="586">
        <v>0</v>
      </c>
      <c r="AW197" s="586">
        <v>1045599.9335297216</v>
      </c>
      <c r="AX197" s="586">
        <v>3394.8049789926026</v>
      </c>
      <c r="AY197" s="586">
        <v>3399.1346604095647</v>
      </c>
      <c r="AZ197" s="588">
        <v>-1.2737598975971183E-3</v>
      </c>
      <c r="BA197" s="588">
        <v>0</v>
      </c>
      <c r="BB197" s="586">
        <v>0</v>
      </c>
      <c r="BC197" s="587">
        <v>1165257.3935297215</v>
      </c>
      <c r="BD197" s="587">
        <v>3783.303225745849</v>
      </c>
      <c r="BE197" s="588">
        <v>-1.3080973329201551E-2</v>
      </c>
      <c r="BF197" s="586">
        <v>0</v>
      </c>
      <c r="BG197" s="586">
        <v>1165257.3935297215</v>
      </c>
      <c r="BH197" s="586">
        <v>0</v>
      </c>
      <c r="BI197" s="586">
        <v>1165257.3935297215</v>
      </c>
      <c r="BJ197" s="586"/>
      <c r="BK197" s="586"/>
    </row>
    <row r="198" spans="1:63" x14ac:dyDescent="0.25">
      <c r="A198" s="564">
        <v>198</v>
      </c>
      <c r="B198" s="564">
        <v>267</v>
      </c>
      <c r="C198" s="584">
        <v>140887</v>
      </c>
      <c r="D198" s="584">
        <v>9352027</v>
      </c>
      <c r="E198" s="585" t="s">
        <v>1266</v>
      </c>
      <c r="F198" s="586">
        <v>1428424</v>
      </c>
      <c r="G198" s="586">
        <v>0</v>
      </c>
      <c r="H198" s="586">
        <v>0</v>
      </c>
      <c r="I198" s="586">
        <v>56400.000000000036</v>
      </c>
      <c r="J198" s="586">
        <v>0</v>
      </c>
      <c r="K198" s="586">
        <v>1205.8022988505757</v>
      </c>
      <c r="L198" s="586">
        <v>73005.848275861979</v>
      </c>
      <c r="M198" s="586">
        <v>139324.97471264395</v>
      </c>
      <c r="N198" s="586">
        <v>180066.47662835271</v>
      </c>
      <c r="O198" s="586">
        <v>14962.910344827562</v>
      </c>
      <c r="P198" s="586">
        <v>4398.437931034483</v>
      </c>
      <c r="Q198" s="586">
        <v>0</v>
      </c>
      <c r="R198" s="586">
        <v>0</v>
      </c>
      <c r="S198" s="586">
        <v>0</v>
      </c>
      <c r="T198" s="586">
        <v>0</v>
      </c>
      <c r="U198" s="586">
        <v>0</v>
      </c>
      <c r="V198" s="586">
        <v>0</v>
      </c>
      <c r="W198" s="586">
        <v>122148.64864864833</v>
      </c>
      <c r="X198" s="586">
        <v>0</v>
      </c>
      <c r="Y198" s="586">
        <v>1882.3300970873784</v>
      </c>
      <c r="Z198" s="586">
        <v>144153.42380692394</v>
      </c>
      <c r="AA198" s="586">
        <v>0</v>
      </c>
      <c r="AB198" s="586">
        <v>0</v>
      </c>
      <c r="AC198" s="586">
        <v>0</v>
      </c>
      <c r="AD198" s="586">
        <v>114000</v>
      </c>
      <c r="AE198" s="586">
        <v>0</v>
      </c>
      <c r="AF198" s="586">
        <v>0</v>
      </c>
      <c r="AG198" s="586">
        <v>0</v>
      </c>
      <c r="AH198" s="586">
        <v>3563.59</v>
      </c>
      <c r="AI198" s="586">
        <v>0</v>
      </c>
      <c r="AJ198" s="586">
        <v>0</v>
      </c>
      <c r="AK198" s="586">
        <v>0</v>
      </c>
      <c r="AL198" s="586">
        <v>0</v>
      </c>
      <c r="AM198" s="586">
        <v>0</v>
      </c>
      <c r="AN198" s="586">
        <v>0</v>
      </c>
      <c r="AO198" s="586">
        <v>0</v>
      </c>
      <c r="AP198" s="586">
        <v>1428424</v>
      </c>
      <c r="AQ198" s="586">
        <v>737548.852744231</v>
      </c>
      <c r="AR198" s="586">
        <v>117563.59</v>
      </c>
      <c r="AS198" s="586">
        <v>388833.44890270958</v>
      </c>
      <c r="AT198" s="587">
        <v>2283536.4427442309</v>
      </c>
      <c r="AU198" s="586">
        <v>2283536.4427442309</v>
      </c>
      <c r="AV198" s="586">
        <v>0</v>
      </c>
      <c r="AW198" s="586">
        <v>2165972.852744231</v>
      </c>
      <c r="AX198" s="586">
        <v>4133.5359785195251</v>
      </c>
      <c r="AY198" s="586">
        <v>4243.4757424871668</v>
      </c>
      <c r="AZ198" s="588">
        <v>-2.5907951556523885E-2</v>
      </c>
      <c r="BA198" s="588">
        <v>1.0907951556523885E-2</v>
      </c>
      <c r="BB198" s="586">
        <v>24254.716983095139</v>
      </c>
      <c r="BC198" s="587">
        <v>2307791.1597273261</v>
      </c>
      <c r="BD198" s="587">
        <v>4404.1816025330654</v>
      </c>
      <c r="BE198" s="588">
        <v>-2.0972343550564432E-2</v>
      </c>
      <c r="BF198" s="586">
        <v>0</v>
      </c>
      <c r="BG198" s="586">
        <v>2307791.1597273261</v>
      </c>
      <c r="BH198" s="586">
        <v>0</v>
      </c>
      <c r="BI198" s="586">
        <v>2307791.1597273261</v>
      </c>
      <c r="BJ198" s="586"/>
      <c r="BK198" s="586"/>
    </row>
    <row r="199" spans="1:63" x14ac:dyDescent="0.25">
      <c r="A199" s="564">
        <v>199</v>
      </c>
      <c r="B199" s="564">
        <v>423</v>
      </c>
      <c r="C199" s="584">
        <v>140998</v>
      </c>
      <c r="D199" s="584">
        <v>9352029</v>
      </c>
      <c r="E199" s="585" t="s">
        <v>875</v>
      </c>
      <c r="F199" s="586">
        <v>621528</v>
      </c>
      <c r="G199" s="586">
        <v>0</v>
      </c>
      <c r="H199" s="586">
        <v>0</v>
      </c>
      <c r="I199" s="586">
        <v>19200.000000000029</v>
      </c>
      <c r="J199" s="586">
        <v>0</v>
      </c>
      <c r="K199" s="586">
        <v>16426.275336322884</v>
      </c>
      <c r="L199" s="586">
        <v>1507.2538116591952</v>
      </c>
      <c r="M199" s="586">
        <v>32043.099551569525</v>
      </c>
      <c r="N199" s="586">
        <v>0</v>
      </c>
      <c r="O199" s="586">
        <v>0</v>
      </c>
      <c r="P199" s="586">
        <v>0</v>
      </c>
      <c r="Q199" s="586">
        <v>0</v>
      </c>
      <c r="R199" s="586">
        <v>0</v>
      </c>
      <c r="S199" s="586">
        <v>0</v>
      </c>
      <c r="T199" s="586">
        <v>0</v>
      </c>
      <c r="U199" s="586">
        <v>0</v>
      </c>
      <c r="V199" s="586">
        <v>0</v>
      </c>
      <c r="W199" s="586">
        <v>5668.5082872928124</v>
      </c>
      <c r="X199" s="586">
        <v>0</v>
      </c>
      <c r="Y199" s="586">
        <v>1779.7468354430378</v>
      </c>
      <c r="Z199" s="586">
        <v>54536.96312849164</v>
      </c>
      <c r="AA199" s="586">
        <v>0</v>
      </c>
      <c r="AB199" s="586">
        <v>0</v>
      </c>
      <c r="AC199" s="586">
        <v>0</v>
      </c>
      <c r="AD199" s="586">
        <v>114000</v>
      </c>
      <c r="AE199" s="586">
        <v>0</v>
      </c>
      <c r="AF199" s="586">
        <v>0</v>
      </c>
      <c r="AG199" s="586">
        <v>0</v>
      </c>
      <c r="AH199" s="586">
        <v>2256.94</v>
      </c>
      <c r="AI199" s="586">
        <v>0</v>
      </c>
      <c r="AJ199" s="586">
        <v>0</v>
      </c>
      <c r="AK199" s="586">
        <v>0</v>
      </c>
      <c r="AL199" s="586">
        <v>0</v>
      </c>
      <c r="AM199" s="586">
        <v>0</v>
      </c>
      <c r="AN199" s="586">
        <v>0</v>
      </c>
      <c r="AO199" s="586">
        <v>0</v>
      </c>
      <c r="AP199" s="586">
        <v>621528</v>
      </c>
      <c r="AQ199" s="586">
        <v>131161.84695077912</v>
      </c>
      <c r="AR199" s="586">
        <v>116256.94</v>
      </c>
      <c r="AS199" s="586">
        <v>99123.077478267456</v>
      </c>
      <c r="AT199" s="587">
        <v>868946.78695077915</v>
      </c>
      <c r="AU199" s="586">
        <v>868946.78695077903</v>
      </c>
      <c r="AV199" s="586">
        <v>0</v>
      </c>
      <c r="AW199" s="586">
        <v>752689.8469507792</v>
      </c>
      <c r="AX199" s="586">
        <v>3301.2712585560494</v>
      </c>
      <c r="AY199" s="586">
        <v>3420.4524596891938</v>
      </c>
      <c r="AZ199" s="588">
        <v>-3.4843694668387257E-2</v>
      </c>
      <c r="BA199" s="588">
        <v>1.9843694668387257E-2</v>
      </c>
      <c r="BB199" s="586">
        <v>15475.36644621989</v>
      </c>
      <c r="BC199" s="587">
        <v>884422.153396999</v>
      </c>
      <c r="BD199" s="587">
        <v>3879.0445324429779</v>
      </c>
      <c r="BE199" s="588">
        <v>-1.7123213333272047E-2</v>
      </c>
      <c r="BF199" s="586">
        <v>0</v>
      </c>
      <c r="BG199" s="586">
        <v>884422.153396999</v>
      </c>
      <c r="BH199" s="586">
        <v>0</v>
      </c>
      <c r="BI199" s="586">
        <v>884422.153396999</v>
      </c>
      <c r="BJ199" s="586"/>
      <c r="BK199" s="586"/>
    </row>
    <row r="200" spans="1:63" x14ac:dyDescent="0.25">
      <c r="A200" s="564">
        <v>200</v>
      </c>
      <c r="B200" s="564">
        <v>521</v>
      </c>
      <c r="C200" s="584">
        <v>142995</v>
      </c>
      <c r="D200" s="584">
        <v>9352030</v>
      </c>
      <c r="E200" s="585" t="s">
        <v>1267</v>
      </c>
      <c r="F200" s="586">
        <v>392544</v>
      </c>
      <c r="G200" s="586">
        <v>0</v>
      </c>
      <c r="H200" s="586">
        <v>0</v>
      </c>
      <c r="I200" s="586">
        <v>2400.0000000000018</v>
      </c>
      <c r="J200" s="586">
        <v>0</v>
      </c>
      <c r="K200" s="586">
        <v>0</v>
      </c>
      <c r="L200" s="586">
        <v>0</v>
      </c>
      <c r="M200" s="586">
        <v>0</v>
      </c>
      <c r="N200" s="586">
        <v>0</v>
      </c>
      <c r="O200" s="586">
        <v>0</v>
      </c>
      <c r="P200" s="586">
        <v>0</v>
      </c>
      <c r="Q200" s="586">
        <v>0</v>
      </c>
      <c r="R200" s="586">
        <v>0</v>
      </c>
      <c r="S200" s="586">
        <v>0</v>
      </c>
      <c r="T200" s="586">
        <v>0</v>
      </c>
      <c r="U200" s="586">
        <v>0</v>
      </c>
      <c r="V200" s="586">
        <v>0</v>
      </c>
      <c r="W200" s="586">
        <v>0</v>
      </c>
      <c r="X200" s="586">
        <v>0</v>
      </c>
      <c r="Y200" s="586">
        <v>994.02985074626861</v>
      </c>
      <c r="Z200" s="586">
        <v>39334.064269879535</v>
      </c>
      <c r="AA200" s="586">
        <v>0</v>
      </c>
      <c r="AB200" s="586">
        <v>0</v>
      </c>
      <c r="AC200" s="586">
        <v>0</v>
      </c>
      <c r="AD200" s="586">
        <v>114000</v>
      </c>
      <c r="AE200" s="586">
        <v>3871.8291054739561</v>
      </c>
      <c r="AF200" s="586">
        <v>0</v>
      </c>
      <c r="AG200" s="586">
        <v>0</v>
      </c>
      <c r="AH200" s="586">
        <v>7345.32</v>
      </c>
      <c r="AI200" s="586">
        <v>0</v>
      </c>
      <c r="AJ200" s="586">
        <v>0</v>
      </c>
      <c r="AK200" s="586">
        <v>0</v>
      </c>
      <c r="AL200" s="586">
        <v>0</v>
      </c>
      <c r="AM200" s="586">
        <v>0</v>
      </c>
      <c r="AN200" s="586">
        <v>0</v>
      </c>
      <c r="AO200" s="586">
        <v>0</v>
      </c>
      <c r="AP200" s="586">
        <v>392544</v>
      </c>
      <c r="AQ200" s="586">
        <v>42728.094120625807</v>
      </c>
      <c r="AR200" s="586">
        <v>125217.14910547395</v>
      </c>
      <c r="AS200" s="586">
        <v>50531.86426987953</v>
      </c>
      <c r="AT200" s="587">
        <v>560489.24322609976</v>
      </c>
      <c r="AU200" s="586">
        <v>560489.24322609976</v>
      </c>
      <c r="AV200" s="586">
        <v>0</v>
      </c>
      <c r="AW200" s="586">
        <v>435272.09412062581</v>
      </c>
      <c r="AX200" s="586">
        <v>3022.7228758376791</v>
      </c>
      <c r="AY200" s="586">
        <v>3077.7234497465979</v>
      </c>
      <c r="AZ200" s="588">
        <v>-1.7870538015183665E-2</v>
      </c>
      <c r="BA200" s="588">
        <v>2.8705380151836657E-3</v>
      </c>
      <c r="BB200" s="586">
        <v>1272.1999914316548</v>
      </c>
      <c r="BC200" s="587">
        <v>561761.44321753143</v>
      </c>
      <c r="BD200" s="587">
        <v>3901.1211334550794</v>
      </c>
      <c r="BE200" s="588">
        <v>-3.2094404976519941E-2</v>
      </c>
      <c r="BF200" s="586">
        <v>0</v>
      </c>
      <c r="BG200" s="586">
        <v>561761.44321753143</v>
      </c>
      <c r="BH200" s="586">
        <v>0</v>
      </c>
      <c r="BI200" s="586">
        <v>561761.44321753143</v>
      </c>
      <c r="BJ200" s="586"/>
      <c r="BK200" s="586"/>
    </row>
    <row r="201" spans="1:63" x14ac:dyDescent="0.25">
      <c r="A201" s="564">
        <v>201</v>
      </c>
      <c r="B201" s="564">
        <v>522</v>
      </c>
      <c r="C201" s="584">
        <v>142566</v>
      </c>
      <c r="D201" s="584">
        <v>9352031</v>
      </c>
      <c r="E201" s="585" t="s">
        <v>1268</v>
      </c>
      <c r="F201" s="586">
        <v>460694</v>
      </c>
      <c r="G201" s="586">
        <v>0</v>
      </c>
      <c r="H201" s="586">
        <v>0</v>
      </c>
      <c r="I201" s="586">
        <v>12799.999999999965</v>
      </c>
      <c r="J201" s="586">
        <v>0</v>
      </c>
      <c r="K201" s="586">
        <v>150.15000000000003</v>
      </c>
      <c r="L201" s="586">
        <v>0</v>
      </c>
      <c r="M201" s="586">
        <v>0</v>
      </c>
      <c r="N201" s="586">
        <v>0</v>
      </c>
      <c r="O201" s="586">
        <v>0</v>
      </c>
      <c r="P201" s="586">
        <v>0</v>
      </c>
      <c r="Q201" s="586">
        <v>0</v>
      </c>
      <c r="R201" s="586">
        <v>0</v>
      </c>
      <c r="S201" s="586">
        <v>0</v>
      </c>
      <c r="T201" s="586">
        <v>0</v>
      </c>
      <c r="U201" s="586">
        <v>0</v>
      </c>
      <c r="V201" s="586">
        <v>0</v>
      </c>
      <c r="W201" s="586">
        <v>1823.7410071942452</v>
      </c>
      <c r="X201" s="586">
        <v>0</v>
      </c>
      <c r="Y201" s="586">
        <v>0</v>
      </c>
      <c r="Z201" s="586">
        <v>34443.682111820817</v>
      </c>
      <c r="AA201" s="586">
        <v>0</v>
      </c>
      <c r="AB201" s="586">
        <v>0</v>
      </c>
      <c r="AC201" s="586">
        <v>0</v>
      </c>
      <c r="AD201" s="586">
        <v>114000</v>
      </c>
      <c r="AE201" s="586">
        <v>0</v>
      </c>
      <c r="AF201" s="586">
        <v>0</v>
      </c>
      <c r="AG201" s="586">
        <v>0</v>
      </c>
      <c r="AH201" s="586">
        <v>14010.75</v>
      </c>
      <c r="AI201" s="586">
        <v>0</v>
      </c>
      <c r="AJ201" s="586">
        <v>0</v>
      </c>
      <c r="AK201" s="586">
        <v>0</v>
      </c>
      <c r="AL201" s="586">
        <v>0</v>
      </c>
      <c r="AM201" s="586">
        <v>0</v>
      </c>
      <c r="AN201" s="586">
        <v>0</v>
      </c>
      <c r="AO201" s="586">
        <v>0</v>
      </c>
      <c r="AP201" s="586">
        <v>460694</v>
      </c>
      <c r="AQ201" s="586">
        <v>49217.573119015025</v>
      </c>
      <c r="AR201" s="586">
        <v>128010.75</v>
      </c>
      <c r="AS201" s="586">
        <v>50916.557111820803</v>
      </c>
      <c r="AT201" s="587">
        <v>637922.32311901497</v>
      </c>
      <c r="AU201" s="586">
        <v>637922.32311901508</v>
      </c>
      <c r="AV201" s="586">
        <v>0</v>
      </c>
      <c r="AW201" s="586">
        <v>509911.57311901497</v>
      </c>
      <c r="AX201" s="586">
        <v>3017.2282433077808</v>
      </c>
      <c r="AY201" s="586">
        <v>3001.448561805948</v>
      </c>
      <c r="AZ201" s="588">
        <v>5.2573552992486649E-3</v>
      </c>
      <c r="BA201" s="588">
        <v>0</v>
      </c>
      <c r="BB201" s="586">
        <v>0</v>
      </c>
      <c r="BC201" s="587">
        <v>637922.32311901497</v>
      </c>
      <c r="BD201" s="587">
        <v>3774.6883024793783</v>
      </c>
      <c r="BE201" s="588">
        <v>-4.4614072122710624E-3</v>
      </c>
      <c r="BF201" s="586">
        <v>0</v>
      </c>
      <c r="BG201" s="586">
        <v>637922.32311901497</v>
      </c>
      <c r="BH201" s="586">
        <v>0</v>
      </c>
      <c r="BI201" s="586">
        <v>637922.32311901497</v>
      </c>
      <c r="BJ201" s="586"/>
      <c r="BK201" s="586"/>
    </row>
    <row r="202" spans="1:63" x14ac:dyDescent="0.25">
      <c r="A202" s="564">
        <v>202</v>
      </c>
      <c r="B202" s="564">
        <v>454</v>
      </c>
      <c r="C202" s="584">
        <v>138161</v>
      </c>
      <c r="D202" s="584">
        <v>9352036</v>
      </c>
      <c r="E202" s="585" t="s">
        <v>1269</v>
      </c>
      <c r="F202" s="586">
        <v>1128564</v>
      </c>
      <c r="G202" s="586">
        <v>0</v>
      </c>
      <c r="H202" s="586">
        <v>0</v>
      </c>
      <c r="I202" s="586">
        <v>24399.999999999982</v>
      </c>
      <c r="J202" s="586">
        <v>0</v>
      </c>
      <c r="K202" s="586">
        <v>17158.545762711889</v>
      </c>
      <c r="L202" s="586">
        <v>34973.877966101682</v>
      </c>
      <c r="M202" s="586">
        <v>0</v>
      </c>
      <c r="N202" s="586">
        <v>0</v>
      </c>
      <c r="O202" s="586">
        <v>0</v>
      </c>
      <c r="P202" s="586">
        <v>0</v>
      </c>
      <c r="Q202" s="586">
        <v>0</v>
      </c>
      <c r="R202" s="586">
        <v>0</v>
      </c>
      <c r="S202" s="586">
        <v>0</v>
      </c>
      <c r="T202" s="586">
        <v>0</v>
      </c>
      <c r="U202" s="586">
        <v>0</v>
      </c>
      <c r="V202" s="586">
        <v>0</v>
      </c>
      <c r="W202" s="586">
        <v>12279.661016949134</v>
      </c>
      <c r="X202" s="586">
        <v>0</v>
      </c>
      <c r="Y202" s="586">
        <v>0</v>
      </c>
      <c r="Z202" s="586">
        <v>95025.393347639591</v>
      </c>
      <c r="AA202" s="586">
        <v>0</v>
      </c>
      <c r="AB202" s="586">
        <v>0</v>
      </c>
      <c r="AC202" s="586">
        <v>0</v>
      </c>
      <c r="AD202" s="586">
        <v>114000</v>
      </c>
      <c r="AE202" s="586">
        <v>0</v>
      </c>
      <c r="AF202" s="586">
        <v>0</v>
      </c>
      <c r="AG202" s="586">
        <v>0</v>
      </c>
      <c r="AH202" s="586">
        <v>7364.75</v>
      </c>
      <c r="AI202" s="586">
        <v>0</v>
      </c>
      <c r="AJ202" s="586">
        <v>0</v>
      </c>
      <c r="AK202" s="586">
        <v>0</v>
      </c>
      <c r="AL202" s="586">
        <v>0</v>
      </c>
      <c r="AM202" s="586">
        <v>0</v>
      </c>
      <c r="AN202" s="586">
        <v>0</v>
      </c>
      <c r="AO202" s="586">
        <v>0</v>
      </c>
      <c r="AP202" s="586">
        <v>1128564</v>
      </c>
      <c r="AQ202" s="586">
        <v>183837.47809340229</v>
      </c>
      <c r="AR202" s="586">
        <v>121364.75</v>
      </c>
      <c r="AS202" s="586">
        <v>143289.40521204635</v>
      </c>
      <c r="AT202" s="587">
        <v>1433766.2280934022</v>
      </c>
      <c r="AU202" s="586">
        <v>1433766.2280934025</v>
      </c>
      <c r="AV202" s="586">
        <v>0</v>
      </c>
      <c r="AW202" s="586">
        <v>1312401.4780934022</v>
      </c>
      <c r="AX202" s="586">
        <v>3170.0518794526624</v>
      </c>
      <c r="AY202" s="586">
        <v>3204.0570427477564</v>
      </c>
      <c r="AZ202" s="588">
        <v>-1.0613157893697059E-2</v>
      </c>
      <c r="BA202" s="588">
        <v>0</v>
      </c>
      <c r="BB202" s="586">
        <v>0</v>
      </c>
      <c r="BC202" s="587">
        <v>1433766.2280934022</v>
      </c>
      <c r="BD202" s="587">
        <v>3463.2034495009716</v>
      </c>
      <c r="BE202" s="588">
        <v>-1.4716409037722755E-2</v>
      </c>
      <c r="BF202" s="586">
        <v>0</v>
      </c>
      <c r="BG202" s="586">
        <v>1433766.2280934022</v>
      </c>
      <c r="BH202" s="586">
        <v>0</v>
      </c>
      <c r="BI202" s="586">
        <v>1433766.2280934022</v>
      </c>
      <c r="BJ202" s="586"/>
      <c r="BK202" s="586"/>
    </row>
    <row r="203" spans="1:63" x14ac:dyDescent="0.25">
      <c r="A203" s="564">
        <v>203</v>
      </c>
      <c r="B203" s="564">
        <v>450</v>
      </c>
      <c r="C203" s="584">
        <v>141546</v>
      </c>
      <c r="D203" s="584">
        <v>9352040</v>
      </c>
      <c r="E203" s="585" t="s">
        <v>1270</v>
      </c>
      <c r="F203" s="586">
        <v>1071318</v>
      </c>
      <c r="G203" s="586">
        <v>0</v>
      </c>
      <c r="H203" s="586">
        <v>0</v>
      </c>
      <c r="I203" s="586">
        <v>17600.000000000062</v>
      </c>
      <c r="J203" s="586">
        <v>0</v>
      </c>
      <c r="K203" s="586">
        <v>11861.850000000024</v>
      </c>
      <c r="L203" s="586">
        <v>39311.999999999978</v>
      </c>
      <c r="M203" s="586">
        <v>0</v>
      </c>
      <c r="N203" s="586">
        <v>0</v>
      </c>
      <c r="O203" s="586">
        <v>0</v>
      </c>
      <c r="P203" s="586">
        <v>0</v>
      </c>
      <c r="Q203" s="586">
        <v>0</v>
      </c>
      <c r="R203" s="586">
        <v>0</v>
      </c>
      <c r="S203" s="586">
        <v>0</v>
      </c>
      <c r="T203" s="586">
        <v>0</v>
      </c>
      <c r="U203" s="586">
        <v>0</v>
      </c>
      <c r="V203" s="586">
        <v>0</v>
      </c>
      <c r="W203" s="586">
        <v>14162.162162162149</v>
      </c>
      <c r="X203" s="586">
        <v>0</v>
      </c>
      <c r="Y203" s="586">
        <v>1864.2307692307693</v>
      </c>
      <c r="Z203" s="586">
        <v>90844.099613899627</v>
      </c>
      <c r="AA203" s="586">
        <v>0</v>
      </c>
      <c r="AB203" s="586">
        <v>0</v>
      </c>
      <c r="AC203" s="586">
        <v>0</v>
      </c>
      <c r="AD203" s="586">
        <v>114000</v>
      </c>
      <c r="AE203" s="586">
        <v>0</v>
      </c>
      <c r="AF203" s="586">
        <v>0</v>
      </c>
      <c r="AG203" s="586">
        <v>0</v>
      </c>
      <c r="AH203" s="586">
        <v>5321.62</v>
      </c>
      <c r="AI203" s="586">
        <v>0</v>
      </c>
      <c r="AJ203" s="586">
        <v>0</v>
      </c>
      <c r="AK203" s="586">
        <v>0</v>
      </c>
      <c r="AL203" s="586">
        <v>0</v>
      </c>
      <c r="AM203" s="586">
        <v>0</v>
      </c>
      <c r="AN203" s="586">
        <v>0</v>
      </c>
      <c r="AO203" s="586">
        <v>0</v>
      </c>
      <c r="AP203" s="586">
        <v>1071318</v>
      </c>
      <c r="AQ203" s="586">
        <v>175644.3425452926</v>
      </c>
      <c r="AR203" s="586">
        <v>119321.62</v>
      </c>
      <c r="AS203" s="586">
        <v>135228.82461389966</v>
      </c>
      <c r="AT203" s="587">
        <v>1366283.9625452925</v>
      </c>
      <c r="AU203" s="586">
        <v>1366283.9625452927</v>
      </c>
      <c r="AV203" s="586">
        <v>0</v>
      </c>
      <c r="AW203" s="586">
        <v>1246962.3425452923</v>
      </c>
      <c r="AX203" s="586">
        <v>3172.9321693264437</v>
      </c>
      <c r="AY203" s="586">
        <v>3211.2570337366892</v>
      </c>
      <c r="AZ203" s="588">
        <v>-1.1934536540555219E-2</v>
      </c>
      <c r="BA203" s="588">
        <v>0</v>
      </c>
      <c r="BB203" s="586">
        <v>0</v>
      </c>
      <c r="BC203" s="587">
        <v>1366283.9625452925</v>
      </c>
      <c r="BD203" s="587">
        <v>3476.5495230160113</v>
      </c>
      <c r="BE203" s="588">
        <v>-1.6037964683235595E-2</v>
      </c>
      <c r="BF203" s="586">
        <v>0</v>
      </c>
      <c r="BG203" s="586">
        <v>1366283.9625452925</v>
      </c>
      <c r="BH203" s="586">
        <v>0</v>
      </c>
      <c r="BI203" s="586">
        <v>1366283.9625452925</v>
      </c>
      <c r="BJ203" s="586"/>
      <c r="BK203" s="586"/>
    </row>
    <row r="204" spans="1:63" x14ac:dyDescent="0.25">
      <c r="A204" s="564">
        <v>204</v>
      </c>
      <c r="B204" s="564">
        <v>52</v>
      </c>
      <c r="C204" s="584">
        <v>141172</v>
      </c>
      <c r="D204" s="584">
        <v>9352043</v>
      </c>
      <c r="E204" s="585" t="s">
        <v>1271</v>
      </c>
      <c r="F204" s="586">
        <v>575186</v>
      </c>
      <c r="G204" s="586">
        <v>0</v>
      </c>
      <c r="H204" s="586">
        <v>0</v>
      </c>
      <c r="I204" s="586">
        <v>28400.000000000029</v>
      </c>
      <c r="J204" s="586">
        <v>0</v>
      </c>
      <c r="K204" s="586">
        <v>459.15434782608679</v>
      </c>
      <c r="L204" s="586">
        <v>31055.530434782573</v>
      </c>
      <c r="M204" s="586">
        <v>87851.531884057869</v>
      </c>
      <c r="N204" s="586">
        <v>0</v>
      </c>
      <c r="O204" s="586">
        <v>0</v>
      </c>
      <c r="P204" s="586">
        <v>0</v>
      </c>
      <c r="Q204" s="586">
        <v>0</v>
      </c>
      <c r="R204" s="586">
        <v>0</v>
      </c>
      <c r="S204" s="586">
        <v>0</v>
      </c>
      <c r="T204" s="586">
        <v>0</v>
      </c>
      <c r="U204" s="586">
        <v>0</v>
      </c>
      <c r="V204" s="586">
        <v>0</v>
      </c>
      <c r="W204" s="586">
        <v>1829.4797687861276</v>
      </c>
      <c r="X204" s="586">
        <v>0</v>
      </c>
      <c r="Y204" s="586">
        <v>920.63679245283015</v>
      </c>
      <c r="Z204" s="586">
        <v>60222.236692860904</v>
      </c>
      <c r="AA204" s="586">
        <v>0</v>
      </c>
      <c r="AB204" s="586">
        <v>0</v>
      </c>
      <c r="AC204" s="586">
        <v>0</v>
      </c>
      <c r="AD204" s="586">
        <v>114000</v>
      </c>
      <c r="AE204" s="586">
        <v>0</v>
      </c>
      <c r="AF204" s="586">
        <v>0</v>
      </c>
      <c r="AG204" s="586">
        <v>0</v>
      </c>
      <c r="AH204" s="586">
        <v>3729.89</v>
      </c>
      <c r="AI204" s="586">
        <v>0</v>
      </c>
      <c r="AJ204" s="586">
        <v>0</v>
      </c>
      <c r="AK204" s="586">
        <v>0</v>
      </c>
      <c r="AL204" s="586">
        <v>0</v>
      </c>
      <c r="AM204" s="586">
        <v>0</v>
      </c>
      <c r="AN204" s="586">
        <v>0</v>
      </c>
      <c r="AO204" s="586">
        <v>0</v>
      </c>
      <c r="AP204" s="586">
        <v>575186</v>
      </c>
      <c r="AQ204" s="586">
        <v>210738.5699207664</v>
      </c>
      <c r="AR204" s="586">
        <v>117729.89</v>
      </c>
      <c r="AS204" s="586">
        <v>144103.14502619416</v>
      </c>
      <c r="AT204" s="587">
        <v>903654.45992076641</v>
      </c>
      <c r="AU204" s="586">
        <v>903654.45992076653</v>
      </c>
      <c r="AV204" s="586">
        <v>0</v>
      </c>
      <c r="AW204" s="586">
        <v>785924.5699207664</v>
      </c>
      <c r="AX204" s="586">
        <v>3724.7609948851486</v>
      </c>
      <c r="AY204" s="586">
        <v>3436.7721013802584</v>
      </c>
      <c r="AZ204" s="588">
        <v>8.3796331269457666E-2</v>
      </c>
      <c r="BA204" s="588">
        <v>-7.8286331269457665E-2</v>
      </c>
      <c r="BB204" s="586">
        <v>-56770.030916746146</v>
      </c>
      <c r="BC204" s="587">
        <v>846884.42900402029</v>
      </c>
      <c r="BD204" s="587">
        <v>4013.6702796399068</v>
      </c>
      <c r="BE204" s="588">
        <v>1.9534763953541479E-3</v>
      </c>
      <c r="BF204" s="586">
        <v>0</v>
      </c>
      <c r="BG204" s="586">
        <v>846884.42900402029</v>
      </c>
      <c r="BH204" s="586">
        <v>0</v>
      </c>
      <c r="BI204" s="586">
        <v>846884.42900402029</v>
      </c>
      <c r="BJ204" s="586"/>
      <c r="BK204" s="586"/>
    </row>
    <row r="205" spans="1:63" x14ac:dyDescent="0.25">
      <c r="A205" s="564">
        <v>205</v>
      </c>
      <c r="B205" s="564">
        <v>447</v>
      </c>
      <c r="C205" s="584">
        <v>141371</v>
      </c>
      <c r="D205" s="584">
        <v>9352047</v>
      </c>
      <c r="E205" s="585" t="s">
        <v>1272</v>
      </c>
      <c r="F205" s="586">
        <v>651514</v>
      </c>
      <c r="G205" s="586">
        <v>0</v>
      </c>
      <c r="H205" s="586">
        <v>0</v>
      </c>
      <c r="I205" s="586">
        <v>6400.0000000000027</v>
      </c>
      <c r="J205" s="586">
        <v>0</v>
      </c>
      <c r="K205" s="586">
        <v>2402.400000000001</v>
      </c>
      <c r="L205" s="586">
        <v>491.39999999999975</v>
      </c>
      <c r="M205" s="586">
        <v>0</v>
      </c>
      <c r="N205" s="586">
        <v>0</v>
      </c>
      <c r="O205" s="586">
        <v>0</v>
      </c>
      <c r="P205" s="586">
        <v>0</v>
      </c>
      <c r="Q205" s="586">
        <v>0</v>
      </c>
      <c r="R205" s="586">
        <v>0</v>
      </c>
      <c r="S205" s="586">
        <v>0</v>
      </c>
      <c r="T205" s="586">
        <v>0</v>
      </c>
      <c r="U205" s="586">
        <v>0</v>
      </c>
      <c r="V205" s="586">
        <v>0</v>
      </c>
      <c r="W205" s="586">
        <v>5459.3908629441676</v>
      </c>
      <c r="X205" s="586">
        <v>0</v>
      </c>
      <c r="Y205" s="586">
        <v>1827.0661157024795</v>
      </c>
      <c r="Z205" s="586">
        <v>49734.919628993768</v>
      </c>
      <c r="AA205" s="586">
        <v>0</v>
      </c>
      <c r="AB205" s="586">
        <v>0</v>
      </c>
      <c r="AC205" s="586">
        <v>0</v>
      </c>
      <c r="AD205" s="586">
        <v>114000</v>
      </c>
      <c r="AE205" s="586">
        <v>0</v>
      </c>
      <c r="AF205" s="586">
        <v>0</v>
      </c>
      <c r="AG205" s="586">
        <v>0</v>
      </c>
      <c r="AH205" s="586">
        <v>3706.13</v>
      </c>
      <c r="AI205" s="586">
        <v>0</v>
      </c>
      <c r="AJ205" s="586">
        <v>0</v>
      </c>
      <c r="AK205" s="586">
        <v>0</v>
      </c>
      <c r="AL205" s="586">
        <v>0</v>
      </c>
      <c r="AM205" s="586">
        <v>0</v>
      </c>
      <c r="AN205" s="586">
        <v>0</v>
      </c>
      <c r="AO205" s="586">
        <v>0</v>
      </c>
      <c r="AP205" s="586">
        <v>651514</v>
      </c>
      <c r="AQ205" s="586">
        <v>66315.176607640416</v>
      </c>
      <c r="AR205" s="586">
        <v>117706.13</v>
      </c>
      <c r="AS205" s="586">
        <v>64379.619628993765</v>
      </c>
      <c r="AT205" s="587">
        <v>835535.30660764046</v>
      </c>
      <c r="AU205" s="586">
        <v>835535.30660764046</v>
      </c>
      <c r="AV205" s="586">
        <v>0</v>
      </c>
      <c r="AW205" s="586">
        <v>717829.17660764046</v>
      </c>
      <c r="AX205" s="586">
        <v>3003.4693581909642</v>
      </c>
      <c r="AY205" s="586">
        <v>3031.204660696184</v>
      </c>
      <c r="AZ205" s="588">
        <v>-9.1499273753590012E-3</v>
      </c>
      <c r="BA205" s="588">
        <v>0</v>
      </c>
      <c r="BB205" s="586">
        <v>0</v>
      </c>
      <c r="BC205" s="587">
        <v>835535.30660764046</v>
      </c>
      <c r="BD205" s="587">
        <v>3495.9636259733911</v>
      </c>
      <c r="BE205" s="588">
        <v>-1.0282792245605465E-2</v>
      </c>
      <c r="BF205" s="586">
        <v>0</v>
      </c>
      <c r="BG205" s="586">
        <v>835535.30660764046</v>
      </c>
      <c r="BH205" s="586">
        <v>0</v>
      </c>
      <c r="BI205" s="586">
        <v>835535.30660764046</v>
      </c>
      <c r="BJ205" s="586"/>
      <c r="BK205" s="586"/>
    </row>
    <row r="206" spans="1:63" x14ac:dyDescent="0.25">
      <c r="A206" s="564">
        <v>206</v>
      </c>
      <c r="B206" s="564">
        <v>251</v>
      </c>
      <c r="C206" s="584">
        <v>141372</v>
      </c>
      <c r="D206" s="584">
        <v>9352048</v>
      </c>
      <c r="E206" s="585" t="s">
        <v>797</v>
      </c>
      <c r="F206" s="586">
        <v>659692</v>
      </c>
      <c r="G206" s="586">
        <v>0</v>
      </c>
      <c r="H206" s="586">
        <v>0</v>
      </c>
      <c r="I206" s="586">
        <v>15365.079365079389</v>
      </c>
      <c r="J206" s="586">
        <v>0</v>
      </c>
      <c r="K206" s="586">
        <v>865.14999999999975</v>
      </c>
      <c r="L206" s="586">
        <v>1415.6999999999996</v>
      </c>
      <c r="M206" s="586">
        <v>31171.616666666643</v>
      </c>
      <c r="N206" s="586">
        <v>91723.377777777656</v>
      </c>
      <c r="O206" s="586">
        <v>1192.8583333333338</v>
      </c>
      <c r="P206" s="586">
        <v>0</v>
      </c>
      <c r="Q206" s="586">
        <v>0</v>
      </c>
      <c r="R206" s="586">
        <v>0</v>
      </c>
      <c r="S206" s="586">
        <v>0</v>
      </c>
      <c r="T206" s="586">
        <v>0</v>
      </c>
      <c r="U206" s="586">
        <v>0</v>
      </c>
      <c r="V206" s="586">
        <v>0</v>
      </c>
      <c r="W206" s="586">
        <v>18496.81528662422</v>
      </c>
      <c r="X206" s="586">
        <v>0</v>
      </c>
      <c r="Y206" s="586">
        <v>0</v>
      </c>
      <c r="Z206" s="586">
        <v>35413.077707006414</v>
      </c>
      <c r="AA206" s="586">
        <v>0</v>
      </c>
      <c r="AB206" s="586">
        <v>0</v>
      </c>
      <c r="AC206" s="586">
        <v>0</v>
      </c>
      <c r="AD206" s="586">
        <v>114000</v>
      </c>
      <c r="AE206" s="586">
        <v>0</v>
      </c>
      <c r="AF206" s="586">
        <v>0</v>
      </c>
      <c r="AG206" s="586">
        <v>0</v>
      </c>
      <c r="AH206" s="586">
        <v>2066.88</v>
      </c>
      <c r="AI206" s="586">
        <v>0</v>
      </c>
      <c r="AJ206" s="586">
        <v>0</v>
      </c>
      <c r="AK206" s="586">
        <v>0</v>
      </c>
      <c r="AL206" s="586">
        <v>0</v>
      </c>
      <c r="AM206" s="586">
        <v>0</v>
      </c>
      <c r="AN206" s="586">
        <v>0</v>
      </c>
      <c r="AO206" s="586">
        <v>0</v>
      </c>
      <c r="AP206" s="586">
        <v>659692</v>
      </c>
      <c r="AQ206" s="586">
        <v>195643.67513648767</v>
      </c>
      <c r="AR206" s="586">
        <v>116066.88</v>
      </c>
      <c r="AS206" s="586">
        <v>116277.76877843494</v>
      </c>
      <c r="AT206" s="587">
        <v>971402.5551364877</v>
      </c>
      <c r="AU206" s="586">
        <v>971402.55513648759</v>
      </c>
      <c r="AV206" s="586">
        <v>0</v>
      </c>
      <c r="AW206" s="586">
        <v>855335.6751364877</v>
      </c>
      <c r="AX206" s="586">
        <v>3534.4449385805278</v>
      </c>
      <c r="AY206" s="586">
        <v>3503.5558316849615</v>
      </c>
      <c r="AZ206" s="588">
        <v>8.8165019710020904E-3</v>
      </c>
      <c r="BA206" s="588">
        <v>-3.3065019710020902E-3</v>
      </c>
      <c r="BB206" s="586">
        <v>-2803.4524516416905</v>
      </c>
      <c r="BC206" s="587">
        <v>968599.10268484603</v>
      </c>
      <c r="BD206" s="587">
        <v>4002.4756309291161</v>
      </c>
      <c r="BE206" s="588">
        <v>-1.3524242033194911E-2</v>
      </c>
      <c r="BF206" s="586">
        <v>0</v>
      </c>
      <c r="BG206" s="586">
        <v>968599.10268484603</v>
      </c>
      <c r="BH206" s="586">
        <v>0</v>
      </c>
      <c r="BI206" s="586">
        <v>968599.10268484603</v>
      </c>
      <c r="BJ206" s="586"/>
      <c r="BK206" s="586"/>
    </row>
    <row r="207" spans="1:63" x14ac:dyDescent="0.25">
      <c r="A207" s="564">
        <v>207</v>
      </c>
      <c r="B207" s="564">
        <v>252</v>
      </c>
      <c r="C207" s="584">
        <v>141373</v>
      </c>
      <c r="D207" s="584">
        <v>9352050</v>
      </c>
      <c r="E207" s="585" t="s">
        <v>1273</v>
      </c>
      <c r="F207" s="586">
        <v>744198</v>
      </c>
      <c r="G207" s="586">
        <v>0</v>
      </c>
      <c r="H207" s="586">
        <v>0</v>
      </c>
      <c r="I207" s="586">
        <v>26088.737201365238</v>
      </c>
      <c r="J207" s="586">
        <v>0</v>
      </c>
      <c r="K207" s="586">
        <v>279.80170648464161</v>
      </c>
      <c r="L207" s="586">
        <v>3205.0013651877198</v>
      </c>
      <c r="M207" s="586">
        <v>34415.609897610964</v>
      </c>
      <c r="N207" s="586">
        <v>135661.43344709885</v>
      </c>
      <c r="O207" s="586">
        <v>0</v>
      </c>
      <c r="P207" s="586">
        <v>0</v>
      </c>
      <c r="Q207" s="586">
        <v>0</v>
      </c>
      <c r="R207" s="586">
        <v>0</v>
      </c>
      <c r="S207" s="586">
        <v>0</v>
      </c>
      <c r="T207" s="586">
        <v>0</v>
      </c>
      <c r="U207" s="586">
        <v>0</v>
      </c>
      <c r="V207" s="586">
        <v>0</v>
      </c>
      <c r="W207" s="586">
        <v>4207.1917808219068</v>
      </c>
      <c r="X207" s="586">
        <v>0</v>
      </c>
      <c r="Y207" s="586">
        <v>1784.6289752650175</v>
      </c>
      <c r="Z207" s="586">
        <v>75000.001610087784</v>
      </c>
      <c r="AA207" s="586">
        <v>0</v>
      </c>
      <c r="AB207" s="586">
        <v>0</v>
      </c>
      <c r="AC207" s="586">
        <v>0</v>
      </c>
      <c r="AD207" s="586">
        <v>114000</v>
      </c>
      <c r="AE207" s="586">
        <v>0</v>
      </c>
      <c r="AF207" s="586">
        <v>0</v>
      </c>
      <c r="AG207" s="586">
        <v>0</v>
      </c>
      <c r="AH207" s="586">
        <v>2969.66</v>
      </c>
      <c r="AI207" s="586">
        <v>0</v>
      </c>
      <c r="AJ207" s="586">
        <v>0</v>
      </c>
      <c r="AK207" s="586">
        <v>0</v>
      </c>
      <c r="AL207" s="586">
        <v>0</v>
      </c>
      <c r="AM207" s="586">
        <v>0</v>
      </c>
      <c r="AN207" s="586">
        <v>0</v>
      </c>
      <c r="AO207" s="586">
        <v>0</v>
      </c>
      <c r="AP207" s="586">
        <v>744198</v>
      </c>
      <c r="AQ207" s="586">
        <v>280642.40598392213</v>
      </c>
      <c r="AR207" s="586">
        <v>116969.66</v>
      </c>
      <c r="AS207" s="586">
        <v>184823.09341896148</v>
      </c>
      <c r="AT207" s="587">
        <v>1141810.065983922</v>
      </c>
      <c r="AU207" s="586">
        <v>1141810.0659839222</v>
      </c>
      <c r="AV207" s="586">
        <v>0</v>
      </c>
      <c r="AW207" s="586">
        <v>1024840.405983922</v>
      </c>
      <c r="AX207" s="586">
        <v>3753.9941611132672</v>
      </c>
      <c r="AY207" s="586">
        <v>3702.2865464655138</v>
      </c>
      <c r="AZ207" s="588">
        <v>1.3966399952785249E-2</v>
      </c>
      <c r="BA207" s="588">
        <v>-8.4563999527852499E-3</v>
      </c>
      <c r="BB207" s="586">
        <v>-8547.0883070468626</v>
      </c>
      <c r="BC207" s="587">
        <v>1133262.9776768752</v>
      </c>
      <c r="BD207" s="587">
        <v>4151.1464383768325</v>
      </c>
      <c r="BE207" s="588">
        <v>-3.4226391715690418E-3</v>
      </c>
      <c r="BF207" s="586">
        <v>0</v>
      </c>
      <c r="BG207" s="586">
        <v>1133262.9776768752</v>
      </c>
      <c r="BH207" s="586">
        <v>0</v>
      </c>
      <c r="BI207" s="586">
        <v>1133262.9776768752</v>
      </c>
      <c r="BJ207" s="586"/>
      <c r="BK207" s="586"/>
    </row>
    <row r="208" spans="1:63" x14ac:dyDescent="0.25">
      <c r="A208" s="564">
        <v>208</v>
      </c>
      <c r="B208" s="564">
        <v>440</v>
      </c>
      <c r="C208" s="584">
        <v>141406</v>
      </c>
      <c r="D208" s="584">
        <v>9352051</v>
      </c>
      <c r="E208" s="585" t="s">
        <v>1274</v>
      </c>
      <c r="F208" s="586">
        <v>528844</v>
      </c>
      <c r="G208" s="586">
        <v>0</v>
      </c>
      <c r="H208" s="586">
        <v>0</v>
      </c>
      <c r="I208" s="586">
        <v>10800.000000000016</v>
      </c>
      <c r="J208" s="586">
        <v>0</v>
      </c>
      <c r="K208" s="586">
        <v>13663.650000000011</v>
      </c>
      <c r="L208" s="586">
        <v>982.80000000000359</v>
      </c>
      <c r="M208" s="586">
        <v>0</v>
      </c>
      <c r="N208" s="586">
        <v>0</v>
      </c>
      <c r="O208" s="586">
        <v>0</v>
      </c>
      <c r="P208" s="586">
        <v>0</v>
      </c>
      <c r="Q208" s="586">
        <v>0</v>
      </c>
      <c r="R208" s="586">
        <v>0</v>
      </c>
      <c r="S208" s="586">
        <v>0</v>
      </c>
      <c r="T208" s="586">
        <v>0</v>
      </c>
      <c r="U208" s="586">
        <v>0</v>
      </c>
      <c r="V208" s="586">
        <v>0</v>
      </c>
      <c r="W208" s="586">
        <v>1774.39024390244</v>
      </c>
      <c r="X208" s="586">
        <v>0</v>
      </c>
      <c r="Y208" s="586">
        <v>1157.741935483871</v>
      </c>
      <c r="Z208" s="586">
        <v>33322.492464872608</v>
      </c>
      <c r="AA208" s="586">
        <v>0</v>
      </c>
      <c r="AB208" s="586">
        <v>0</v>
      </c>
      <c r="AC208" s="586">
        <v>0</v>
      </c>
      <c r="AD208" s="586">
        <v>114000</v>
      </c>
      <c r="AE208" s="586">
        <v>0</v>
      </c>
      <c r="AF208" s="586">
        <v>0</v>
      </c>
      <c r="AG208" s="586">
        <v>0</v>
      </c>
      <c r="AH208" s="586">
        <v>2328.21</v>
      </c>
      <c r="AI208" s="586">
        <v>0</v>
      </c>
      <c r="AJ208" s="586">
        <v>0</v>
      </c>
      <c r="AK208" s="586">
        <v>0</v>
      </c>
      <c r="AL208" s="586">
        <v>0</v>
      </c>
      <c r="AM208" s="586">
        <v>0</v>
      </c>
      <c r="AN208" s="586">
        <v>0</v>
      </c>
      <c r="AO208" s="586">
        <v>0</v>
      </c>
      <c r="AP208" s="586">
        <v>528844</v>
      </c>
      <c r="AQ208" s="586">
        <v>61701.074644258944</v>
      </c>
      <c r="AR208" s="586">
        <v>116328.21</v>
      </c>
      <c r="AS208" s="586">
        <v>56043.517464872624</v>
      </c>
      <c r="AT208" s="587">
        <v>706873.28464425891</v>
      </c>
      <c r="AU208" s="586">
        <v>706873.28464425902</v>
      </c>
      <c r="AV208" s="586">
        <v>0</v>
      </c>
      <c r="AW208" s="586">
        <v>590545.07464425894</v>
      </c>
      <c r="AX208" s="586">
        <v>3044.0467765167987</v>
      </c>
      <c r="AY208" s="586">
        <v>3112.5905789816961</v>
      </c>
      <c r="AZ208" s="588">
        <v>-2.2021464347977946E-2</v>
      </c>
      <c r="BA208" s="588">
        <v>7.0214643479779466E-3</v>
      </c>
      <c r="BB208" s="586">
        <v>4239.8590933533706</v>
      </c>
      <c r="BC208" s="587">
        <v>711113.14373761229</v>
      </c>
      <c r="BD208" s="587">
        <v>3665.5316687505788</v>
      </c>
      <c r="BE208" s="588">
        <v>-6.1382913841046105E-2</v>
      </c>
      <c r="BF208" s="586">
        <v>0</v>
      </c>
      <c r="BG208" s="586">
        <v>711113.14373761229</v>
      </c>
      <c r="BH208" s="586">
        <v>0</v>
      </c>
      <c r="BI208" s="586">
        <v>711113.14373761229</v>
      </c>
      <c r="BJ208" s="586"/>
      <c r="BK208" s="586"/>
    </row>
    <row r="209" spans="1:63" x14ac:dyDescent="0.25">
      <c r="A209" s="564">
        <v>209</v>
      </c>
      <c r="B209" s="564">
        <v>92</v>
      </c>
      <c r="C209" s="584">
        <v>141702</v>
      </c>
      <c r="D209" s="584">
        <v>9352052</v>
      </c>
      <c r="E209" s="585" t="s">
        <v>740</v>
      </c>
      <c r="F209" s="586">
        <v>485228</v>
      </c>
      <c r="G209" s="586">
        <v>0</v>
      </c>
      <c r="H209" s="586">
        <v>0</v>
      </c>
      <c r="I209" s="586">
        <v>11600.000000000018</v>
      </c>
      <c r="J209" s="586">
        <v>0</v>
      </c>
      <c r="K209" s="586">
        <v>301.99661016949187</v>
      </c>
      <c r="L209" s="586">
        <v>0</v>
      </c>
      <c r="M209" s="586">
        <v>3376.8711864406814</v>
      </c>
      <c r="N209" s="586">
        <v>0</v>
      </c>
      <c r="O209" s="586">
        <v>0</v>
      </c>
      <c r="P209" s="586">
        <v>1468.8016949152534</v>
      </c>
      <c r="Q209" s="586">
        <v>0</v>
      </c>
      <c r="R209" s="586">
        <v>0</v>
      </c>
      <c r="S209" s="586">
        <v>0</v>
      </c>
      <c r="T209" s="586">
        <v>0</v>
      </c>
      <c r="U209" s="586">
        <v>0</v>
      </c>
      <c r="V209" s="586">
        <v>0</v>
      </c>
      <c r="W209" s="586">
        <v>1791.9463087248309</v>
      </c>
      <c r="X209" s="586">
        <v>0</v>
      </c>
      <c r="Y209" s="586">
        <v>0</v>
      </c>
      <c r="Z209" s="586">
        <v>23325.400522324708</v>
      </c>
      <c r="AA209" s="586">
        <v>0</v>
      </c>
      <c r="AB209" s="586">
        <v>0</v>
      </c>
      <c r="AC209" s="586">
        <v>0</v>
      </c>
      <c r="AD209" s="586">
        <v>114000</v>
      </c>
      <c r="AE209" s="586">
        <v>0</v>
      </c>
      <c r="AF209" s="586">
        <v>0</v>
      </c>
      <c r="AG209" s="586">
        <v>0</v>
      </c>
      <c r="AH209" s="586">
        <v>3373.53</v>
      </c>
      <c r="AI209" s="586">
        <v>0</v>
      </c>
      <c r="AJ209" s="586">
        <v>0</v>
      </c>
      <c r="AK209" s="586">
        <v>0</v>
      </c>
      <c r="AL209" s="586">
        <v>0</v>
      </c>
      <c r="AM209" s="586">
        <v>0</v>
      </c>
      <c r="AN209" s="586">
        <v>0</v>
      </c>
      <c r="AO209" s="586">
        <v>0</v>
      </c>
      <c r="AP209" s="586">
        <v>485228</v>
      </c>
      <c r="AQ209" s="586">
        <v>41865.016322574986</v>
      </c>
      <c r="AR209" s="586">
        <v>117373.53</v>
      </c>
      <c r="AS209" s="586">
        <v>41697.035268087435</v>
      </c>
      <c r="AT209" s="587">
        <v>644466.54632257507</v>
      </c>
      <c r="AU209" s="586">
        <v>644466.54632257496</v>
      </c>
      <c r="AV209" s="586">
        <v>0</v>
      </c>
      <c r="AW209" s="586">
        <v>527093.01632257504</v>
      </c>
      <c r="AX209" s="586">
        <v>2961.1967209133431</v>
      </c>
      <c r="AY209" s="586">
        <v>2999.5619044598466</v>
      </c>
      <c r="AZ209" s="588">
        <v>-1.2790262301124983E-2</v>
      </c>
      <c r="BA209" s="588">
        <v>0</v>
      </c>
      <c r="BB209" s="586">
        <v>0</v>
      </c>
      <c r="BC209" s="587">
        <v>644466.54632257507</v>
      </c>
      <c r="BD209" s="587">
        <v>3620.5985748459275</v>
      </c>
      <c r="BE209" s="588">
        <v>-2.8726532167905994E-2</v>
      </c>
      <c r="BF209" s="586">
        <v>0</v>
      </c>
      <c r="BG209" s="586">
        <v>644466.54632257507</v>
      </c>
      <c r="BH209" s="586">
        <v>0</v>
      </c>
      <c r="BI209" s="586">
        <v>644466.54632257507</v>
      </c>
      <c r="BJ209" s="586"/>
      <c r="BK209" s="586"/>
    </row>
    <row r="210" spans="1:63" x14ac:dyDescent="0.25">
      <c r="A210" s="564">
        <v>210</v>
      </c>
      <c r="B210" s="564">
        <v>59</v>
      </c>
      <c r="C210" s="584">
        <v>141736</v>
      </c>
      <c r="D210" s="584">
        <v>9352053</v>
      </c>
      <c r="E210" s="585" t="s">
        <v>1275</v>
      </c>
      <c r="F210" s="586">
        <v>1095852</v>
      </c>
      <c r="G210" s="586">
        <v>0</v>
      </c>
      <c r="H210" s="586">
        <v>0</v>
      </c>
      <c r="I210" s="586">
        <v>23600.000000000022</v>
      </c>
      <c r="J210" s="586">
        <v>0</v>
      </c>
      <c r="K210" s="586">
        <v>6623.0753117206887</v>
      </c>
      <c r="L210" s="586">
        <v>1477.8763092269332</v>
      </c>
      <c r="M210" s="586">
        <v>121185.85735660867</v>
      </c>
      <c r="N210" s="586">
        <v>16347.866334164599</v>
      </c>
      <c r="O210" s="586">
        <v>48564.657605985041</v>
      </c>
      <c r="P210" s="586">
        <v>5856.7690773067325</v>
      </c>
      <c r="Q210" s="586">
        <v>0</v>
      </c>
      <c r="R210" s="586">
        <v>0</v>
      </c>
      <c r="S210" s="586">
        <v>0</v>
      </c>
      <c r="T210" s="586">
        <v>0</v>
      </c>
      <c r="U210" s="586">
        <v>0</v>
      </c>
      <c r="V210" s="586">
        <v>0</v>
      </c>
      <c r="W210" s="586">
        <v>1763.1578947368394</v>
      </c>
      <c r="X210" s="586">
        <v>0</v>
      </c>
      <c r="Y210" s="586">
        <v>0</v>
      </c>
      <c r="Z210" s="586">
        <v>96236.548950357523</v>
      </c>
      <c r="AA210" s="586">
        <v>0</v>
      </c>
      <c r="AB210" s="586">
        <v>0</v>
      </c>
      <c r="AC210" s="586">
        <v>0</v>
      </c>
      <c r="AD210" s="586">
        <v>114000</v>
      </c>
      <c r="AE210" s="586">
        <v>0</v>
      </c>
      <c r="AF210" s="586">
        <v>0</v>
      </c>
      <c r="AG210" s="586">
        <v>0</v>
      </c>
      <c r="AH210" s="586">
        <v>2969.66</v>
      </c>
      <c r="AI210" s="586">
        <v>0</v>
      </c>
      <c r="AJ210" s="586">
        <v>0</v>
      </c>
      <c r="AK210" s="586">
        <v>0</v>
      </c>
      <c r="AL210" s="586">
        <v>0</v>
      </c>
      <c r="AM210" s="586">
        <v>0</v>
      </c>
      <c r="AN210" s="586">
        <v>0</v>
      </c>
      <c r="AO210" s="586">
        <v>0</v>
      </c>
      <c r="AP210" s="586">
        <v>1095852</v>
      </c>
      <c r="AQ210" s="586">
        <v>321655.808840107</v>
      </c>
      <c r="AR210" s="586">
        <v>116969.66</v>
      </c>
      <c r="AS210" s="586">
        <v>218062.39994786383</v>
      </c>
      <c r="AT210" s="587">
        <v>1534477.4688401069</v>
      </c>
      <c r="AU210" s="586">
        <v>1534477.4688401069</v>
      </c>
      <c r="AV210" s="586">
        <v>0</v>
      </c>
      <c r="AW210" s="586">
        <v>1417507.8088401069</v>
      </c>
      <c r="AX210" s="586">
        <v>3526.1388279604648</v>
      </c>
      <c r="AY210" s="586">
        <v>3529.8992432283057</v>
      </c>
      <c r="AZ210" s="588">
        <v>-1.0653038539428111E-3</v>
      </c>
      <c r="BA210" s="588">
        <v>0</v>
      </c>
      <c r="BB210" s="586">
        <v>0</v>
      </c>
      <c r="BC210" s="587">
        <v>1534477.4688401069</v>
      </c>
      <c r="BD210" s="587">
        <v>3817.1081314430517</v>
      </c>
      <c r="BE210" s="588">
        <v>-8.2328015789278064E-3</v>
      </c>
      <c r="BF210" s="586">
        <v>0</v>
      </c>
      <c r="BG210" s="586">
        <v>1534477.4688401069</v>
      </c>
      <c r="BH210" s="586">
        <v>0</v>
      </c>
      <c r="BI210" s="586">
        <v>1534477.4688401069</v>
      </c>
      <c r="BJ210" s="586"/>
      <c r="BK210" s="586"/>
    </row>
    <row r="211" spans="1:63" x14ac:dyDescent="0.25">
      <c r="A211" s="564">
        <v>211</v>
      </c>
      <c r="B211" s="564">
        <v>465</v>
      </c>
      <c r="C211" s="584">
        <v>139485</v>
      </c>
      <c r="D211" s="584">
        <v>9352054</v>
      </c>
      <c r="E211" s="585" t="s">
        <v>1276</v>
      </c>
      <c r="F211" s="586">
        <v>564282</v>
      </c>
      <c r="G211" s="586">
        <v>0</v>
      </c>
      <c r="H211" s="586">
        <v>0</v>
      </c>
      <c r="I211" s="586">
        <v>1199.9999999999995</v>
      </c>
      <c r="J211" s="586">
        <v>0</v>
      </c>
      <c r="K211" s="586">
        <v>300.3</v>
      </c>
      <c r="L211" s="586">
        <v>491.4000000000006</v>
      </c>
      <c r="M211" s="586">
        <v>0</v>
      </c>
      <c r="N211" s="586">
        <v>0</v>
      </c>
      <c r="O211" s="586">
        <v>0</v>
      </c>
      <c r="P211" s="586">
        <v>0</v>
      </c>
      <c r="Q211" s="586">
        <v>0</v>
      </c>
      <c r="R211" s="586">
        <v>0</v>
      </c>
      <c r="S211" s="586">
        <v>0</v>
      </c>
      <c r="T211" s="586">
        <v>0</v>
      </c>
      <c r="U211" s="586">
        <v>0</v>
      </c>
      <c r="V211" s="586">
        <v>0</v>
      </c>
      <c r="W211" s="586">
        <v>0</v>
      </c>
      <c r="X211" s="586">
        <v>0</v>
      </c>
      <c r="Y211" s="586">
        <v>0</v>
      </c>
      <c r="Z211" s="586">
        <v>22881.768435754169</v>
      </c>
      <c r="AA211" s="586">
        <v>0</v>
      </c>
      <c r="AB211" s="586">
        <v>0</v>
      </c>
      <c r="AC211" s="586">
        <v>0</v>
      </c>
      <c r="AD211" s="586">
        <v>114000</v>
      </c>
      <c r="AE211" s="586">
        <v>0</v>
      </c>
      <c r="AF211" s="586">
        <v>0</v>
      </c>
      <c r="AG211" s="586">
        <v>0</v>
      </c>
      <c r="AH211" s="586">
        <v>2874.63</v>
      </c>
      <c r="AI211" s="586">
        <v>0</v>
      </c>
      <c r="AJ211" s="586">
        <v>0</v>
      </c>
      <c r="AK211" s="586">
        <v>0</v>
      </c>
      <c r="AL211" s="586">
        <v>0</v>
      </c>
      <c r="AM211" s="586">
        <v>0</v>
      </c>
      <c r="AN211" s="586">
        <v>0</v>
      </c>
      <c r="AO211" s="586">
        <v>0</v>
      </c>
      <c r="AP211" s="586">
        <v>564282</v>
      </c>
      <c r="AQ211" s="586">
        <v>24873.46843575417</v>
      </c>
      <c r="AR211" s="586">
        <v>116874.63</v>
      </c>
      <c r="AS211" s="586">
        <v>33875.418435754167</v>
      </c>
      <c r="AT211" s="587">
        <v>706030.09843575419</v>
      </c>
      <c r="AU211" s="586">
        <v>706030.09843575419</v>
      </c>
      <c r="AV211" s="586">
        <v>0</v>
      </c>
      <c r="AW211" s="586">
        <v>589155.46843575418</v>
      </c>
      <c r="AX211" s="586">
        <v>2846.1616832645132</v>
      </c>
      <c r="AY211" s="586">
        <v>2848.6015249677585</v>
      </c>
      <c r="AZ211" s="588">
        <v>-8.5650508920264226E-4</v>
      </c>
      <c r="BA211" s="588">
        <v>0</v>
      </c>
      <c r="BB211" s="586">
        <v>0</v>
      </c>
      <c r="BC211" s="587">
        <v>706030.09843575419</v>
      </c>
      <c r="BD211" s="587">
        <v>3410.7734223949478</v>
      </c>
      <c r="BE211" s="588">
        <v>-4.4917602991842998E-3</v>
      </c>
      <c r="BF211" s="586">
        <v>0</v>
      </c>
      <c r="BG211" s="586">
        <v>706030.09843575419</v>
      </c>
      <c r="BH211" s="586">
        <v>0</v>
      </c>
      <c r="BI211" s="586">
        <v>706030.09843575419</v>
      </c>
      <c r="BJ211" s="586"/>
      <c r="BK211" s="586"/>
    </row>
    <row r="212" spans="1:63" x14ac:dyDescent="0.25">
      <c r="A212" s="564">
        <v>212</v>
      </c>
      <c r="B212" s="564">
        <v>63</v>
      </c>
      <c r="C212" s="584">
        <v>141983</v>
      </c>
      <c r="D212" s="584">
        <v>9352056</v>
      </c>
      <c r="E212" s="585" t="s">
        <v>1277</v>
      </c>
      <c r="F212" s="586">
        <v>539748</v>
      </c>
      <c r="G212" s="586">
        <v>0</v>
      </c>
      <c r="H212" s="586">
        <v>0</v>
      </c>
      <c r="I212" s="586">
        <v>19199.999999999967</v>
      </c>
      <c r="J212" s="586">
        <v>0</v>
      </c>
      <c r="K212" s="586">
        <v>9859.3392857142717</v>
      </c>
      <c r="L212" s="586">
        <v>3971.3142857142811</v>
      </c>
      <c r="M212" s="586">
        <v>35052.364285714182</v>
      </c>
      <c r="N212" s="586">
        <v>29417.142857142793</v>
      </c>
      <c r="O212" s="586">
        <v>41409.225000000122</v>
      </c>
      <c r="P212" s="586">
        <v>5901.8142857142784</v>
      </c>
      <c r="Q212" s="586">
        <v>0</v>
      </c>
      <c r="R212" s="586">
        <v>0</v>
      </c>
      <c r="S212" s="586">
        <v>0</v>
      </c>
      <c r="T212" s="586">
        <v>0</v>
      </c>
      <c r="U212" s="586">
        <v>0</v>
      </c>
      <c r="V212" s="586">
        <v>0</v>
      </c>
      <c r="W212" s="586">
        <v>5603.7735849056644</v>
      </c>
      <c r="X212" s="586">
        <v>0</v>
      </c>
      <c r="Y212" s="586">
        <v>0</v>
      </c>
      <c r="Z212" s="586">
        <v>50934.384241555323</v>
      </c>
      <c r="AA212" s="586">
        <v>0</v>
      </c>
      <c r="AB212" s="586">
        <v>0</v>
      </c>
      <c r="AC212" s="586">
        <v>0</v>
      </c>
      <c r="AD212" s="586">
        <v>114000</v>
      </c>
      <c r="AE212" s="586">
        <v>0</v>
      </c>
      <c r="AF212" s="586">
        <v>0</v>
      </c>
      <c r="AG212" s="586">
        <v>0</v>
      </c>
      <c r="AH212" s="586">
        <v>3135.96</v>
      </c>
      <c r="AI212" s="586">
        <v>0</v>
      </c>
      <c r="AJ212" s="586">
        <v>0</v>
      </c>
      <c r="AK212" s="586">
        <v>0</v>
      </c>
      <c r="AL212" s="586">
        <v>0</v>
      </c>
      <c r="AM212" s="586">
        <v>0</v>
      </c>
      <c r="AN212" s="586">
        <v>0</v>
      </c>
      <c r="AO212" s="586">
        <v>0</v>
      </c>
      <c r="AP212" s="586">
        <v>539748</v>
      </c>
      <c r="AQ212" s="586">
        <v>201349.35782646085</v>
      </c>
      <c r="AR212" s="586">
        <v>117135.96</v>
      </c>
      <c r="AS212" s="586">
        <v>133337.78424155526</v>
      </c>
      <c r="AT212" s="587">
        <v>858233.31782646081</v>
      </c>
      <c r="AU212" s="586">
        <v>858233.31782646105</v>
      </c>
      <c r="AV212" s="586">
        <v>0</v>
      </c>
      <c r="AW212" s="586">
        <v>741097.35782646085</v>
      </c>
      <c r="AX212" s="586">
        <v>3742.915948618489</v>
      </c>
      <c r="AY212" s="586">
        <v>3706.6529522577025</v>
      </c>
      <c r="AZ212" s="588">
        <v>9.7832186686641048E-3</v>
      </c>
      <c r="BA212" s="588">
        <v>-4.2732186686641046E-3</v>
      </c>
      <c r="BB212" s="586">
        <v>-3136.1890415816133</v>
      </c>
      <c r="BC212" s="587">
        <v>855097.12878487923</v>
      </c>
      <c r="BD212" s="587">
        <v>4318.6723676004003</v>
      </c>
      <c r="BE212" s="588">
        <v>3.2384486750691721E-5</v>
      </c>
      <c r="BF212" s="586">
        <v>0</v>
      </c>
      <c r="BG212" s="586">
        <v>855097.12878487923</v>
      </c>
      <c r="BH212" s="586">
        <v>0</v>
      </c>
      <c r="BI212" s="586">
        <v>855097.12878487923</v>
      </c>
      <c r="BJ212" s="586"/>
      <c r="BK212" s="586"/>
    </row>
    <row r="213" spans="1:63" x14ac:dyDescent="0.25">
      <c r="A213" s="564">
        <v>213</v>
      </c>
      <c r="B213" s="564">
        <v>70</v>
      </c>
      <c r="C213" s="584">
        <v>141984</v>
      </c>
      <c r="D213" s="584">
        <v>9352057</v>
      </c>
      <c r="E213" s="585" t="s">
        <v>1278</v>
      </c>
      <c r="F213" s="586">
        <v>1095852</v>
      </c>
      <c r="G213" s="586">
        <v>0</v>
      </c>
      <c r="H213" s="586">
        <v>0</v>
      </c>
      <c r="I213" s="586">
        <v>54400.000000000036</v>
      </c>
      <c r="J213" s="586">
        <v>0</v>
      </c>
      <c r="K213" s="586">
        <v>1351.3499999999979</v>
      </c>
      <c r="L213" s="586">
        <v>55528.19999999999</v>
      </c>
      <c r="M213" s="586">
        <v>22385.999999999985</v>
      </c>
      <c r="N213" s="586">
        <v>0</v>
      </c>
      <c r="O213" s="586">
        <v>173901.00000000015</v>
      </c>
      <c r="P213" s="586">
        <v>128528.40000000004</v>
      </c>
      <c r="Q213" s="586">
        <v>0</v>
      </c>
      <c r="R213" s="586">
        <v>0</v>
      </c>
      <c r="S213" s="586">
        <v>0</v>
      </c>
      <c r="T213" s="586">
        <v>0</v>
      </c>
      <c r="U213" s="586">
        <v>0</v>
      </c>
      <c r="V213" s="586">
        <v>0</v>
      </c>
      <c r="W213" s="586">
        <v>5320.5882352941198</v>
      </c>
      <c r="X213" s="586">
        <v>0</v>
      </c>
      <c r="Y213" s="586">
        <v>1071.6138328530258</v>
      </c>
      <c r="Z213" s="586">
        <v>101550.45706692677</v>
      </c>
      <c r="AA213" s="586">
        <v>0</v>
      </c>
      <c r="AB213" s="586">
        <v>0</v>
      </c>
      <c r="AC213" s="586">
        <v>0</v>
      </c>
      <c r="AD213" s="586">
        <v>114000</v>
      </c>
      <c r="AE213" s="586">
        <v>0</v>
      </c>
      <c r="AF213" s="586">
        <v>0</v>
      </c>
      <c r="AG213" s="586">
        <v>0</v>
      </c>
      <c r="AH213" s="586">
        <v>2613.3000000000002</v>
      </c>
      <c r="AI213" s="586">
        <v>0</v>
      </c>
      <c r="AJ213" s="586">
        <v>0</v>
      </c>
      <c r="AK213" s="586">
        <v>0</v>
      </c>
      <c r="AL213" s="586">
        <v>0</v>
      </c>
      <c r="AM213" s="586">
        <v>0</v>
      </c>
      <c r="AN213" s="586">
        <v>0</v>
      </c>
      <c r="AO213" s="586">
        <v>0</v>
      </c>
      <c r="AP213" s="586">
        <v>1095852</v>
      </c>
      <c r="AQ213" s="586">
        <v>544037.60913507408</v>
      </c>
      <c r="AR213" s="586">
        <v>116613.3</v>
      </c>
      <c r="AS213" s="586">
        <v>329595.73206692684</v>
      </c>
      <c r="AT213" s="587">
        <v>1756502.9091350741</v>
      </c>
      <c r="AU213" s="586">
        <v>1756502.9091350746</v>
      </c>
      <c r="AV213" s="586">
        <v>0</v>
      </c>
      <c r="AW213" s="586">
        <v>1639889.6091350741</v>
      </c>
      <c r="AX213" s="586">
        <v>4079.3273859081446</v>
      </c>
      <c r="AY213" s="586">
        <v>4107.6790957636849</v>
      </c>
      <c r="AZ213" s="588">
        <v>-6.902123850127409E-3</v>
      </c>
      <c r="BA213" s="588">
        <v>0</v>
      </c>
      <c r="BB213" s="586">
        <v>0</v>
      </c>
      <c r="BC213" s="587">
        <v>1756502.9091350741</v>
      </c>
      <c r="BD213" s="587">
        <v>4369.4102217290401</v>
      </c>
      <c r="BE213" s="588">
        <v>-2.2217122556246083E-2</v>
      </c>
      <c r="BF213" s="586">
        <v>0</v>
      </c>
      <c r="BG213" s="586">
        <v>1756502.9091350741</v>
      </c>
      <c r="BH213" s="586">
        <v>0</v>
      </c>
      <c r="BI213" s="586">
        <v>1756502.9091350741</v>
      </c>
      <c r="BJ213" s="586"/>
      <c r="BK213" s="586"/>
    </row>
    <row r="214" spans="1:63" x14ac:dyDescent="0.25">
      <c r="A214" s="564">
        <v>214</v>
      </c>
      <c r="B214" s="564">
        <v>295</v>
      </c>
      <c r="C214" s="584">
        <v>141985</v>
      </c>
      <c r="D214" s="584">
        <v>9352059</v>
      </c>
      <c r="E214" s="585" t="s">
        <v>1279</v>
      </c>
      <c r="F214" s="586">
        <v>1079496</v>
      </c>
      <c r="G214" s="586">
        <v>0</v>
      </c>
      <c r="H214" s="586">
        <v>0</v>
      </c>
      <c r="I214" s="586">
        <v>29199.999999999949</v>
      </c>
      <c r="J214" s="586">
        <v>0</v>
      </c>
      <c r="K214" s="586">
        <v>8881.2774683544358</v>
      </c>
      <c r="L214" s="586">
        <v>49757.049113924135</v>
      </c>
      <c r="M214" s="586">
        <v>69572.287594936846</v>
      </c>
      <c r="N214" s="586">
        <v>47877.703291139063</v>
      </c>
      <c r="O214" s="586">
        <v>19924.714936708886</v>
      </c>
      <c r="P214" s="586">
        <v>0</v>
      </c>
      <c r="Q214" s="586">
        <v>0</v>
      </c>
      <c r="R214" s="586">
        <v>0</v>
      </c>
      <c r="S214" s="586">
        <v>0</v>
      </c>
      <c r="T214" s="586">
        <v>0</v>
      </c>
      <c r="U214" s="586">
        <v>0</v>
      </c>
      <c r="V214" s="586">
        <v>0</v>
      </c>
      <c r="W214" s="586">
        <v>9027.3556231003331</v>
      </c>
      <c r="X214" s="586">
        <v>0</v>
      </c>
      <c r="Y214" s="586">
        <v>920.35175879396979</v>
      </c>
      <c r="Z214" s="586">
        <v>68043.264864864846</v>
      </c>
      <c r="AA214" s="586">
        <v>0</v>
      </c>
      <c r="AB214" s="586">
        <v>0</v>
      </c>
      <c r="AC214" s="586">
        <v>0</v>
      </c>
      <c r="AD214" s="586">
        <v>114000</v>
      </c>
      <c r="AE214" s="586">
        <v>0</v>
      </c>
      <c r="AF214" s="586">
        <v>0</v>
      </c>
      <c r="AG214" s="586">
        <v>0</v>
      </c>
      <c r="AH214" s="586">
        <v>4014.97</v>
      </c>
      <c r="AI214" s="586">
        <v>0</v>
      </c>
      <c r="AJ214" s="586">
        <v>0</v>
      </c>
      <c r="AK214" s="586">
        <v>0</v>
      </c>
      <c r="AL214" s="586">
        <v>0</v>
      </c>
      <c r="AM214" s="586">
        <v>0</v>
      </c>
      <c r="AN214" s="586">
        <v>0</v>
      </c>
      <c r="AO214" s="586">
        <v>0</v>
      </c>
      <c r="AP214" s="586">
        <v>1079496</v>
      </c>
      <c r="AQ214" s="586">
        <v>303204.0046518225</v>
      </c>
      <c r="AR214" s="586">
        <v>118014.97</v>
      </c>
      <c r="AS214" s="586">
        <v>190647.5810673965</v>
      </c>
      <c r="AT214" s="587">
        <v>1500714.9746518226</v>
      </c>
      <c r="AU214" s="586">
        <v>1500714.9746518224</v>
      </c>
      <c r="AV214" s="586">
        <v>0</v>
      </c>
      <c r="AW214" s="586">
        <v>1382700.0046518226</v>
      </c>
      <c r="AX214" s="586">
        <v>3491.6666784136933</v>
      </c>
      <c r="AY214" s="586">
        <v>3575.5355507596614</v>
      </c>
      <c r="AZ214" s="588">
        <v>-2.3456310573712322E-2</v>
      </c>
      <c r="BA214" s="588">
        <v>8.4563105737123223E-3</v>
      </c>
      <c r="BB214" s="586">
        <v>11973.392277491001</v>
      </c>
      <c r="BC214" s="587">
        <v>1512688.3669293136</v>
      </c>
      <c r="BD214" s="587">
        <v>3819.920118508368</v>
      </c>
      <c r="BE214" s="588">
        <v>-2.7857370713910479E-2</v>
      </c>
      <c r="BF214" s="586">
        <v>0</v>
      </c>
      <c r="BG214" s="586">
        <v>1512688.3669293136</v>
      </c>
      <c r="BH214" s="586">
        <v>0</v>
      </c>
      <c r="BI214" s="586">
        <v>1512688.3669293136</v>
      </c>
      <c r="BJ214" s="586"/>
      <c r="BK214" s="586"/>
    </row>
    <row r="215" spans="1:63" x14ac:dyDescent="0.25">
      <c r="A215" s="564">
        <v>215</v>
      </c>
      <c r="B215" s="564">
        <v>402</v>
      </c>
      <c r="C215" s="584">
        <v>143359</v>
      </c>
      <c r="D215" s="584">
        <v>9352060</v>
      </c>
      <c r="E215" s="585" t="s">
        <v>1280</v>
      </c>
      <c r="F215" s="586">
        <v>444338</v>
      </c>
      <c r="G215" s="586">
        <v>0</v>
      </c>
      <c r="H215" s="586">
        <v>0</v>
      </c>
      <c r="I215" s="586">
        <v>6400.0000000000018</v>
      </c>
      <c r="J215" s="586">
        <v>0</v>
      </c>
      <c r="K215" s="586">
        <v>150.14999999999989</v>
      </c>
      <c r="L215" s="586">
        <v>0</v>
      </c>
      <c r="M215" s="586">
        <v>1119.2999999999993</v>
      </c>
      <c r="N215" s="586">
        <v>0</v>
      </c>
      <c r="O215" s="586">
        <v>0</v>
      </c>
      <c r="P215" s="586">
        <v>0</v>
      </c>
      <c r="Q215" s="586">
        <v>0</v>
      </c>
      <c r="R215" s="586">
        <v>0</v>
      </c>
      <c r="S215" s="586">
        <v>0</v>
      </c>
      <c r="T215" s="586">
        <v>0</v>
      </c>
      <c r="U215" s="586">
        <v>0</v>
      </c>
      <c r="V215" s="586">
        <v>0</v>
      </c>
      <c r="W215" s="586">
        <v>0</v>
      </c>
      <c r="X215" s="586">
        <v>0</v>
      </c>
      <c r="Y215" s="586">
        <v>0</v>
      </c>
      <c r="Z215" s="586">
        <v>18171.068421052616</v>
      </c>
      <c r="AA215" s="586">
        <v>0</v>
      </c>
      <c r="AB215" s="586">
        <v>0</v>
      </c>
      <c r="AC215" s="586">
        <v>0</v>
      </c>
      <c r="AD215" s="586">
        <v>114000</v>
      </c>
      <c r="AE215" s="586">
        <v>0</v>
      </c>
      <c r="AF215" s="586">
        <v>0</v>
      </c>
      <c r="AG215" s="586">
        <v>0</v>
      </c>
      <c r="AH215" s="586">
        <v>11136.75</v>
      </c>
      <c r="AI215" s="586">
        <v>0</v>
      </c>
      <c r="AJ215" s="586">
        <v>0</v>
      </c>
      <c r="AK215" s="586">
        <v>0</v>
      </c>
      <c r="AL215" s="586">
        <v>0</v>
      </c>
      <c r="AM215" s="586">
        <v>0</v>
      </c>
      <c r="AN215" s="586">
        <v>0</v>
      </c>
      <c r="AO215" s="586">
        <v>0</v>
      </c>
      <c r="AP215" s="586">
        <v>444338</v>
      </c>
      <c r="AQ215" s="586">
        <v>25840.518421052617</v>
      </c>
      <c r="AR215" s="586">
        <v>125136.75</v>
      </c>
      <c r="AS215" s="586">
        <v>32003.593421052614</v>
      </c>
      <c r="AT215" s="587">
        <v>595315.26842105261</v>
      </c>
      <c r="AU215" s="586">
        <v>595315.26842105261</v>
      </c>
      <c r="AV215" s="586">
        <v>0</v>
      </c>
      <c r="AW215" s="586">
        <v>470178.51842105261</v>
      </c>
      <c r="AX215" s="586">
        <v>2884.5307878592184</v>
      </c>
      <c r="AY215" s="586">
        <v>2909.8421816810055</v>
      </c>
      <c r="AZ215" s="588">
        <v>-8.6985452273445202E-3</v>
      </c>
      <c r="BA215" s="588">
        <v>0</v>
      </c>
      <c r="BB215" s="586">
        <v>0</v>
      </c>
      <c r="BC215" s="587">
        <v>595315.26842105261</v>
      </c>
      <c r="BD215" s="587">
        <v>3652.2409105586048</v>
      </c>
      <c r="BE215" s="588">
        <v>-1.4250615667971811E-2</v>
      </c>
      <c r="BF215" s="586">
        <v>0</v>
      </c>
      <c r="BG215" s="586">
        <v>595315.26842105261</v>
      </c>
      <c r="BH215" s="586">
        <v>0</v>
      </c>
      <c r="BI215" s="586">
        <v>595315.26842105261</v>
      </c>
      <c r="BJ215" s="586"/>
      <c r="BK215" s="586"/>
    </row>
    <row r="216" spans="1:63" x14ac:dyDescent="0.25">
      <c r="A216" s="564">
        <v>216</v>
      </c>
      <c r="B216" s="564">
        <v>6</v>
      </c>
      <c r="C216" s="584">
        <v>143492</v>
      </c>
      <c r="D216" s="584">
        <v>9352063</v>
      </c>
      <c r="E216" s="585" t="s">
        <v>1281</v>
      </c>
      <c r="F216" s="586">
        <v>978634</v>
      </c>
      <c r="G216" s="586">
        <v>0</v>
      </c>
      <c r="H216" s="586">
        <v>0</v>
      </c>
      <c r="I216" s="586">
        <v>19200.000000000058</v>
      </c>
      <c r="J216" s="586">
        <v>0</v>
      </c>
      <c r="K216" s="586">
        <v>9937.581284916183</v>
      </c>
      <c r="L216" s="586">
        <v>0</v>
      </c>
      <c r="M216" s="586">
        <v>1122.4265363128511</v>
      </c>
      <c r="N216" s="586">
        <v>0</v>
      </c>
      <c r="O216" s="586">
        <v>51070.407402234428</v>
      </c>
      <c r="P216" s="586">
        <v>0</v>
      </c>
      <c r="Q216" s="586">
        <v>0</v>
      </c>
      <c r="R216" s="586">
        <v>0</v>
      </c>
      <c r="S216" s="586">
        <v>0</v>
      </c>
      <c r="T216" s="586">
        <v>0</v>
      </c>
      <c r="U216" s="586">
        <v>0</v>
      </c>
      <c r="V216" s="586">
        <v>0</v>
      </c>
      <c r="W216" s="586">
        <v>3376.1755485893423</v>
      </c>
      <c r="X216" s="586">
        <v>0</v>
      </c>
      <c r="Y216" s="586">
        <v>0</v>
      </c>
      <c r="Z216" s="586">
        <v>52244.303878792838</v>
      </c>
      <c r="AA216" s="586">
        <v>0</v>
      </c>
      <c r="AB216" s="586">
        <v>0</v>
      </c>
      <c r="AC216" s="586">
        <v>0</v>
      </c>
      <c r="AD216" s="586">
        <v>114000</v>
      </c>
      <c r="AE216" s="586">
        <v>0</v>
      </c>
      <c r="AF216" s="586">
        <v>0</v>
      </c>
      <c r="AG216" s="586">
        <v>0</v>
      </c>
      <c r="AH216" s="586">
        <v>31135</v>
      </c>
      <c r="AI216" s="586">
        <v>0</v>
      </c>
      <c r="AJ216" s="586">
        <v>0</v>
      </c>
      <c r="AK216" s="586">
        <v>0</v>
      </c>
      <c r="AL216" s="586">
        <v>0</v>
      </c>
      <c r="AM216" s="586">
        <v>0</v>
      </c>
      <c r="AN216" s="586">
        <v>0</v>
      </c>
      <c r="AO216" s="586">
        <v>0</v>
      </c>
      <c r="AP216" s="586">
        <v>978634</v>
      </c>
      <c r="AQ216" s="586">
        <v>136950.8946508457</v>
      </c>
      <c r="AR216" s="586">
        <v>145135</v>
      </c>
      <c r="AS216" s="586">
        <v>102907.3114905246</v>
      </c>
      <c r="AT216" s="587">
        <v>1260719.8946508458</v>
      </c>
      <c r="AU216" s="586">
        <v>1260719.8946508456</v>
      </c>
      <c r="AV216" s="586">
        <v>0</v>
      </c>
      <c r="AW216" s="586">
        <v>1115584.8946508458</v>
      </c>
      <c r="AX216" s="586">
        <v>3107.4788151834146</v>
      </c>
      <c r="AY216" s="586">
        <v>3095.2077689251896</v>
      </c>
      <c r="AZ216" s="588">
        <v>3.9645307114507733E-3</v>
      </c>
      <c r="BA216" s="588">
        <v>0</v>
      </c>
      <c r="BB216" s="586">
        <v>0</v>
      </c>
      <c r="BC216" s="587">
        <v>1260719.8946508458</v>
      </c>
      <c r="BD216" s="587">
        <v>3511.7545812001276</v>
      </c>
      <c r="BE216" s="588">
        <v>-6.7471100890210689E-3</v>
      </c>
      <c r="BF216" s="586">
        <v>0</v>
      </c>
      <c r="BG216" s="586">
        <v>1260719.8946508458</v>
      </c>
      <c r="BH216" s="586">
        <v>0</v>
      </c>
      <c r="BI216" s="586">
        <v>1260719.8946508458</v>
      </c>
      <c r="BJ216" s="586"/>
      <c r="BK216" s="586"/>
    </row>
    <row r="217" spans="1:63" x14ac:dyDescent="0.25">
      <c r="A217" s="564">
        <v>217</v>
      </c>
      <c r="B217" s="564">
        <v>7</v>
      </c>
      <c r="C217" s="584">
        <v>143491</v>
      </c>
      <c r="D217" s="584">
        <v>9352064</v>
      </c>
      <c r="E217" s="585" t="s">
        <v>1282</v>
      </c>
      <c r="F217" s="586">
        <v>163560</v>
      </c>
      <c r="G217" s="586">
        <v>0</v>
      </c>
      <c r="H217" s="586">
        <v>0</v>
      </c>
      <c r="I217" s="586">
        <v>5200.0000000000082</v>
      </c>
      <c r="J217" s="586">
        <v>0</v>
      </c>
      <c r="K217" s="586">
        <v>2402.4000000000033</v>
      </c>
      <c r="L217" s="586">
        <v>0</v>
      </c>
      <c r="M217" s="586">
        <v>0</v>
      </c>
      <c r="N217" s="586">
        <v>0</v>
      </c>
      <c r="O217" s="586">
        <v>4968.6000000000022</v>
      </c>
      <c r="P217" s="586">
        <v>0</v>
      </c>
      <c r="Q217" s="586">
        <v>0</v>
      </c>
      <c r="R217" s="586">
        <v>0</v>
      </c>
      <c r="S217" s="586">
        <v>0</v>
      </c>
      <c r="T217" s="586">
        <v>0</v>
      </c>
      <c r="U217" s="586">
        <v>0</v>
      </c>
      <c r="V217" s="586">
        <v>0</v>
      </c>
      <c r="W217" s="586">
        <v>0</v>
      </c>
      <c r="X217" s="586">
        <v>0</v>
      </c>
      <c r="Y217" s="586">
        <v>0</v>
      </c>
      <c r="Z217" s="586">
        <v>5482.5749999999998</v>
      </c>
      <c r="AA217" s="586">
        <v>0</v>
      </c>
      <c r="AB217" s="586">
        <v>0</v>
      </c>
      <c r="AC217" s="586">
        <v>0</v>
      </c>
      <c r="AD217" s="586">
        <v>114000</v>
      </c>
      <c r="AE217" s="586">
        <v>0</v>
      </c>
      <c r="AF217" s="586">
        <v>0</v>
      </c>
      <c r="AG217" s="586">
        <v>0</v>
      </c>
      <c r="AH217" s="586">
        <v>2378.48</v>
      </c>
      <c r="AI217" s="586">
        <v>0</v>
      </c>
      <c r="AJ217" s="586">
        <v>0</v>
      </c>
      <c r="AK217" s="586">
        <v>0</v>
      </c>
      <c r="AL217" s="586">
        <v>0</v>
      </c>
      <c r="AM217" s="586">
        <v>0</v>
      </c>
      <c r="AN217" s="586">
        <v>0</v>
      </c>
      <c r="AO217" s="586">
        <v>0</v>
      </c>
      <c r="AP217" s="586">
        <v>163560</v>
      </c>
      <c r="AQ217" s="586">
        <v>18053.575000000015</v>
      </c>
      <c r="AR217" s="586">
        <v>116378.48</v>
      </c>
      <c r="AS217" s="586">
        <v>21765.875000000007</v>
      </c>
      <c r="AT217" s="587">
        <v>297992.05499999999</v>
      </c>
      <c r="AU217" s="586">
        <v>297992.05499999999</v>
      </c>
      <c r="AV217" s="586">
        <v>0</v>
      </c>
      <c r="AW217" s="586">
        <v>181613.57499999998</v>
      </c>
      <c r="AX217" s="586">
        <v>3026.8929166666662</v>
      </c>
      <c r="AY217" s="586">
        <v>3103.4911764909921</v>
      </c>
      <c r="AZ217" s="588">
        <v>-2.4681320315829865E-2</v>
      </c>
      <c r="BA217" s="588">
        <v>9.6813203158298659E-3</v>
      </c>
      <c r="BB217" s="586">
        <v>1802.7535306176583</v>
      </c>
      <c r="BC217" s="587">
        <v>299794.80853061768</v>
      </c>
      <c r="BD217" s="587">
        <v>4996.5801421769611</v>
      </c>
      <c r="BE217" s="588">
        <v>-2.5614772426566179E-2</v>
      </c>
      <c r="BF217" s="586">
        <v>0</v>
      </c>
      <c r="BG217" s="586">
        <v>299794.80853061768</v>
      </c>
      <c r="BH217" s="586">
        <v>0</v>
      </c>
      <c r="BI217" s="586">
        <v>299794.80853061768</v>
      </c>
      <c r="BJ217" s="586"/>
      <c r="BK217" s="586"/>
    </row>
    <row r="218" spans="1:63" x14ac:dyDescent="0.25">
      <c r="A218" s="564">
        <v>218</v>
      </c>
      <c r="B218" s="564">
        <v>64</v>
      </c>
      <c r="C218" s="584">
        <v>142016</v>
      </c>
      <c r="D218" s="584">
        <v>9352065</v>
      </c>
      <c r="E218" s="585" t="s">
        <v>1283</v>
      </c>
      <c r="F218" s="586">
        <v>1109482</v>
      </c>
      <c r="G218" s="586">
        <v>0</v>
      </c>
      <c r="H218" s="586">
        <v>0</v>
      </c>
      <c r="I218" s="586">
        <v>55600.00000000008</v>
      </c>
      <c r="J218" s="586">
        <v>0</v>
      </c>
      <c r="K218" s="586">
        <v>1056.2403703703674</v>
      </c>
      <c r="L218" s="586">
        <v>42962.920000000042</v>
      </c>
      <c r="M218" s="586">
        <v>39368.959259259238</v>
      </c>
      <c r="N218" s="586">
        <v>0</v>
      </c>
      <c r="O218" s="586">
        <v>207215.15629629651</v>
      </c>
      <c r="P218" s="586">
        <v>98340.093703703649</v>
      </c>
      <c r="Q218" s="586">
        <v>0</v>
      </c>
      <c r="R218" s="586">
        <v>0</v>
      </c>
      <c r="S218" s="586">
        <v>0</v>
      </c>
      <c r="T218" s="586">
        <v>0</v>
      </c>
      <c r="U218" s="586">
        <v>0</v>
      </c>
      <c r="V218" s="586">
        <v>0</v>
      </c>
      <c r="W218" s="586">
        <v>10495.702005730662</v>
      </c>
      <c r="X218" s="586">
        <v>0</v>
      </c>
      <c r="Y218" s="586">
        <v>3709.113300492611</v>
      </c>
      <c r="Z218" s="586">
        <v>112677.42494742513</v>
      </c>
      <c r="AA218" s="586">
        <v>0</v>
      </c>
      <c r="AB218" s="586">
        <v>0</v>
      </c>
      <c r="AC218" s="586">
        <v>0</v>
      </c>
      <c r="AD218" s="586">
        <v>114000</v>
      </c>
      <c r="AE218" s="586">
        <v>0</v>
      </c>
      <c r="AF218" s="586">
        <v>0</v>
      </c>
      <c r="AG218" s="586">
        <v>0</v>
      </c>
      <c r="AH218" s="586">
        <v>4893.99</v>
      </c>
      <c r="AI218" s="586">
        <v>0</v>
      </c>
      <c r="AJ218" s="586">
        <v>0</v>
      </c>
      <c r="AK218" s="586">
        <v>0</v>
      </c>
      <c r="AL218" s="586">
        <v>0</v>
      </c>
      <c r="AM218" s="586">
        <v>0</v>
      </c>
      <c r="AN218" s="586">
        <v>0</v>
      </c>
      <c r="AO218" s="586">
        <v>0</v>
      </c>
      <c r="AP218" s="586">
        <v>1109482</v>
      </c>
      <c r="AQ218" s="586">
        <v>571425.60988327826</v>
      </c>
      <c r="AR218" s="586">
        <v>118893.99</v>
      </c>
      <c r="AS218" s="586">
        <v>344946.90976224007</v>
      </c>
      <c r="AT218" s="587">
        <v>1799801.5998832781</v>
      </c>
      <c r="AU218" s="586">
        <v>1799801.5998832781</v>
      </c>
      <c r="AV218" s="586">
        <v>0</v>
      </c>
      <c r="AW218" s="586">
        <v>1680907.6098832781</v>
      </c>
      <c r="AX218" s="586">
        <v>4129.9941274773419</v>
      </c>
      <c r="AY218" s="586">
        <v>4188.5808075288742</v>
      </c>
      <c r="AZ218" s="588">
        <v>-1.3987238815167216E-2</v>
      </c>
      <c r="BA218" s="588">
        <v>0</v>
      </c>
      <c r="BB218" s="586">
        <v>0</v>
      </c>
      <c r="BC218" s="587">
        <v>1799801.5998832781</v>
      </c>
      <c r="BD218" s="587">
        <v>4422.1169530301677</v>
      </c>
      <c r="BE218" s="588">
        <v>-1.8196519279159773E-2</v>
      </c>
      <c r="BF218" s="586">
        <v>0</v>
      </c>
      <c r="BG218" s="586">
        <v>1799801.5998832781</v>
      </c>
      <c r="BH218" s="586">
        <v>0</v>
      </c>
      <c r="BI218" s="586">
        <v>1799801.5998832781</v>
      </c>
      <c r="BJ218" s="586"/>
      <c r="BK218" s="586"/>
    </row>
    <row r="219" spans="1:63" x14ac:dyDescent="0.25">
      <c r="A219" s="564">
        <v>219</v>
      </c>
      <c r="B219" s="564">
        <v>30</v>
      </c>
      <c r="C219" s="584">
        <v>141550</v>
      </c>
      <c r="D219" s="584">
        <v>9352073</v>
      </c>
      <c r="E219" s="585" t="s">
        <v>1284</v>
      </c>
      <c r="F219" s="586">
        <v>193546</v>
      </c>
      <c r="G219" s="586">
        <v>0</v>
      </c>
      <c r="H219" s="586">
        <v>0</v>
      </c>
      <c r="I219" s="586">
        <v>399.99999999999943</v>
      </c>
      <c r="J219" s="586">
        <v>0</v>
      </c>
      <c r="K219" s="586">
        <v>0</v>
      </c>
      <c r="L219" s="586">
        <v>0</v>
      </c>
      <c r="M219" s="586">
        <v>0</v>
      </c>
      <c r="N219" s="586">
        <v>0</v>
      </c>
      <c r="O219" s="586">
        <v>0</v>
      </c>
      <c r="P219" s="586">
        <v>0</v>
      </c>
      <c r="Q219" s="586">
        <v>0</v>
      </c>
      <c r="R219" s="586">
        <v>0</v>
      </c>
      <c r="S219" s="586">
        <v>0</v>
      </c>
      <c r="T219" s="586">
        <v>0</v>
      </c>
      <c r="U219" s="586">
        <v>0</v>
      </c>
      <c r="V219" s="586">
        <v>0</v>
      </c>
      <c r="W219" s="586">
        <v>0</v>
      </c>
      <c r="X219" s="586">
        <v>0</v>
      </c>
      <c r="Y219" s="586">
        <v>0</v>
      </c>
      <c r="Z219" s="586">
        <v>12201.013684210522</v>
      </c>
      <c r="AA219" s="586">
        <v>0</v>
      </c>
      <c r="AB219" s="586">
        <v>0</v>
      </c>
      <c r="AC219" s="586">
        <v>0</v>
      </c>
      <c r="AD219" s="586">
        <v>114000</v>
      </c>
      <c r="AE219" s="586">
        <v>52603.471295060081</v>
      </c>
      <c r="AF219" s="586">
        <v>0</v>
      </c>
      <c r="AG219" s="586">
        <v>0</v>
      </c>
      <c r="AH219" s="586">
        <v>1306.6500000000001</v>
      </c>
      <c r="AI219" s="586">
        <v>0</v>
      </c>
      <c r="AJ219" s="586">
        <v>0</v>
      </c>
      <c r="AK219" s="586">
        <v>0</v>
      </c>
      <c r="AL219" s="586">
        <v>0</v>
      </c>
      <c r="AM219" s="586">
        <v>0</v>
      </c>
      <c r="AN219" s="586">
        <v>0</v>
      </c>
      <c r="AO219" s="586">
        <v>0</v>
      </c>
      <c r="AP219" s="586">
        <v>193546</v>
      </c>
      <c r="AQ219" s="586">
        <v>12601.013684210522</v>
      </c>
      <c r="AR219" s="586">
        <v>167910.12129506006</v>
      </c>
      <c r="AS219" s="586">
        <v>22398.813684210523</v>
      </c>
      <c r="AT219" s="587">
        <v>374057.13497927057</v>
      </c>
      <c r="AU219" s="586">
        <v>374057.13497927057</v>
      </c>
      <c r="AV219" s="586">
        <v>0</v>
      </c>
      <c r="AW219" s="586">
        <v>206147.01368421051</v>
      </c>
      <c r="AX219" s="586">
        <v>2903.479065974796</v>
      </c>
      <c r="AY219" s="586">
        <v>2892.4202793173836</v>
      </c>
      <c r="AZ219" s="588">
        <v>3.8233678336753599E-3</v>
      </c>
      <c r="BA219" s="588">
        <v>0</v>
      </c>
      <c r="BB219" s="586">
        <v>0</v>
      </c>
      <c r="BC219" s="587">
        <v>374057.13497927057</v>
      </c>
      <c r="BD219" s="587">
        <v>5268.4103518207121</v>
      </c>
      <c r="BE219" s="588">
        <v>-3.3794906950883052E-2</v>
      </c>
      <c r="BF219" s="586">
        <v>0</v>
      </c>
      <c r="BG219" s="586">
        <v>374057.13497927057</v>
      </c>
      <c r="BH219" s="586">
        <v>0</v>
      </c>
      <c r="BI219" s="586">
        <v>374057.13497927057</v>
      </c>
      <c r="BJ219" s="586"/>
      <c r="BK219" s="586"/>
    </row>
    <row r="220" spans="1:63" x14ac:dyDescent="0.25">
      <c r="A220" s="564">
        <v>220</v>
      </c>
      <c r="B220" s="564">
        <v>8</v>
      </c>
      <c r="C220" s="584">
        <v>142017</v>
      </c>
      <c r="D220" s="584">
        <v>9352078</v>
      </c>
      <c r="E220" s="585" t="s">
        <v>1285</v>
      </c>
      <c r="F220" s="586">
        <v>667870</v>
      </c>
      <c r="G220" s="586">
        <v>0</v>
      </c>
      <c r="H220" s="586">
        <v>0</v>
      </c>
      <c r="I220" s="586">
        <v>24800.000000000007</v>
      </c>
      <c r="J220" s="586">
        <v>0</v>
      </c>
      <c r="K220" s="586">
        <v>4541.5740740740821</v>
      </c>
      <c r="L220" s="586">
        <v>0</v>
      </c>
      <c r="M220" s="586">
        <v>2257.0246913580249</v>
      </c>
      <c r="N220" s="586">
        <v>0</v>
      </c>
      <c r="O220" s="586">
        <v>107704.11728395059</v>
      </c>
      <c r="P220" s="586">
        <v>0</v>
      </c>
      <c r="Q220" s="586">
        <v>0</v>
      </c>
      <c r="R220" s="586">
        <v>0</v>
      </c>
      <c r="S220" s="586">
        <v>0</v>
      </c>
      <c r="T220" s="586">
        <v>0</v>
      </c>
      <c r="U220" s="586">
        <v>0</v>
      </c>
      <c r="V220" s="586">
        <v>0</v>
      </c>
      <c r="W220" s="586">
        <v>1701.3888888888889</v>
      </c>
      <c r="X220" s="586">
        <v>0</v>
      </c>
      <c r="Y220" s="586">
        <v>871.63461538461547</v>
      </c>
      <c r="Z220" s="586">
        <v>59887.868055555606</v>
      </c>
      <c r="AA220" s="586">
        <v>0</v>
      </c>
      <c r="AB220" s="586">
        <v>0</v>
      </c>
      <c r="AC220" s="586">
        <v>0</v>
      </c>
      <c r="AD220" s="586">
        <v>114000</v>
      </c>
      <c r="AE220" s="586">
        <v>0</v>
      </c>
      <c r="AF220" s="586">
        <v>0</v>
      </c>
      <c r="AG220" s="586">
        <v>0</v>
      </c>
      <c r="AH220" s="586">
        <v>2589.54</v>
      </c>
      <c r="AI220" s="586">
        <v>0</v>
      </c>
      <c r="AJ220" s="586">
        <v>0</v>
      </c>
      <c r="AK220" s="586">
        <v>0</v>
      </c>
      <c r="AL220" s="586">
        <v>0</v>
      </c>
      <c r="AM220" s="586">
        <v>0</v>
      </c>
      <c r="AN220" s="586">
        <v>0</v>
      </c>
      <c r="AO220" s="586">
        <v>0</v>
      </c>
      <c r="AP220" s="586">
        <v>667870</v>
      </c>
      <c r="AQ220" s="586">
        <v>201763.60760921182</v>
      </c>
      <c r="AR220" s="586">
        <v>116589.54</v>
      </c>
      <c r="AS220" s="586">
        <v>139537.02608024696</v>
      </c>
      <c r="AT220" s="587">
        <v>986223.14760921185</v>
      </c>
      <c r="AU220" s="586">
        <v>986223.14760921174</v>
      </c>
      <c r="AV220" s="586">
        <v>0</v>
      </c>
      <c r="AW220" s="586">
        <v>869633.60760921182</v>
      </c>
      <c r="AX220" s="586">
        <v>3549.524929017191</v>
      </c>
      <c r="AY220" s="586">
        <v>3581.3389767605008</v>
      </c>
      <c r="AZ220" s="588">
        <v>-8.8832830261957631E-3</v>
      </c>
      <c r="BA220" s="588">
        <v>0</v>
      </c>
      <c r="BB220" s="586">
        <v>0</v>
      </c>
      <c r="BC220" s="587">
        <v>986223.14760921185</v>
      </c>
      <c r="BD220" s="587">
        <v>4025.4006024865789</v>
      </c>
      <c r="BE220" s="588">
        <v>-6.709700118021189E-3</v>
      </c>
      <c r="BF220" s="586">
        <v>0</v>
      </c>
      <c r="BG220" s="586">
        <v>986223.14760921185</v>
      </c>
      <c r="BH220" s="586">
        <v>0</v>
      </c>
      <c r="BI220" s="586">
        <v>986223.14760921185</v>
      </c>
      <c r="BJ220" s="586"/>
      <c r="BK220" s="586"/>
    </row>
    <row r="221" spans="1:63" x14ac:dyDescent="0.25">
      <c r="A221" s="564">
        <v>221</v>
      </c>
      <c r="B221" s="564">
        <v>45</v>
      </c>
      <c r="C221" s="584">
        <v>143074</v>
      </c>
      <c r="D221" s="584">
        <v>9352087</v>
      </c>
      <c r="E221" s="585" t="s">
        <v>1286</v>
      </c>
      <c r="F221" s="586">
        <v>188094</v>
      </c>
      <c r="G221" s="586">
        <v>0</v>
      </c>
      <c r="H221" s="586">
        <v>0</v>
      </c>
      <c r="I221" s="586">
        <v>1199.9999999999995</v>
      </c>
      <c r="J221" s="586">
        <v>0</v>
      </c>
      <c r="K221" s="586">
        <v>0</v>
      </c>
      <c r="L221" s="586">
        <v>0</v>
      </c>
      <c r="M221" s="586">
        <v>1119.2999999999995</v>
      </c>
      <c r="N221" s="586">
        <v>0</v>
      </c>
      <c r="O221" s="586">
        <v>0</v>
      </c>
      <c r="P221" s="586">
        <v>0</v>
      </c>
      <c r="Q221" s="586">
        <v>0</v>
      </c>
      <c r="R221" s="586">
        <v>0</v>
      </c>
      <c r="S221" s="586">
        <v>0</v>
      </c>
      <c r="T221" s="586">
        <v>0</v>
      </c>
      <c r="U221" s="586">
        <v>0</v>
      </c>
      <c r="V221" s="586">
        <v>0</v>
      </c>
      <c r="W221" s="586">
        <v>0</v>
      </c>
      <c r="X221" s="586">
        <v>0</v>
      </c>
      <c r="Y221" s="586">
        <v>839.80263157894728</v>
      </c>
      <c r="Z221" s="586">
        <v>9969.8153906250009</v>
      </c>
      <c r="AA221" s="586">
        <v>0</v>
      </c>
      <c r="AB221" s="586">
        <v>0</v>
      </c>
      <c r="AC221" s="586">
        <v>0</v>
      </c>
      <c r="AD221" s="586">
        <v>114000</v>
      </c>
      <c r="AE221" s="586">
        <v>53938.584779706274</v>
      </c>
      <c r="AF221" s="586">
        <v>0</v>
      </c>
      <c r="AG221" s="586">
        <v>0</v>
      </c>
      <c r="AH221" s="586">
        <v>4780.29</v>
      </c>
      <c r="AI221" s="586">
        <v>0</v>
      </c>
      <c r="AJ221" s="586">
        <v>0</v>
      </c>
      <c r="AK221" s="586">
        <v>0</v>
      </c>
      <c r="AL221" s="586">
        <v>0</v>
      </c>
      <c r="AM221" s="586">
        <v>0</v>
      </c>
      <c r="AN221" s="586">
        <v>0</v>
      </c>
      <c r="AO221" s="586">
        <v>0</v>
      </c>
      <c r="AP221" s="586">
        <v>188094</v>
      </c>
      <c r="AQ221" s="586">
        <v>13128.918022203947</v>
      </c>
      <c r="AR221" s="586">
        <v>172718.87477970627</v>
      </c>
      <c r="AS221" s="586">
        <v>21127.265390624998</v>
      </c>
      <c r="AT221" s="587">
        <v>373941.7928019102</v>
      </c>
      <c r="AU221" s="586">
        <v>373941.7928019102</v>
      </c>
      <c r="AV221" s="586">
        <v>0</v>
      </c>
      <c r="AW221" s="586">
        <v>201222.91802220393</v>
      </c>
      <c r="AX221" s="586">
        <v>2916.2741742348394</v>
      </c>
      <c r="AY221" s="586">
        <v>2311.813332593787</v>
      </c>
      <c r="AZ221" s="588">
        <v>0.26146611109075363</v>
      </c>
      <c r="BA221" s="588">
        <v>-0.25595611109075361</v>
      </c>
      <c r="BB221" s="586">
        <v>-40828.869762313785</v>
      </c>
      <c r="BC221" s="587">
        <v>333112.92303959641</v>
      </c>
      <c r="BD221" s="587">
        <v>4827.7235223129919</v>
      </c>
      <c r="BE221" s="588">
        <v>3.5886332067279092E-2</v>
      </c>
      <c r="BF221" s="586">
        <v>0</v>
      </c>
      <c r="BG221" s="586">
        <v>333112.92303959641</v>
      </c>
      <c r="BH221" s="586">
        <v>0</v>
      </c>
      <c r="BI221" s="586">
        <v>333112.92303959641</v>
      </c>
      <c r="BJ221" s="586"/>
      <c r="BK221" s="586"/>
    </row>
    <row r="222" spans="1:63" x14ac:dyDescent="0.25">
      <c r="A222" s="564">
        <v>222</v>
      </c>
      <c r="B222" s="564">
        <v>312</v>
      </c>
      <c r="C222" s="584">
        <v>142018</v>
      </c>
      <c r="D222" s="584">
        <v>9352090</v>
      </c>
      <c r="E222" s="585" t="s">
        <v>1287</v>
      </c>
      <c r="F222" s="586">
        <v>278052</v>
      </c>
      <c r="G222" s="586">
        <v>0</v>
      </c>
      <c r="H222" s="586">
        <v>0</v>
      </c>
      <c r="I222" s="586">
        <v>6000.0000000000091</v>
      </c>
      <c r="J222" s="586">
        <v>0</v>
      </c>
      <c r="K222" s="586">
        <v>450.45000000000073</v>
      </c>
      <c r="L222" s="586">
        <v>1474.2000000000025</v>
      </c>
      <c r="M222" s="586">
        <v>0</v>
      </c>
      <c r="N222" s="586">
        <v>0</v>
      </c>
      <c r="O222" s="586">
        <v>0</v>
      </c>
      <c r="P222" s="586">
        <v>0</v>
      </c>
      <c r="Q222" s="586">
        <v>0</v>
      </c>
      <c r="R222" s="586">
        <v>0</v>
      </c>
      <c r="S222" s="586">
        <v>0</v>
      </c>
      <c r="T222" s="586">
        <v>0</v>
      </c>
      <c r="U222" s="586">
        <v>0</v>
      </c>
      <c r="V222" s="586">
        <v>0</v>
      </c>
      <c r="W222" s="586">
        <v>9329.268292682933</v>
      </c>
      <c r="X222" s="586">
        <v>0</v>
      </c>
      <c r="Y222" s="586">
        <v>1136.7469879518071</v>
      </c>
      <c r="Z222" s="586">
        <v>24770.80963776214</v>
      </c>
      <c r="AA222" s="586">
        <v>0</v>
      </c>
      <c r="AB222" s="586">
        <v>0</v>
      </c>
      <c r="AC222" s="586">
        <v>0</v>
      </c>
      <c r="AD222" s="586">
        <v>114000</v>
      </c>
      <c r="AE222" s="586">
        <v>0</v>
      </c>
      <c r="AF222" s="586">
        <v>0</v>
      </c>
      <c r="AG222" s="586">
        <v>0</v>
      </c>
      <c r="AH222" s="586">
        <v>7228.73</v>
      </c>
      <c r="AI222" s="586">
        <v>0</v>
      </c>
      <c r="AJ222" s="586">
        <v>0</v>
      </c>
      <c r="AK222" s="586">
        <v>0</v>
      </c>
      <c r="AL222" s="586">
        <v>0</v>
      </c>
      <c r="AM222" s="586">
        <v>0</v>
      </c>
      <c r="AN222" s="586">
        <v>0</v>
      </c>
      <c r="AO222" s="586">
        <v>0</v>
      </c>
      <c r="AP222" s="586">
        <v>278052</v>
      </c>
      <c r="AQ222" s="586">
        <v>43161.474918396896</v>
      </c>
      <c r="AR222" s="586">
        <v>121228.73</v>
      </c>
      <c r="AS222" s="586">
        <v>38730.93463776214</v>
      </c>
      <c r="AT222" s="587">
        <v>442442.20491839689</v>
      </c>
      <c r="AU222" s="586">
        <v>442442.20491839689</v>
      </c>
      <c r="AV222" s="586">
        <v>0</v>
      </c>
      <c r="AW222" s="586">
        <v>321213.47491839691</v>
      </c>
      <c r="AX222" s="586">
        <v>3149.151714886244</v>
      </c>
      <c r="AY222" s="586">
        <v>3036.0446699243016</v>
      </c>
      <c r="AZ222" s="588">
        <v>3.7254736757467578E-2</v>
      </c>
      <c r="BA222" s="588">
        <v>-3.1744736757467577E-2</v>
      </c>
      <c r="BB222" s="586">
        <v>-9830.6007607272677</v>
      </c>
      <c r="BC222" s="587">
        <v>432611.60415766964</v>
      </c>
      <c r="BD222" s="587">
        <v>4241.2902368398982</v>
      </c>
      <c r="BE222" s="588">
        <v>-8.3952400446328679E-2</v>
      </c>
      <c r="BF222" s="586">
        <v>0</v>
      </c>
      <c r="BG222" s="586">
        <v>432611.60415766964</v>
      </c>
      <c r="BH222" s="586">
        <v>0</v>
      </c>
      <c r="BI222" s="586">
        <v>432611.60415766964</v>
      </c>
      <c r="BJ222" s="586"/>
      <c r="BK222" s="586"/>
    </row>
    <row r="223" spans="1:63" x14ac:dyDescent="0.25">
      <c r="A223" s="564">
        <v>223</v>
      </c>
      <c r="B223" s="564">
        <v>57</v>
      </c>
      <c r="C223" s="584">
        <v>141554</v>
      </c>
      <c r="D223" s="584">
        <v>9352091</v>
      </c>
      <c r="E223" s="585" t="s">
        <v>719</v>
      </c>
      <c r="F223" s="586">
        <v>757828</v>
      </c>
      <c r="G223" s="586">
        <v>0</v>
      </c>
      <c r="H223" s="586">
        <v>0</v>
      </c>
      <c r="I223" s="586">
        <v>26000.000000000029</v>
      </c>
      <c r="J223" s="586">
        <v>0</v>
      </c>
      <c r="K223" s="586">
        <v>16066.049999999992</v>
      </c>
      <c r="L223" s="586">
        <v>0</v>
      </c>
      <c r="M223" s="586">
        <v>0</v>
      </c>
      <c r="N223" s="586">
        <v>0</v>
      </c>
      <c r="O223" s="586">
        <v>0</v>
      </c>
      <c r="P223" s="586">
        <v>0</v>
      </c>
      <c r="Q223" s="586">
        <v>0</v>
      </c>
      <c r="R223" s="586">
        <v>0</v>
      </c>
      <c r="S223" s="586">
        <v>0</v>
      </c>
      <c r="T223" s="586">
        <v>0</v>
      </c>
      <c r="U223" s="586">
        <v>0</v>
      </c>
      <c r="V223" s="586">
        <v>0</v>
      </c>
      <c r="W223" s="586">
        <v>8872.3404255319347</v>
      </c>
      <c r="X223" s="586">
        <v>0</v>
      </c>
      <c r="Y223" s="586">
        <v>1823.7588652482268</v>
      </c>
      <c r="Z223" s="586">
        <v>60906.577191597076</v>
      </c>
      <c r="AA223" s="586">
        <v>0</v>
      </c>
      <c r="AB223" s="586">
        <v>0</v>
      </c>
      <c r="AC223" s="586">
        <v>0</v>
      </c>
      <c r="AD223" s="586">
        <v>114000</v>
      </c>
      <c r="AE223" s="586">
        <v>0</v>
      </c>
      <c r="AF223" s="586">
        <v>0</v>
      </c>
      <c r="AG223" s="586">
        <v>0</v>
      </c>
      <c r="AH223" s="586">
        <v>2518.27</v>
      </c>
      <c r="AI223" s="586">
        <v>0</v>
      </c>
      <c r="AJ223" s="586">
        <v>0</v>
      </c>
      <c r="AK223" s="586">
        <v>0</v>
      </c>
      <c r="AL223" s="586">
        <v>0</v>
      </c>
      <c r="AM223" s="586">
        <v>0</v>
      </c>
      <c r="AN223" s="586">
        <v>0</v>
      </c>
      <c r="AO223" s="586">
        <v>0</v>
      </c>
      <c r="AP223" s="586">
        <v>757828</v>
      </c>
      <c r="AQ223" s="586">
        <v>113668.72648237726</v>
      </c>
      <c r="AR223" s="586">
        <v>116518.27</v>
      </c>
      <c r="AS223" s="586">
        <v>91937.402191597081</v>
      </c>
      <c r="AT223" s="587">
        <v>988014.99648237729</v>
      </c>
      <c r="AU223" s="586">
        <v>988014.99648237729</v>
      </c>
      <c r="AV223" s="586">
        <v>0</v>
      </c>
      <c r="AW223" s="586">
        <v>871496.72648237727</v>
      </c>
      <c r="AX223" s="586">
        <v>3134.8803110876879</v>
      </c>
      <c r="AY223" s="586">
        <v>3285.4744833676782</v>
      </c>
      <c r="AZ223" s="588">
        <v>-4.5836354244221125E-2</v>
      </c>
      <c r="BA223" s="588">
        <v>3.0836354244221126E-2</v>
      </c>
      <c r="BB223" s="586">
        <v>28164.751298194082</v>
      </c>
      <c r="BC223" s="587">
        <v>1016179.7477805713</v>
      </c>
      <c r="BD223" s="587">
        <v>3655.3228337430623</v>
      </c>
      <c r="BE223" s="588">
        <v>-2.085857832567195E-2</v>
      </c>
      <c r="BF223" s="586">
        <v>0</v>
      </c>
      <c r="BG223" s="586">
        <v>1016179.7477805713</v>
      </c>
      <c r="BH223" s="586">
        <v>0</v>
      </c>
      <c r="BI223" s="586">
        <v>1016179.7477805713</v>
      </c>
      <c r="BJ223" s="586"/>
      <c r="BK223" s="586"/>
    </row>
    <row r="224" spans="1:63" x14ac:dyDescent="0.25">
      <c r="A224" s="564">
        <v>224</v>
      </c>
      <c r="B224" s="564">
        <v>81</v>
      </c>
      <c r="C224" s="584">
        <v>143069</v>
      </c>
      <c r="D224" s="584">
        <v>9352096</v>
      </c>
      <c r="E224" s="585" t="s">
        <v>1288</v>
      </c>
      <c r="F224" s="586">
        <v>139026</v>
      </c>
      <c r="G224" s="586">
        <v>0</v>
      </c>
      <c r="H224" s="586">
        <v>0</v>
      </c>
      <c r="I224" s="586">
        <v>1199.9999999999998</v>
      </c>
      <c r="J224" s="586">
        <v>0</v>
      </c>
      <c r="K224" s="586">
        <v>0</v>
      </c>
      <c r="L224" s="586">
        <v>0</v>
      </c>
      <c r="M224" s="586">
        <v>0</v>
      </c>
      <c r="N224" s="586">
        <v>0</v>
      </c>
      <c r="O224" s="586">
        <v>0</v>
      </c>
      <c r="P224" s="586">
        <v>0</v>
      </c>
      <c r="Q224" s="586">
        <v>0</v>
      </c>
      <c r="R224" s="586">
        <v>0</v>
      </c>
      <c r="S224" s="586">
        <v>0</v>
      </c>
      <c r="T224" s="586">
        <v>0</v>
      </c>
      <c r="U224" s="586">
        <v>0</v>
      </c>
      <c r="V224" s="586">
        <v>0</v>
      </c>
      <c r="W224" s="586">
        <v>0</v>
      </c>
      <c r="X224" s="586">
        <v>0</v>
      </c>
      <c r="Y224" s="586">
        <v>0</v>
      </c>
      <c r="Z224" s="586">
        <v>6708.7022727272833</v>
      </c>
      <c r="AA224" s="586">
        <v>0</v>
      </c>
      <c r="AB224" s="586">
        <v>0</v>
      </c>
      <c r="AC224" s="586">
        <v>0</v>
      </c>
      <c r="AD224" s="586">
        <v>114000</v>
      </c>
      <c r="AE224" s="586">
        <v>65954.606141522017</v>
      </c>
      <c r="AF224" s="586">
        <v>0</v>
      </c>
      <c r="AG224" s="586">
        <v>0</v>
      </c>
      <c r="AH224" s="586">
        <v>2938.13</v>
      </c>
      <c r="AI224" s="586">
        <v>0</v>
      </c>
      <c r="AJ224" s="586">
        <v>0</v>
      </c>
      <c r="AK224" s="586">
        <v>0</v>
      </c>
      <c r="AL224" s="586">
        <v>0</v>
      </c>
      <c r="AM224" s="586">
        <v>0</v>
      </c>
      <c r="AN224" s="586">
        <v>0</v>
      </c>
      <c r="AO224" s="586">
        <v>0</v>
      </c>
      <c r="AP224" s="586">
        <v>139026</v>
      </c>
      <c r="AQ224" s="586">
        <v>7908.7022727272833</v>
      </c>
      <c r="AR224" s="586">
        <v>182892.73614152201</v>
      </c>
      <c r="AS224" s="586">
        <v>17306.502272727281</v>
      </c>
      <c r="AT224" s="587">
        <v>329827.43841424928</v>
      </c>
      <c r="AU224" s="586">
        <v>329827.43841424928</v>
      </c>
      <c r="AV224" s="586">
        <v>0</v>
      </c>
      <c r="AW224" s="586">
        <v>146934.70227272727</v>
      </c>
      <c r="AX224" s="586">
        <v>2881.0725935828877</v>
      </c>
      <c r="AY224" s="586">
        <v>2269.6148743756662</v>
      </c>
      <c r="AZ224" s="588">
        <v>0.26941034186490498</v>
      </c>
      <c r="BA224" s="588">
        <v>-0.26390034186490496</v>
      </c>
      <c r="BB224" s="586">
        <v>-30546.559203719993</v>
      </c>
      <c r="BC224" s="587">
        <v>299280.87921052927</v>
      </c>
      <c r="BD224" s="587">
        <v>5868.2525335397895</v>
      </c>
      <c r="BE224" s="588">
        <v>-0.14415383183059216</v>
      </c>
      <c r="BF224" s="586">
        <v>0</v>
      </c>
      <c r="BG224" s="586">
        <v>299280.87921052927</v>
      </c>
      <c r="BH224" s="586">
        <v>0</v>
      </c>
      <c r="BI224" s="586">
        <v>299280.87921052927</v>
      </c>
      <c r="BJ224" s="586"/>
      <c r="BK224" s="586"/>
    </row>
    <row r="225" spans="1:63" x14ac:dyDescent="0.25">
      <c r="A225" s="564">
        <v>225</v>
      </c>
      <c r="B225" s="564">
        <v>471</v>
      </c>
      <c r="C225" s="584">
        <v>143361</v>
      </c>
      <c r="D225" s="584">
        <v>9352097</v>
      </c>
      <c r="E225" s="585" t="s">
        <v>1289</v>
      </c>
      <c r="F225" s="586">
        <v>264422</v>
      </c>
      <c r="G225" s="586">
        <v>0</v>
      </c>
      <c r="H225" s="586">
        <v>0</v>
      </c>
      <c r="I225" s="586">
        <v>4800.0000000000173</v>
      </c>
      <c r="J225" s="586">
        <v>0</v>
      </c>
      <c r="K225" s="586">
        <v>0</v>
      </c>
      <c r="L225" s="586">
        <v>0</v>
      </c>
      <c r="M225" s="586">
        <v>0</v>
      </c>
      <c r="N225" s="586">
        <v>0</v>
      </c>
      <c r="O225" s="586">
        <v>0</v>
      </c>
      <c r="P225" s="586">
        <v>0</v>
      </c>
      <c r="Q225" s="586">
        <v>0</v>
      </c>
      <c r="R225" s="586">
        <v>0</v>
      </c>
      <c r="S225" s="586">
        <v>0</v>
      </c>
      <c r="T225" s="586">
        <v>0</v>
      </c>
      <c r="U225" s="586">
        <v>0</v>
      </c>
      <c r="V225" s="586">
        <v>0</v>
      </c>
      <c r="W225" s="586">
        <v>0</v>
      </c>
      <c r="X225" s="586">
        <v>0</v>
      </c>
      <c r="Y225" s="586">
        <v>0</v>
      </c>
      <c r="Z225" s="586">
        <v>23526.8491394148</v>
      </c>
      <c r="AA225" s="586">
        <v>0</v>
      </c>
      <c r="AB225" s="586">
        <v>0</v>
      </c>
      <c r="AC225" s="586">
        <v>0</v>
      </c>
      <c r="AD225" s="586">
        <v>114000</v>
      </c>
      <c r="AE225" s="586">
        <v>0</v>
      </c>
      <c r="AF225" s="586">
        <v>0</v>
      </c>
      <c r="AG225" s="586">
        <v>0</v>
      </c>
      <c r="AH225" s="586">
        <v>8622</v>
      </c>
      <c r="AI225" s="586">
        <v>0</v>
      </c>
      <c r="AJ225" s="586">
        <v>0</v>
      </c>
      <c r="AK225" s="586">
        <v>0</v>
      </c>
      <c r="AL225" s="586">
        <v>0</v>
      </c>
      <c r="AM225" s="586">
        <v>0</v>
      </c>
      <c r="AN225" s="586">
        <v>0</v>
      </c>
      <c r="AO225" s="586">
        <v>0</v>
      </c>
      <c r="AP225" s="586">
        <v>264422</v>
      </c>
      <c r="AQ225" s="586">
        <v>28326.849139414819</v>
      </c>
      <c r="AR225" s="586">
        <v>122622</v>
      </c>
      <c r="AS225" s="586">
        <v>35924.649139414803</v>
      </c>
      <c r="AT225" s="587">
        <v>415370.84913941484</v>
      </c>
      <c r="AU225" s="586">
        <v>415370.84913941479</v>
      </c>
      <c r="AV225" s="586">
        <v>0</v>
      </c>
      <c r="AW225" s="586">
        <v>292748.84913941484</v>
      </c>
      <c r="AX225" s="586">
        <v>3018.0293725712872</v>
      </c>
      <c r="AY225" s="586">
        <v>2993.5596649674521</v>
      </c>
      <c r="AZ225" s="588">
        <v>8.1741172191071576E-3</v>
      </c>
      <c r="BA225" s="588">
        <v>-2.6641172191071575E-3</v>
      </c>
      <c r="BB225" s="586">
        <v>-773.59380343685098</v>
      </c>
      <c r="BC225" s="587">
        <v>414597.255335978</v>
      </c>
      <c r="BD225" s="587">
        <v>4274.1985086183295</v>
      </c>
      <c r="BE225" s="588">
        <v>1.1252078859580239E-2</v>
      </c>
      <c r="BF225" s="586">
        <v>0</v>
      </c>
      <c r="BG225" s="586">
        <v>414597.255335978</v>
      </c>
      <c r="BH225" s="586">
        <v>0</v>
      </c>
      <c r="BI225" s="586">
        <v>414597.255335978</v>
      </c>
      <c r="BJ225" s="586"/>
      <c r="BK225" s="586"/>
    </row>
    <row r="226" spans="1:63" x14ac:dyDescent="0.25">
      <c r="A226" s="564">
        <v>226</v>
      </c>
      <c r="B226" s="564">
        <v>511</v>
      </c>
      <c r="C226" s="584">
        <v>142026</v>
      </c>
      <c r="D226" s="584">
        <v>9352099</v>
      </c>
      <c r="E226" s="585" t="s">
        <v>1290</v>
      </c>
      <c r="F226" s="586">
        <v>624254</v>
      </c>
      <c r="G226" s="586">
        <v>0</v>
      </c>
      <c r="H226" s="586">
        <v>0</v>
      </c>
      <c r="I226" s="586">
        <v>20799.999999999975</v>
      </c>
      <c r="J226" s="586">
        <v>0</v>
      </c>
      <c r="K226" s="586">
        <v>7088.0019736842114</v>
      </c>
      <c r="L226" s="586">
        <v>14806.657894736836</v>
      </c>
      <c r="M226" s="586">
        <v>5621.0460526315765</v>
      </c>
      <c r="N226" s="586">
        <v>45626.442105263064</v>
      </c>
      <c r="O226" s="586">
        <v>0</v>
      </c>
      <c r="P226" s="586">
        <v>0</v>
      </c>
      <c r="Q226" s="586">
        <v>0</v>
      </c>
      <c r="R226" s="586">
        <v>0</v>
      </c>
      <c r="S226" s="586">
        <v>0</v>
      </c>
      <c r="T226" s="586">
        <v>0</v>
      </c>
      <c r="U226" s="586">
        <v>0</v>
      </c>
      <c r="V226" s="586">
        <v>0</v>
      </c>
      <c r="W226" s="586">
        <v>13339.805825242724</v>
      </c>
      <c r="X226" s="586">
        <v>0</v>
      </c>
      <c r="Y226" s="586">
        <v>0</v>
      </c>
      <c r="Z226" s="586">
        <v>48179.365998650144</v>
      </c>
      <c r="AA226" s="586">
        <v>0</v>
      </c>
      <c r="AB226" s="586">
        <v>0</v>
      </c>
      <c r="AC226" s="586">
        <v>0</v>
      </c>
      <c r="AD226" s="586">
        <v>114000</v>
      </c>
      <c r="AE226" s="586">
        <v>0</v>
      </c>
      <c r="AF226" s="586">
        <v>0</v>
      </c>
      <c r="AG226" s="586">
        <v>0</v>
      </c>
      <c r="AH226" s="586">
        <v>2233.1799999999998</v>
      </c>
      <c r="AI226" s="586">
        <v>0</v>
      </c>
      <c r="AJ226" s="586">
        <v>0</v>
      </c>
      <c r="AK226" s="586">
        <v>0</v>
      </c>
      <c r="AL226" s="586">
        <v>0</v>
      </c>
      <c r="AM226" s="586">
        <v>0</v>
      </c>
      <c r="AN226" s="586">
        <v>0</v>
      </c>
      <c r="AO226" s="586">
        <v>0</v>
      </c>
      <c r="AP226" s="586">
        <v>624254</v>
      </c>
      <c r="AQ226" s="586">
        <v>155461.31985020853</v>
      </c>
      <c r="AR226" s="586">
        <v>116233.18</v>
      </c>
      <c r="AS226" s="586">
        <v>105148.24001180798</v>
      </c>
      <c r="AT226" s="587">
        <v>895948.49985020841</v>
      </c>
      <c r="AU226" s="586">
        <v>895948.49985020864</v>
      </c>
      <c r="AV226" s="586">
        <v>0</v>
      </c>
      <c r="AW226" s="586">
        <v>779715.31985020835</v>
      </c>
      <c r="AX226" s="586">
        <v>3404.8703923589883</v>
      </c>
      <c r="AY226" s="586">
        <v>3433.3603588107799</v>
      </c>
      <c r="AZ226" s="588">
        <v>-8.297983163544102E-3</v>
      </c>
      <c r="BA226" s="588">
        <v>0</v>
      </c>
      <c r="BB226" s="586">
        <v>0</v>
      </c>
      <c r="BC226" s="587">
        <v>895948.49985020841</v>
      </c>
      <c r="BD226" s="587">
        <v>3912.4388639747094</v>
      </c>
      <c r="BE226" s="588">
        <v>2.5755161863980636E-3</v>
      </c>
      <c r="BF226" s="586">
        <v>0</v>
      </c>
      <c r="BG226" s="586">
        <v>895948.49985020841</v>
      </c>
      <c r="BH226" s="586">
        <v>0</v>
      </c>
      <c r="BI226" s="586">
        <v>895948.49985020841</v>
      </c>
      <c r="BJ226" s="586"/>
      <c r="BK226" s="586"/>
    </row>
    <row r="227" spans="1:63" x14ac:dyDescent="0.25">
      <c r="A227" s="564">
        <v>227</v>
      </c>
      <c r="B227" s="564">
        <v>474</v>
      </c>
      <c r="C227" s="584">
        <v>142027</v>
      </c>
      <c r="D227" s="584">
        <v>9352103</v>
      </c>
      <c r="E227" s="585" t="s">
        <v>1291</v>
      </c>
      <c r="F227" s="586">
        <v>1169454</v>
      </c>
      <c r="G227" s="586">
        <v>0</v>
      </c>
      <c r="H227" s="586">
        <v>0</v>
      </c>
      <c r="I227" s="586">
        <v>25599.999999999967</v>
      </c>
      <c r="J227" s="586">
        <v>0</v>
      </c>
      <c r="K227" s="586">
        <v>0</v>
      </c>
      <c r="L227" s="586">
        <v>0</v>
      </c>
      <c r="M227" s="586">
        <v>149214.71985981311</v>
      </c>
      <c r="N227" s="586">
        <v>0</v>
      </c>
      <c r="O227" s="586">
        <v>0</v>
      </c>
      <c r="P227" s="586">
        <v>0</v>
      </c>
      <c r="Q227" s="586">
        <v>0</v>
      </c>
      <c r="R227" s="586">
        <v>0</v>
      </c>
      <c r="S227" s="586">
        <v>0</v>
      </c>
      <c r="T227" s="586">
        <v>0</v>
      </c>
      <c r="U227" s="586">
        <v>0</v>
      </c>
      <c r="V227" s="586">
        <v>0</v>
      </c>
      <c r="W227" s="586">
        <v>30282.35294117649</v>
      </c>
      <c r="X227" s="586">
        <v>0</v>
      </c>
      <c r="Y227" s="586">
        <v>0</v>
      </c>
      <c r="Z227" s="586">
        <v>99338.230588235354</v>
      </c>
      <c r="AA227" s="586">
        <v>0</v>
      </c>
      <c r="AB227" s="586">
        <v>0</v>
      </c>
      <c r="AC227" s="586">
        <v>0</v>
      </c>
      <c r="AD227" s="586">
        <v>114000</v>
      </c>
      <c r="AE227" s="586">
        <v>0</v>
      </c>
      <c r="AF227" s="586">
        <v>0</v>
      </c>
      <c r="AG227" s="586">
        <v>0</v>
      </c>
      <c r="AH227" s="586">
        <v>6842.09</v>
      </c>
      <c r="AI227" s="586">
        <v>0</v>
      </c>
      <c r="AJ227" s="586">
        <v>0</v>
      </c>
      <c r="AK227" s="586">
        <v>0</v>
      </c>
      <c r="AL227" s="586">
        <v>0</v>
      </c>
      <c r="AM227" s="586">
        <v>0</v>
      </c>
      <c r="AN227" s="586">
        <v>0</v>
      </c>
      <c r="AO227" s="586">
        <v>0</v>
      </c>
      <c r="AP227" s="586">
        <v>1169454</v>
      </c>
      <c r="AQ227" s="586">
        <v>304435.30338922492</v>
      </c>
      <c r="AR227" s="586">
        <v>120842.09</v>
      </c>
      <c r="AS227" s="586">
        <v>196743.39051814188</v>
      </c>
      <c r="AT227" s="587">
        <v>1594731.393389225</v>
      </c>
      <c r="AU227" s="586">
        <v>1594731.393389225</v>
      </c>
      <c r="AV227" s="586">
        <v>0</v>
      </c>
      <c r="AW227" s="586">
        <v>1473889.3033892249</v>
      </c>
      <c r="AX227" s="586">
        <v>3435.639401839685</v>
      </c>
      <c r="AY227" s="586">
        <v>3477.3851051512552</v>
      </c>
      <c r="AZ227" s="588">
        <v>-1.2004912326141223E-2</v>
      </c>
      <c r="BA227" s="588">
        <v>0</v>
      </c>
      <c r="BB227" s="586">
        <v>0</v>
      </c>
      <c r="BC227" s="587">
        <v>1594731.393389225</v>
      </c>
      <c r="BD227" s="587">
        <v>3717.322595312879</v>
      </c>
      <c r="BE227" s="588">
        <v>-2.1014198321962052E-2</v>
      </c>
      <c r="BF227" s="586">
        <v>0</v>
      </c>
      <c r="BG227" s="586">
        <v>1594731.393389225</v>
      </c>
      <c r="BH227" s="586">
        <v>0</v>
      </c>
      <c r="BI227" s="586">
        <v>1594731.393389225</v>
      </c>
      <c r="BJ227" s="586"/>
      <c r="BK227" s="586"/>
    </row>
    <row r="228" spans="1:63" x14ac:dyDescent="0.25">
      <c r="A228" s="564">
        <v>228</v>
      </c>
      <c r="B228" s="564">
        <v>62</v>
      </c>
      <c r="C228" s="584">
        <v>142187</v>
      </c>
      <c r="D228" s="584">
        <v>9352104</v>
      </c>
      <c r="E228" s="585" t="s">
        <v>1292</v>
      </c>
      <c r="F228" s="586">
        <v>836882</v>
      </c>
      <c r="G228" s="586">
        <v>0</v>
      </c>
      <c r="H228" s="586">
        <v>0</v>
      </c>
      <c r="I228" s="586">
        <v>16000.000000000056</v>
      </c>
      <c r="J228" s="586">
        <v>0</v>
      </c>
      <c r="K228" s="586">
        <v>1360.2113114754111</v>
      </c>
      <c r="L228" s="586">
        <v>10881.690491803278</v>
      </c>
      <c r="M228" s="586">
        <v>7886.4777049180166</v>
      </c>
      <c r="N228" s="586">
        <v>0</v>
      </c>
      <c r="O228" s="586">
        <v>97523.029180327954</v>
      </c>
      <c r="P228" s="586">
        <v>5880.5095081967411</v>
      </c>
      <c r="Q228" s="586">
        <v>0</v>
      </c>
      <c r="R228" s="586">
        <v>0</v>
      </c>
      <c r="S228" s="586">
        <v>0</v>
      </c>
      <c r="T228" s="586">
        <v>0</v>
      </c>
      <c r="U228" s="586">
        <v>0</v>
      </c>
      <c r="V228" s="586">
        <v>0</v>
      </c>
      <c r="W228" s="586">
        <v>8788.1679389313176</v>
      </c>
      <c r="X228" s="586">
        <v>0</v>
      </c>
      <c r="Y228" s="586">
        <v>937.21122112211219</v>
      </c>
      <c r="Z228" s="586">
        <v>51908.558512623116</v>
      </c>
      <c r="AA228" s="586">
        <v>0</v>
      </c>
      <c r="AB228" s="586">
        <v>0</v>
      </c>
      <c r="AC228" s="586">
        <v>0</v>
      </c>
      <c r="AD228" s="586">
        <v>114000</v>
      </c>
      <c r="AE228" s="586">
        <v>0</v>
      </c>
      <c r="AF228" s="586">
        <v>0</v>
      </c>
      <c r="AG228" s="586">
        <v>0</v>
      </c>
      <c r="AH228" s="586">
        <v>5749.25</v>
      </c>
      <c r="AI228" s="586">
        <v>0</v>
      </c>
      <c r="AJ228" s="586">
        <v>0</v>
      </c>
      <c r="AK228" s="586">
        <v>0</v>
      </c>
      <c r="AL228" s="586">
        <v>0</v>
      </c>
      <c r="AM228" s="586">
        <v>0</v>
      </c>
      <c r="AN228" s="586">
        <v>0</v>
      </c>
      <c r="AO228" s="586">
        <v>0</v>
      </c>
      <c r="AP228" s="586">
        <v>836882</v>
      </c>
      <c r="AQ228" s="586">
        <v>201165.85586939799</v>
      </c>
      <c r="AR228" s="586">
        <v>119749.25</v>
      </c>
      <c r="AS228" s="586">
        <v>131672.31761098382</v>
      </c>
      <c r="AT228" s="587">
        <v>1157797.105869398</v>
      </c>
      <c r="AU228" s="586">
        <v>1157797.1058693978</v>
      </c>
      <c r="AV228" s="586">
        <v>0</v>
      </c>
      <c r="AW228" s="586">
        <v>1038047.855869398</v>
      </c>
      <c r="AX228" s="586">
        <v>3381.2633741674204</v>
      </c>
      <c r="AY228" s="586">
        <v>3357.3488094657987</v>
      </c>
      <c r="AZ228" s="588">
        <v>7.1230503765936674E-3</v>
      </c>
      <c r="BA228" s="588">
        <v>-1.6130503765936673E-3</v>
      </c>
      <c r="BB228" s="586">
        <v>-1662.5808377697879</v>
      </c>
      <c r="BC228" s="587">
        <v>1156134.5250316281</v>
      </c>
      <c r="BD228" s="587">
        <v>3765.9105049890168</v>
      </c>
      <c r="BE228" s="588">
        <v>-1.0431987378658469E-3</v>
      </c>
      <c r="BF228" s="586">
        <v>0</v>
      </c>
      <c r="BG228" s="586">
        <v>1156134.5250316281</v>
      </c>
      <c r="BH228" s="586">
        <v>0</v>
      </c>
      <c r="BI228" s="586">
        <v>1156134.5250316281</v>
      </c>
      <c r="BJ228" s="586"/>
      <c r="BK228" s="586"/>
    </row>
    <row r="229" spans="1:63" x14ac:dyDescent="0.25">
      <c r="A229" s="564">
        <v>229</v>
      </c>
      <c r="B229" s="564">
        <v>60</v>
      </c>
      <c r="C229" s="584">
        <v>142580</v>
      </c>
      <c r="D229" s="584">
        <v>9352113</v>
      </c>
      <c r="E229" s="585" t="s">
        <v>1293</v>
      </c>
      <c r="F229" s="586">
        <v>1000442</v>
      </c>
      <c r="G229" s="586">
        <v>0</v>
      </c>
      <c r="H229" s="586">
        <v>0</v>
      </c>
      <c r="I229" s="586">
        <v>25199.999999999931</v>
      </c>
      <c r="J229" s="586">
        <v>0</v>
      </c>
      <c r="K229" s="586">
        <v>9033.6147540983493</v>
      </c>
      <c r="L229" s="586">
        <v>3941.9409836065652</v>
      </c>
      <c r="M229" s="586">
        <v>95400.446721311499</v>
      </c>
      <c r="N229" s="586">
        <v>15183.772677595625</v>
      </c>
      <c r="O229" s="586">
        <v>39857.403278688507</v>
      </c>
      <c r="P229" s="586">
        <v>4393.621721311476</v>
      </c>
      <c r="Q229" s="586">
        <v>0</v>
      </c>
      <c r="R229" s="586">
        <v>0</v>
      </c>
      <c r="S229" s="586">
        <v>0</v>
      </c>
      <c r="T229" s="586">
        <v>0</v>
      </c>
      <c r="U229" s="586">
        <v>0</v>
      </c>
      <c r="V229" s="586">
        <v>0</v>
      </c>
      <c r="W229" s="586">
        <v>3528.8461538461538</v>
      </c>
      <c r="X229" s="586">
        <v>0</v>
      </c>
      <c r="Y229" s="586">
        <v>2745.0808625336931</v>
      </c>
      <c r="Z229" s="586">
        <v>73844.717810925518</v>
      </c>
      <c r="AA229" s="586">
        <v>0</v>
      </c>
      <c r="AB229" s="586">
        <v>0</v>
      </c>
      <c r="AC229" s="586">
        <v>0</v>
      </c>
      <c r="AD229" s="586">
        <v>114000</v>
      </c>
      <c r="AE229" s="586">
        <v>0</v>
      </c>
      <c r="AF229" s="586">
        <v>0</v>
      </c>
      <c r="AG229" s="586">
        <v>0</v>
      </c>
      <c r="AH229" s="586">
        <v>23351.25</v>
      </c>
      <c r="AI229" s="586">
        <v>0</v>
      </c>
      <c r="AJ229" s="586">
        <v>0</v>
      </c>
      <c r="AK229" s="586">
        <v>0</v>
      </c>
      <c r="AL229" s="586">
        <v>0</v>
      </c>
      <c r="AM229" s="586">
        <v>0</v>
      </c>
      <c r="AN229" s="586">
        <v>0</v>
      </c>
      <c r="AO229" s="586">
        <v>0</v>
      </c>
      <c r="AP229" s="586">
        <v>1000442</v>
      </c>
      <c r="AQ229" s="586">
        <v>273129.44496391725</v>
      </c>
      <c r="AR229" s="586">
        <v>137351.25</v>
      </c>
      <c r="AS229" s="586">
        <v>180347.91787923145</v>
      </c>
      <c r="AT229" s="587">
        <v>1410922.6949639171</v>
      </c>
      <c r="AU229" s="586">
        <v>1410922.6949639176</v>
      </c>
      <c r="AV229" s="586">
        <v>0</v>
      </c>
      <c r="AW229" s="586">
        <v>1273571.4449639171</v>
      </c>
      <c r="AX229" s="586">
        <v>3470.2219208826082</v>
      </c>
      <c r="AY229" s="586">
        <v>3512.7651941688882</v>
      </c>
      <c r="AZ229" s="588">
        <v>-1.2111049539235056E-2</v>
      </c>
      <c r="BA229" s="588">
        <v>0</v>
      </c>
      <c r="BB229" s="586">
        <v>0</v>
      </c>
      <c r="BC229" s="587">
        <v>1410922.6949639171</v>
      </c>
      <c r="BD229" s="587">
        <v>3844.4760080760684</v>
      </c>
      <c r="BE229" s="588">
        <v>-1.2986065993145557E-2</v>
      </c>
      <c r="BF229" s="586">
        <v>0</v>
      </c>
      <c r="BG229" s="586">
        <v>1410922.6949639171</v>
      </c>
      <c r="BH229" s="586">
        <v>0</v>
      </c>
      <c r="BI229" s="586">
        <v>1410922.6949639171</v>
      </c>
      <c r="BJ229" s="586"/>
      <c r="BK229" s="586"/>
    </row>
    <row r="230" spans="1:63" x14ac:dyDescent="0.25">
      <c r="A230" s="564">
        <v>230</v>
      </c>
      <c r="B230" s="564">
        <v>16</v>
      </c>
      <c r="C230" s="584">
        <v>142770</v>
      </c>
      <c r="D230" s="584">
        <v>9352116</v>
      </c>
      <c r="E230" s="585" t="s">
        <v>1294</v>
      </c>
      <c r="F230" s="586">
        <v>239888</v>
      </c>
      <c r="G230" s="586">
        <v>0</v>
      </c>
      <c r="H230" s="586">
        <v>0</v>
      </c>
      <c r="I230" s="586">
        <v>4000.0000000000127</v>
      </c>
      <c r="J230" s="586">
        <v>0</v>
      </c>
      <c r="K230" s="586">
        <v>1951.9500000000039</v>
      </c>
      <c r="L230" s="586">
        <v>0</v>
      </c>
      <c r="M230" s="586">
        <v>0</v>
      </c>
      <c r="N230" s="586">
        <v>0</v>
      </c>
      <c r="O230" s="586">
        <v>0</v>
      </c>
      <c r="P230" s="586">
        <v>0</v>
      </c>
      <c r="Q230" s="586">
        <v>0</v>
      </c>
      <c r="R230" s="586">
        <v>0</v>
      </c>
      <c r="S230" s="586">
        <v>0</v>
      </c>
      <c r="T230" s="586">
        <v>0</v>
      </c>
      <c r="U230" s="586">
        <v>0</v>
      </c>
      <c r="V230" s="586">
        <v>0</v>
      </c>
      <c r="W230" s="586">
        <v>0</v>
      </c>
      <c r="X230" s="586">
        <v>0</v>
      </c>
      <c r="Y230" s="586">
        <v>856.84210526315792</v>
      </c>
      <c r="Z230" s="586">
        <v>19424.485714285711</v>
      </c>
      <c r="AA230" s="586">
        <v>0</v>
      </c>
      <c r="AB230" s="586">
        <v>0</v>
      </c>
      <c r="AC230" s="586">
        <v>0</v>
      </c>
      <c r="AD230" s="586">
        <v>114000</v>
      </c>
      <c r="AE230" s="586">
        <v>0</v>
      </c>
      <c r="AF230" s="586">
        <v>0</v>
      </c>
      <c r="AG230" s="586">
        <v>0</v>
      </c>
      <c r="AH230" s="586">
        <v>6762.35</v>
      </c>
      <c r="AI230" s="586">
        <v>0</v>
      </c>
      <c r="AJ230" s="586">
        <v>0</v>
      </c>
      <c r="AK230" s="586">
        <v>0</v>
      </c>
      <c r="AL230" s="586">
        <v>0</v>
      </c>
      <c r="AM230" s="586">
        <v>0</v>
      </c>
      <c r="AN230" s="586">
        <v>0</v>
      </c>
      <c r="AO230" s="586">
        <v>0</v>
      </c>
      <c r="AP230" s="586">
        <v>239888</v>
      </c>
      <c r="AQ230" s="586">
        <v>26233.277819548886</v>
      </c>
      <c r="AR230" s="586">
        <v>120762.35</v>
      </c>
      <c r="AS230" s="586">
        <v>32398.26071428572</v>
      </c>
      <c r="AT230" s="587">
        <v>386883.62781954894</v>
      </c>
      <c r="AU230" s="586">
        <v>386883.62781954888</v>
      </c>
      <c r="AV230" s="586">
        <v>0</v>
      </c>
      <c r="AW230" s="586">
        <v>266121.27781954897</v>
      </c>
      <c r="AX230" s="586">
        <v>3024.1054297676019</v>
      </c>
      <c r="AY230" s="586">
        <v>3017.1805802455906</v>
      </c>
      <c r="AZ230" s="588">
        <v>2.2951392327494151E-3</v>
      </c>
      <c r="BA230" s="588">
        <v>0</v>
      </c>
      <c r="BB230" s="586">
        <v>0</v>
      </c>
      <c r="BC230" s="587">
        <v>386883.62781954894</v>
      </c>
      <c r="BD230" s="587">
        <v>4396.4048615857837</v>
      </c>
      <c r="BE230" s="588">
        <v>2.3923079308279638E-2</v>
      </c>
      <c r="BF230" s="586">
        <v>0</v>
      </c>
      <c r="BG230" s="586">
        <v>386883.62781954894</v>
      </c>
      <c r="BH230" s="586">
        <v>0</v>
      </c>
      <c r="BI230" s="586">
        <v>386883.62781954894</v>
      </c>
      <c r="BJ230" s="586"/>
      <c r="BK230" s="586"/>
    </row>
    <row r="231" spans="1:63" x14ac:dyDescent="0.25">
      <c r="A231" s="564">
        <v>231</v>
      </c>
      <c r="B231" s="564">
        <v>9</v>
      </c>
      <c r="C231" s="584">
        <v>142786</v>
      </c>
      <c r="D231" s="584">
        <v>9352120</v>
      </c>
      <c r="E231" s="585" t="s">
        <v>671</v>
      </c>
      <c r="F231" s="586">
        <v>223532</v>
      </c>
      <c r="G231" s="586">
        <v>0</v>
      </c>
      <c r="H231" s="586">
        <v>0</v>
      </c>
      <c r="I231" s="586">
        <v>2000.0000000000014</v>
      </c>
      <c r="J231" s="586">
        <v>0</v>
      </c>
      <c r="K231" s="586">
        <v>1651.6500000000046</v>
      </c>
      <c r="L231" s="586">
        <v>0</v>
      </c>
      <c r="M231" s="586">
        <v>4477.2000000000044</v>
      </c>
      <c r="N231" s="586">
        <v>0</v>
      </c>
      <c r="O231" s="586">
        <v>4968.6000000000058</v>
      </c>
      <c r="P231" s="586">
        <v>0</v>
      </c>
      <c r="Q231" s="586">
        <v>0</v>
      </c>
      <c r="R231" s="586">
        <v>0</v>
      </c>
      <c r="S231" s="586">
        <v>0</v>
      </c>
      <c r="T231" s="586">
        <v>0</v>
      </c>
      <c r="U231" s="586">
        <v>0</v>
      </c>
      <c r="V231" s="586">
        <v>0</v>
      </c>
      <c r="W231" s="586">
        <v>1618.4210526315783</v>
      </c>
      <c r="X231" s="586">
        <v>0</v>
      </c>
      <c r="Y231" s="586">
        <v>833.5164835164835</v>
      </c>
      <c r="Z231" s="586">
        <v>19505.259384309826</v>
      </c>
      <c r="AA231" s="586">
        <v>0</v>
      </c>
      <c r="AB231" s="586">
        <v>0</v>
      </c>
      <c r="AC231" s="586">
        <v>0</v>
      </c>
      <c r="AD231" s="586">
        <v>114000</v>
      </c>
      <c r="AE231" s="586">
        <v>0</v>
      </c>
      <c r="AF231" s="586">
        <v>0</v>
      </c>
      <c r="AG231" s="586">
        <v>0</v>
      </c>
      <c r="AH231" s="586">
        <v>4430.51</v>
      </c>
      <c r="AI231" s="586">
        <v>0</v>
      </c>
      <c r="AJ231" s="586">
        <v>0</v>
      </c>
      <c r="AK231" s="586">
        <v>0</v>
      </c>
      <c r="AL231" s="586">
        <v>0</v>
      </c>
      <c r="AM231" s="586">
        <v>0</v>
      </c>
      <c r="AN231" s="586">
        <v>0</v>
      </c>
      <c r="AO231" s="586">
        <v>0</v>
      </c>
      <c r="AP231" s="586">
        <v>223532</v>
      </c>
      <c r="AQ231" s="586">
        <v>35054.646920457904</v>
      </c>
      <c r="AR231" s="586">
        <v>118430.51</v>
      </c>
      <c r="AS231" s="586">
        <v>36051.784384309838</v>
      </c>
      <c r="AT231" s="587">
        <v>377017.1569204579</v>
      </c>
      <c r="AU231" s="586">
        <v>377017.1569204579</v>
      </c>
      <c r="AV231" s="586">
        <v>0</v>
      </c>
      <c r="AW231" s="586">
        <v>258586.64692045789</v>
      </c>
      <c r="AX231" s="586">
        <v>3153.4956941519254</v>
      </c>
      <c r="AY231" s="586">
        <v>3127.1040194683824</v>
      </c>
      <c r="AZ231" s="588">
        <v>8.4396535961824698E-3</v>
      </c>
      <c r="BA231" s="588">
        <v>-2.9296535961824697E-3</v>
      </c>
      <c r="BB231" s="586">
        <v>-751.22918597432056</v>
      </c>
      <c r="BC231" s="587">
        <v>376265.92773448356</v>
      </c>
      <c r="BD231" s="587">
        <v>4588.608874810775</v>
      </c>
      <c r="BE231" s="588">
        <v>2.8525613434386532E-2</v>
      </c>
      <c r="BF231" s="586">
        <v>0</v>
      </c>
      <c r="BG231" s="586">
        <v>376265.92773448356</v>
      </c>
      <c r="BH231" s="586">
        <v>0</v>
      </c>
      <c r="BI231" s="586">
        <v>376265.92773448356</v>
      </c>
      <c r="BJ231" s="586"/>
      <c r="BK231" s="586"/>
    </row>
    <row r="232" spans="1:63" x14ac:dyDescent="0.25">
      <c r="A232" s="564">
        <v>232</v>
      </c>
      <c r="B232" s="564">
        <v>111</v>
      </c>
      <c r="C232" s="584">
        <v>141551</v>
      </c>
      <c r="D232" s="584">
        <v>9352123</v>
      </c>
      <c r="E232" s="585" t="s">
        <v>1295</v>
      </c>
      <c r="F232" s="586">
        <v>417078</v>
      </c>
      <c r="G232" s="586">
        <v>0</v>
      </c>
      <c r="H232" s="586">
        <v>0</v>
      </c>
      <c r="I232" s="586">
        <v>10400.000000000009</v>
      </c>
      <c r="J232" s="586">
        <v>0</v>
      </c>
      <c r="K232" s="586">
        <v>0</v>
      </c>
      <c r="L232" s="586">
        <v>0</v>
      </c>
      <c r="M232" s="586">
        <v>0</v>
      </c>
      <c r="N232" s="586">
        <v>0</v>
      </c>
      <c r="O232" s="586">
        <v>0</v>
      </c>
      <c r="P232" s="586">
        <v>0</v>
      </c>
      <c r="Q232" s="586">
        <v>0</v>
      </c>
      <c r="R232" s="586">
        <v>0</v>
      </c>
      <c r="S232" s="586">
        <v>0</v>
      </c>
      <c r="T232" s="586">
        <v>0</v>
      </c>
      <c r="U232" s="586">
        <v>0</v>
      </c>
      <c r="V232" s="586">
        <v>0</v>
      </c>
      <c r="W232" s="586">
        <v>0</v>
      </c>
      <c r="X232" s="586">
        <v>0</v>
      </c>
      <c r="Y232" s="586">
        <v>0</v>
      </c>
      <c r="Z232" s="586">
        <v>38905.450823817693</v>
      </c>
      <c r="AA232" s="586">
        <v>0</v>
      </c>
      <c r="AB232" s="586">
        <v>0</v>
      </c>
      <c r="AC232" s="586">
        <v>0</v>
      </c>
      <c r="AD232" s="586">
        <v>114000</v>
      </c>
      <c r="AE232" s="586">
        <v>0</v>
      </c>
      <c r="AF232" s="586">
        <v>0</v>
      </c>
      <c r="AG232" s="586">
        <v>0</v>
      </c>
      <c r="AH232" s="586">
        <v>2447</v>
      </c>
      <c r="AI232" s="586">
        <v>0</v>
      </c>
      <c r="AJ232" s="586">
        <v>0</v>
      </c>
      <c r="AK232" s="586">
        <v>0</v>
      </c>
      <c r="AL232" s="586">
        <v>0</v>
      </c>
      <c r="AM232" s="586">
        <v>0</v>
      </c>
      <c r="AN232" s="586">
        <v>0</v>
      </c>
      <c r="AO232" s="586">
        <v>0</v>
      </c>
      <c r="AP232" s="586">
        <v>417078</v>
      </c>
      <c r="AQ232" s="586">
        <v>49305.4508238177</v>
      </c>
      <c r="AR232" s="586">
        <v>116447</v>
      </c>
      <c r="AS232" s="586">
        <v>54103.250823817696</v>
      </c>
      <c r="AT232" s="587">
        <v>582830.45082381763</v>
      </c>
      <c r="AU232" s="586">
        <v>582830.45082381763</v>
      </c>
      <c r="AV232" s="586">
        <v>0</v>
      </c>
      <c r="AW232" s="586">
        <v>466383.45082381763</v>
      </c>
      <c r="AX232" s="586">
        <v>3048.2578485216841</v>
      </c>
      <c r="AY232" s="586">
        <v>3097.5077913309947</v>
      </c>
      <c r="AZ232" s="588">
        <v>-1.5899860832359027E-2</v>
      </c>
      <c r="BA232" s="588">
        <v>8.9986083235902778E-4</v>
      </c>
      <c r="BB232" s="586">
        <v>426.46086871988945</v>
      </c>
      <c r="BC232" s="587">
        <v>583256.91169253748</v>
      </c>
      <c r="BD232" s="587">
        <v>3812.1366777290032</v>
      </c>
      <c r="BE232" s="588">
        <v>-1.6394523102078784E-2</v>
      </c>
      <c r="BF232" s="586">
        <v>0</v>
      </c>
      <c r="BG232" s="586">
        <v>583256.91169253748</v>
      </c>
      <c r="BH232" s="586">
        <v>0</v>
      </c>
      <c r="BI232" s="586">
        <v>583256.91169253748</v>
      </c>
      <c r="BJ232" s="586"/>
      <c r="BK232" s="586"/>
    </row>
    <row r="233" spans="1:63" x14ac:dyDescent="0.25">
      <c r="A233" s="564">
        <v>233</v>
      </c>
      <c r="B233" s="564">
        <v>67</v>
      </c>
      <c r="C233" s="584">
        <v>141640</v>
      </c>
      <c r="D233" s="584">
        <v>9352145</v>
      </c>
      <c r="E233" s="585" t="s">
        <v>722</v>
      </c>
      <c r="F233" s="586">
        <v>1128564</v>
      </c>
      <c r="G233" s="586">
        <v>0</v>
      </c>
      <c r="H233" s="586">
        <v>0</v>
      </c>
      <c r="I233" s="586">
        <v>22800.000000000022</v>
      </c>
      <c r="J233" s="586">
        <v>0</v>
      </c>
      <c r="K233" s="586">
        <v>6622.5966101695021</v>
      </c>
      <c r="L233" s="586">
        <v>25614.671186440686</v>
      </c>
      <c r="M233" s="586">
        <v>32538.294915254242</v>
      </c>
      <c r="N233" s="586">
        <v>39699.091525423704</v>
      </c>
      <c r="O233" s="586">
        <v>14941.891525423716</v>
      </c>
      <c r="P233" s="586">
        <v>4392.2593220339004</v>
      </c>
      <c r="Q233" s="586">
        <v>0</v>
      </c>
      <c r="R233" s="586">
        <v>0</v>
      </c>
      <c r="S233" s="586">
        <v>0</v>
      </c>
      <c r="T233" s="586">
        <v>0</v>
      </c>
      <c r="U233" s="586">
        <v>0</v>
      </c>
      <c r="V233" s="586">
        <v>0</v>
      </c>
      <c r="W233" s="586">
        <v>0</v>
      </c>
      <c r="X233" s="586">
        <v>0</v>
      </c>
      <c r="Y233" s="586">
        <v>2781.7191283292982</v>
      </c>
      <c r="Z233" s="586">
        <v>72658.749295774687</v>
      </c>
      <c r="AA233" s="586">
        <v>0</v>
      </c>
      <c r="AB233" s="586">
        <v>0</v>
      </c>
      <c r="AC233" s="586">
        <v>0</v>
      </c>
      <c r="AD233" s="586">
        <v>114000</v>
      </c>
      <c r="AE233" s="586">
        <v>0</v>
      </c>
      <c r="AF233" s="586">
        <v>0</v>
      </c>
      <c r="AG233" s="586">
        <v>0</v>
      </c>
      <c r="AH233" s="586">
        <v>6034.34</v>
      </c>
      <c r="AI233" s="586">
        <v>0</v>
      </c>
      <c r="AJ233" s="586">
        <v>0</v>
      </c>
      <c r="AK233" s="586">
        <v>0</v>
      </c>
      <c r="AL233" s="586">
        <v>0</v>
      </c>
      <c r="AM233" s="586">
        <v>0</v>
      </c>
      <c r="AN233" s="586">
        <v>0</v>
      </c>
      <c r="AO233" s="586">
        <v>0</v>
      </c>
      <c r="AP233" s="586">
        <v>1128564</v>
      </c>
      <c r="AQ233" s="586">
        <v>222049.27350884979</v>
      </c>
      <c r="AR233" s="586">
        <v>120034.34</v>
      </c>
      <c r="AS233" s="586">
        <v>155960.95183814756</v>
      </c>
      <c r="AT233" s="587">
        <v>1470647.6135088499</v>
      </c>
      <c r="AU233" s="586">
        <v>1470647.6135088496</v>
      </c>
      <c r="AV233" s="586">
        <v>0</v>
      </c>
      <c r="AW233" s="586">
        <v>1350613.2735088498</v>
      </c>
      <c r="AX233" s="586">
        <v>3262.3509021952896</v>
      </c>
      <c r="AY233" s="586">
        <v>3235.8391989880402</v>
      </c>
      <c r="AZ233" s="588">
        <v>8.1931460671904044E-3</v>
      </c>
      <c r="BA233" s="588">
        <v>-2.6831460671904043E-3</v>
      </c>
      <c r="BB233" s="586">
        <v>-3594.4428974216776</v>
      </c>
      <c r="BC233" s="587">
        <v>1467053.1706114281</v>
      </c>
      <c r="BD233" s="587">
        <v>3543.6066922981354</v>
      </c>
      <c r="BE233" s="588">
        <v>-7.7476635755713286E-4</v>
      </c>
      <c r="BF233" s="586">
        <v>0</v>
      </c>
      <c r="BG233" s="586">
        <v>1467053.1706114281</v>
      </c>
      <c r="BH233" s="586">
        <v>0</v>
      </c>
      <c r="BI233" s="586">
        <v>1467053.1706114281</v>
      </c>
      <c r="BJ233" s="586"/>
      <c r="BK233" s="586"/>
    </row>
    <row r="234" spans="1:63" x14ac:dyDescent="0.25">
      <c r="A234" s="564">
        <v>234</v>
      </c>
      <c r="B234" s="564">
        <v>13</v>
      </c>
      <c r="C234" s="584">
        <v>143050</v>
      </c>
      <c r="D234" s="584">
        <v>9352150</v>
      </c>
      <c r="E234" s="585" t="s">
        <v>1296</v>
      </c>
      <c r="F234" s="586">
        <v>231710</v>
      </c>
      <c r="G234" s="586">
        <v>0</v>
      </c>
      <c r="H234" s="586">
        <v>0</v>
      </c>
      <c r="I234" s="586">
        <v>2800.0000000000005</v>
      </c>
      <c r="J234" s="586">
        <v>0</v>
      </c>
      <c r="K234" s="586">
        <v>900.89999999999952</v>
      </c>
      <c r="L234" s="586">
        <v>0</v>
      </c>
      <c r="M234" s="586">
        <v>0</v>
      </c>
      <c r="N234" s="586">
        <v>0</v>
      </c>
      <c r="O234" s="586">
        <v>2484.300000000002</v>
      </c>
      <c r="P234" s="586">
        <v>0</v>
      </c>
      <c r="Q234" s="586">
        <v>0</v>
      </c>
      <c r="R234" s="586">
        <v>0</v>
      </c>
      <c r="S234" s="586">
        <v>0</v>
      </c>
      <c r="T234" s="586">
        <v>0</v>
      </c>
      <c r="U234" s="586">
        <v>0</v>
      </c>
      <c r="V234" s="586">
        <v>0</v>
      </c>
      <c r="W234" s="586">
        <v>0</v>
      </c>
      <c r="X234" s="586">
        <v>0</v>
      </c>
      <c r="Y234" s="586">
        <v>0</v>
      </c>
      <c r="Z234" s="586">
        <v>18277.641891891901</v>
      </c>
      <c r="AA234" s="586">
        <v>0</v>
      </c>
      <c r="AB234" s="586">
        <v>0</v>
      </c>
      <c r="AC234" s="586">
        <v>0</v>
      </c>
      <c r="AD234" s="586">
        <v>114000</v>
      </c>
      <c r="AE234" s="586">
        <v>43257.67690253671</v>
      </c>
      <c r="AF234" s="586">
        <v>0</v>
      </c>
      <c r="AG234" s="586">
        <v>0</v>
      </c>
      <c r="AH234" s="586">
        <v>9460.25</v>
      </c>
      <c r="AI234" s="586">
        <v>0</v>
      </c>
      <c r="AJ234" s="586">
        <v>0</v>
      </c>
      <c r="AK234" s="586">
        <v>0</v>
      </c>
      <c r="AL234" s="586">
        <v>0</v>
      </c>
      <c r="AM234" s="586">
        <v>0</v>
      </c>
      <c r="AN234" s="586">
        <v>0</v>
      </c>
      <c r="AO234" s="586">
        <v>0</v>
      </c>
      <c r="AP234" s="586">
        <v>231710</v>
      </c>
      <c r="AQ234" s="586">
        <v>24462.841891891905</v>
      </c>
      <c r="AR234" s="586">
        <v>166717.92690253671</v>
      </c>
      <c r="AS234" s="586">
        <v>31368.041891891902</v>
      </c>
      <c r="AT234" s="587">
        <v>422890.76879442862</v>
      </c>
      <c r="AU234" s="586">
        <v>422890.76879442856</v>
      </c>
      <c r="AV234" s="586">
        <v>0</v>
      </c>
      <c r="AW234" s="586">
        <v>256172.84189189191</v>
      </c>
      <c r="AX234" s="586">
        <v>3013.7981399046107</v>
      </c>
      <c r="AY234" s="586">
        <v>2900.0027191347281</v>
      </c>
      <c r="AZ234" s="588">
        <v>3.9239763472992781E-2</v>
      </c>
      <c r="BA234" s="588">
        <v>-3.372976347299278E-2</v>
      </c>
      <c r="BB234" s="586">
        <v>-8314.3944919332753</v>
      </c>
      <c r="BC234" s="587">
        <v>414576.37430249533</v>
      </c>
      <c r="BD234" s="587">
        <v>4877.3691094411215</v>
      </c>
      <c r="BE234" s="588">
        <v>3.5141263405570333E-2</v>
      </c>
      <c r="BF234" s="586">
        <v>0</v>
      </c>
      <c r="BG234" s="586">
        <v>414576.37430249533</v>
      </c>
      <c r="BH234" s="586">
        <v>0</v>
      </c>
      <c r="BI234" s="586">
        <v>414576.37430249533</v>
      </c>
      <c r="BJ234" s="586"/>
      <c r="BK234" s="586"/>
    </row>
    <row r="235" spans="1:63" x14ac:dyDescent="0.25">
      <c r="A235" s="564">
        <v>235</v>
      </c>
      <c r="B235" s="564">
        <v>469</v>
      </c>
      <c r="C235" s="584">
        <v>143147</v>
      </c>
      <c r="D235" s="584">
        <v>9352155</v>
      </c>
      <c r="E235" s="585" t="s">
        <v>1297</v>
      </c>
      <c r="F235" s="586">
        <v>457968</v>
      </c>
      <c r="G235" s="586">
        <v>0</v>
      </c>
      <c r="H235" s="586">
        <v>0</v>
      </c>
      <c r="I235" s="586">
        <v>5599.9999999999982</v>
      </c>
      <c r="J235" s="586">
        <v>0</v>
      </c>
      <c r="K235" s="586">
        <v>1351.3500000000008</v>
      </c>
      <c r="L235" s="586">
        <v>1474.2000000000039</v>
      </c>
      <c r="M235" s="586">
        <v>5596.5000000000064</v>
      </c>
      <c r="N235" s="586">
        <v>3494.4000000000087</v>
      </c>
      <c r="O235" s="586">
        <v>0</v>
      </c>
      <c r="P235" s="586">
        <v>0</v>
      </c>
      <c r="Q235" s="586">
        <v>0</v>
      </c>
      <c r="R235" s="586">
        <v>0</v>
      </c>
      <c r="S235" s="586">
        <v>0</v>
      </c>
      <c r="T235" s="586">
        <v>0</v>
      </c>
      <c r="U235" s="586">
        <v>0</v>
      </c>
      <c r="V235" s="586">
        <v>0</v>
      </c>
      <c r="W235" s="586">
        <v>0</v>
      </c>
      <c r="X235" s="586">
        <v>0</v>
      </c>
      <c r="Y235" s="586">
        <v>769.30693069306926</v>
      </c>
      <c r="Z235" s="586">
        <v>28625.727272727232</v>
      </c>
      <c r="AA235" s="586">
        <v>0</v>
      </c>
      <c r="AB235" s="586">
        <v>0</v>
      </c>
      <c r="AC235" s="586">
        <v>0</v>
      </c>
      <c r="AD235" s="586">
        <v>114000</v>
      </c>
      <c r="AE235" s="586">
        <v>0</v>
      </c>
      <c r="AF235" s="586">
        <v>0</v>
      </c>
      <c r="AG235" s="586">
        <v>0</v>
      </c>
      <c r="AH235" s="586">
        <v>9580</v>
      </c>
      <c r="AI235" s="586">
        <v>0</v>
      </c>
      <c r="AJ235" s="586">
        <v>0</v>
      </c>
      <c r="AK235" s="586">
        <v>0</v>
      </c>
      <c r="AL235" s="586">
        <v>0</v>
      </c>
      <c r="AM235" s="586">
        <v>0</v>
      </c>
      <c r="AN235" s="586">
        <v>0</v>
      </c>
      <c r="AO235" s="586">
        <v>0</v>
      </c>
      <c r="AP235" s="586">
        <v>457968</v>
      </c>
      <c r="AQ235" s="586">
        <v>46911.484203420317</v>
      </c>
      <c r="AR235" s="586">
        <v>123580</v>
      </c>
      <c r="AS235" s="586">
        <v>47381.752272727244</v>
      </c>
      <c r="AT235" s="587">
        <v>628459.48420342035</v>
      </c>
      <c r="AU235" s="586">
        <v>628459.48420342035</v>
      </c>
      <c r="AV235" s="586">
        <v>0</v>
      </c>
      <c r="AW235" s="586">
        <v>504879.48420342035</v>
      </c>
      <c r="AX235" s="586">
        <v>3005.235025020359</v>
      </c>
      <c r="AY235" s="586">
        <v>2970.7951370367327</v>
      </c>
      <c r="AZ235" s="588">
        <v>1.1592818217003973E-2</v>
      </c>
      <c r="BA235" s="588">
        <v>-6.0828182170039732E-3</v>
      </c>
      <c r="BB235" s="586">
        <v>-3035.8955387970473</v>
      </c>
      <c r="BC235" s="587">
        <v>625423.58866462333</v>
      </c>
      <c r="BD235" s="587">
        <v>3722.7594563370435</v>
      </c>
      <c r="BE235" s="588">
        <v>3.4959400750583125E-2</v>
      </c>
      <c r="BF235" s="586">
        <v>0</v>
      </c>
      <c r="BG235" s="586">
        <v>625423.58866462333</v>
      </c>
      <c r="BH235" s="586">
        <v>0</v>
      </c>
      <c r="BI235" s="586">
        <v>625423.58866462333</v>
      </c>
      <c r="BJ235" s="586"/>
      <c r="BK235" s="586"/>
    </row>
    <row r="236" spans="1:63" x14ac:dyDescent="0.25">
      <c r="A236" s="564">
        <v>236</v>
      </c>
      <c r="B236" s="564">
        <v>283</v>
      </c>
      <c r="C236" s="584">
        <v>141819</v>
      </c>
      <c r="D236" s="584">
        <v>9352158</v>
      </c>
      <c r="E236" s="585" t="s">
        <v>811</v>
      </c>
      <c r="F236" s="586">
        <v>1134016</v>
      </c>
      <c r="G236" s="586">
        <v>0</v>
      </c>
      <c r="H236" s="586">
        <v>0</v>
      </c>
      <c r="I236" s="586">
        <v>19600.000000000076</v>
      </c>
      <c r="J236" s="586">
        <v>0</v>
      </c>
      <c r="K236" s="586">
        <v>23931.377349397597</v>
      </c>
      <c r="L236" s="586">
        <v>32017.966265060168</v>
      </c>
      <c r="M236" s="586">
        <v>16829.956626506017</v>
      </c>
      <c r="N236" s="586">
        <v>5838.0337349397405</v>
      </c>
      <c r="O236" s="586">
        <v>3735.4293975903606</v>
      </c>
      <c r="P236" s="586">
        <v>0</v>
      </c>
      <c r="Q236" s="586">
        <v>0</v>
      </c>
      <c r="R236" s="586">
        <v>0</v>
      </c>
      <c r="S236" s="586">
        <v>0</v>
      </c>
      <c r="T236" s="586">
        <v>0</v>
      </c>
      <c r="U236" s="586">
        <v>0</v>
      </c>
      <c r="V236" s="586">
        <v>0</v>
      </c>
      <c r="W236" s="586">
        <v>79546.742209631426</v>
      </c>
      <c r="X236" s="586">
        <v>0</v>
      </c>
      <c r="Y236" s="586">
        <v>940.83129584352082</v>
      </c>
      <c r="Z236" s="586">
        <v>90141.554591674329</v>
      </c>
      <c r="AA236" s="586">
        <v>0</v>
      </c>
      <c r="AB236" s="586">
        <v>0</v>
      </c>
      <c r="AC236" s="586">
        <v>0</v>
      </c>
      <c r="AD236" s="586">
        <v>114000</v>
      </c>
      <c r="AE236" s="586">
        <v>0</v>
      </c>
      <c r="AF236" s="586">
        <v>0</v>
      </c>
      <c r="AG236" s="586">
        <v>0</v>
      </c>
      <c r="AH236" s="586">
        <v>4680.18</v>
      </c>
      <c r="AI236" s="586">
        <v>0</v>
      </c>
      <c r="AJ236" s="586">
        <v>0</v>
      </c>
      <c r="AK236" s="586">
        <v>0</v>
      </c>
      <c r="AL236" s="586">
        <v>0</v>
      </c>
      <c r="AM236" s="586">
        <v>0</v>
      </c>
      <c r="AN236" s="586">
        <v>0</v>
      </c>
      <c r="AO236" s="586">
        <v>0</v>
      </c>
      <c r="AP236" s="586">
        <v>1134016</v>
      </c>
      <c r="AQ236" s="586">
        <v>272581.89147064323</v>
      </c>
      <c r="AR236" s="586">
        <v>118680.18</v>
      </c>
      <c r="AS236" s="586">
        <v>151115.7362784213</v>
      </c>
      <c r="AT236" s="587">
        <v>1525278.0714706432</v>
      </c>
      <c r="AU236" s="586">
        <v>1525278.0714706434</v>
      </c>
      <c r="AV236" s="586">
        <v>0</v>
      </c>
      <c r="AW236" s="586">
        <v>1406597.8914706432</v>
      </c>
      <c r="AX236" s="586">
        <v>3381.2449314198157</v>
      </c>
      <c r="AY236" s="586">
        <v>3377.5395353424988</v>
      </c>
      <c r="AZ236" s="588">
        <v>1.0970696385767535E-3</v>
      </c>
      <c r="BA236" s="588">
        <v>0</v>
      </c>
      <c r="BB236" s="586">
        <v>0</v>
      </c>
      <c r="BC236" s="587">
        <v>1525278.0714706432</v>
      </c>
      <c r="BD236" s="587">
        <v>3666.5338256505847</v>
      </c>
      <c r="BE236" s="588">
        <v>-4.7248067324341392E-3</v>
      </c>
      <c r="BF236" s="586">
        <v>0</v>
      </c>
      <c r="BG236" s="586">
        <v>1525278.0714706432</v>
      </c>
      <c r="BH236" s="586">
        <v>0</v>
      </c>
      <c r="BI236" s="586">
        <v>1525278.0714706432</v>
      </c>
      <c r="BJ236" s="586"/>
      <c r="BK236" s="586"/>
    </row>
    <row r="237" spans="1:63" x14ac:dyDescent="0.25">
      <c r="A237" s="564">
        <v>237</v>
      </c>
      <c r="B237" s="564">
        <v>256</v>
      </c>
      <c r="C237" s="584">
        <v>141591</v>
      </c>
      <c r="D237" s="584">
        <v>9352159</v>
      </c>
      <c r="E237" s="585" t="s">
        <v>1298</v>
      </c>
      <c r="F237" s="586">
        <v>1131290</v>
      </c>
      <c r="G237" s="586">
        <v>0</v>
      </c>
      <c r="H237" s="586">
        <v>0</v>
      </c>
      <c r="I237" s="586">
        <v>14000.000000000005</v>
      </c>
      <c r="J237" s="586">
        <v>0</v>
      </c>
      <c r="K237" s="586">
        <v>3603.599999999999</v>
      </c>
      <c r="L237" s="586">
        <v>11302.19999999999</v>
      </c>
      <c r="M237" s="586">
        <v>30221.099999999991</v>
      </c>
      <c r="N237" s="586">
        <v>34943.999999999985</v>
      </c>
      <c r="O237" s="586">
        <v>3726.4499999999994</v>
      </c>
      <c r="P237" s="586">
        <v>0</v>
      </c>
      <c r="Q237" s="586">
        <v>0</v>
      </c>
      <c r="R237" s="586">
        <v>0</v>
      </c>
      <c r="S237" s="586">
        <v>0</v>
      </c>
      <c r="T237" s="586">
        <v>0</v>
      </c>
      <c r="U237" s="586">
        <v>0</v>
      </c>
      <c r="V237" s="586">
        <v>0</v>
      </c>
      <c r="W237" s="586">
        <v>35070.422535211277</v>
      </c>
      <c r="X237" s="586">
        <v>0</v>
      </c>
      <c r="Y237" s="586">
        <v>0</v>
      </c>
      <c r="Z237" s="586">
        <v>97184.506151475303</v>
      </c>
      <c r="AA237" s="586">
        <v>0</v>
      </c>
      <c r="AB237" s="586">
        <v>0</v>
      </c>
      <c r="AC237" s="586">
        <v>0</v>
      </c>
      <c r="AD237" s="586">
        <v>114000</v>
      </c>
      <c r="AE237" s="586">
        <v>0</v>
      </c>
      <c r="AF237" s="586">
        <v>0</v>
      </c>
      <c r="AG237" s="586">
        <v>0</v>
      </c>
      <c r="AH237" s="586">
        <v>3040.93</v>
      </c>
      <c r="AI237" s="586">
        <v>0</v>
      </c>
      <c r="AJ237" s="586">
        <v>0</v>
      </c>
      <c r="AK237" s="586">
        <v>0</v>
      </c>
      <c r="AL237" s="586">
        <v>0</v>
      </c>
      <c r="AM237" s="586">
        <v>0</v>
      </c>
      <c r="AN237" s="586">
        <v>0</v>
      </c>
      <c r="AO237" s="586">
        <v>0</v>
      </c>
      <c r="AP237" s="586">
        <v>1131290</v>
      </c>
      <c r="AQ237" s="586">
        <v>230052.27868668654</v>
      </c>
      <c r="AR237" s="586">
        <v>117040.93</v>
      </c>
      <c r="AS237" s="586">
        <v>156080.98115147528</v>
      </c>
      <c r="AT237" s="587">
        <v>1478383.2086866864</v>
      </c>
      <c r="AU237" s="586">
        <v>1478383.2086866866</v>
      </c>
      <c r="AV237" s="586">
        <v>0</v>
      </c>
      <c r="AW237" s="586">
        <v>1361342.2786866864</v>
      </c>
      <c r="AX237" s="586">
        <v>3280.342840208883</v>
      </c>
      <c r="AY237" s="586">
        <v>3293.2392069772445</v>
      </c>
      <c r="AZ237" s="588">
        <v>-3.9160127636761258E-3</v>
      </c>
      <c r="BA237" s="588">
        <v>0</v>
      </c>
      <c r="BB237" s="586">
        <v>0</v>
      </c>
      <c r="BC237" s="587">
        <v>1478383.2086866864</v>
      </c>
      <c r="BD237" s="587">
        <v>3562.3691775582802</v>
      </c>
      <c r="BE237" s="588">
        <v>-8.1448981641919493E-3</v>
      </c>
      <c r="BF237" s="586">
        <v>0</v>
      </c>
      <c r="BG237" s="586">
        <v>1478383.2086866864</v>
      </c>
      <c r="BH237" s="586">
        <v>0</v>
      </c>
      <c r="BI237" s="586">
        <v>1478383.2086866864</v>
      </c>
      <c r="BJ237" s="586"/>
      <c r="BK237" s="586"/>
    </row>
    <row r="238" spans="1:63" x14ac:dyDescent="0.25">
      <c r="A238" s="564">
        <v>238</v>
      </c>
      <c r="B238" s="564">
        <v>303</v>
      </c>
      <c r="C238" s="584">
        <v>141849</v>
      </c>
      <c r="D238" s="584">
        <v>9352927</v>
      </c>
      <c r="E238" s="585" t="s">
        <v>822</v>
      </c>
      <c r="F238" s="586">
        <v>899580</v>
      </c>
      <c r="G238" s="586">
        <v>0</v>
      </c>
      <c r="H238" s="586">
        <v>0</v>
      </c>
      <c r="I238" s="586">
        <v>51200.000000000015</v>
      </c>
      <c r="J238" s="586">
        <v>0</v>
      </c>
      <c r="K238" s="586">
        <v>1807.2765957446809</v>
      </c>
      <c r="L238" s="586">
        <v>4928.9361702127662</v>
      </c>
      <c r="M238" s="586">
        <v>132478.85106382982</v>
      </c>
      <c r="N238" s="586">
        <v>169409.36170212773</v>
      </c>
      <c r="O238" s="586">
        <v>1245.9255319148938</v>
      </c>
      <c r="P238" s="586">
        <v>0</v>
      </c>
      <c r="Q238" s="586">
        <v>0</v>
      </c>
      <c r="R238" s="586">
        <v>0</v>
      </c>
      <c r="S238" s="586">
        <v>0</v>
      </c>
      <c r="T238" s="586">
        <v>0</v>
      </c>
      <c r="U238" s="586">
        <v>0</v>
      </c>
      <c r="V238" s="586">
        <v>0</v>
      </c>
      <c r="W238" s="586">
        <v>33953.068592057789</v>
      </c>
      <c r="X238" s="586">
        <v>0</v>
      </c>
      <c r="Y238" s="586">
        <v>2826.3888888888887</v>
      </c>
      <c r="Z238" s="586">
        <v>70317.172376057395</v>
      </c>
      <c r="AA238" s="586">
        <v>0</v>
      </c>
      <c r="AB238" s="586">
        <v>0</v>
      </c>
      <c r="AC238" s="586">
        <v>0</v>
      </c>
      <c r="AD238" s="586">
        <v>114000</v>
      </c>
      <c r="AE238" s="586">
        <v>0</v>
      </c>
      <c r="AF238" s="586">
        <v>0</v>
      </c>
      <c r="AG238" s="586">
        <v>0</v>
      </c>
      <c r="AH238" s="586">
        <v>2470.75</v>
      </c>
      <c r="AI238" s="586">
        <v>0</v>
      </c>
      <c r="AJ238" s="586">
        <v>0</v>
      </c>
      <c r="AK238" s="586">
        <v>0</v>
      </c>
      <c r="AL238" s="586">
        <v>0</v>
      </c>
      <c r="AM238" s="586">
        <v>0</v>
      </c>
      <c r="AN238" s="586">
        <v>0</v>
      </c>
      <c r="AO238" s="586">
        <v>0</v>
      </c>
      <c r="AP238" s="586">
        <v>899580</v>
      </c>
      <c r="AQ238" s="586">
        <v>468166.980920834</v>
      </c>
      <c r="AR238" s="586">
        <v>116470.75</v>
      </c>
      <c r="AS238" s="586">
        <v>260850.14790797234</v>
      </c>
      <c r="AT238" s="587">
        <v>1484217.730920834</v>
      </c>
      <c r="AU238" s="586">
        <v>1484217.730920834</v>
      </c>
      <c r="AV238" s="586">
        <v>0</v>
      </c>
      <c r="AW238" s="586">
        <v>1367746.980920834</v>
      </c>
      <c r="AX238" s="586">
        <v>4144.6878209722245</v>
      </c>
      <c r="AY238" s="586">
        <v>4181.1291759342184</v>
      </c>
      <c r="AZ238" s="588">
        <v>-8.715673070266149E-3</v>
      </c>
      <c r="BA238" s="588">
        <v>0</v>
      </c>
      <c r="BB238" s="586">
        <v>0</v>
      </c>
      <c r="BC238" s="587">
        <v>1484217.730920834</v>
      </c>
      <c r="BD238" s="587">
        <v>4497.6294876388911</v>
      </c>
      <c r="BE238" s="588">
        <v>-1.6043089780334419E-2</v>
      </c>
      <c r="BF238" s="586">
        <v>0</v>
      </c>
      <c r="BG238" s="586">
        <v>1484217.730920834</v>
      </c>
      <c r="BH238" s="586">
        <v>0</v>
      </c>
      <c r="BI238" s="586">
        <v>1484217.730920834</v>
      </c>
      <c r="BJ238" s="586"/>
      <c r="BK238" s="586"/>
    </row>
    <row r="239" spans="1:63" x14ac:dyDescent="0.25">
      <c r="A239" s="564">
        <v>239</v>
      </c>
      <c r="B239" s="564">
        <v>404</v>
      </c>
      <c r="C239" s="584">
        <v>143056</v>
      </c>
      <c r="D239" s="584">
        <v>9353002</v>
      </c>
      <c r="E239" s="585" t="s">
        <v>1299</v>
      </c>
      <c r="F239" s="586">
        <v>171738</v>
      </c>
      <c r="G239" s="586">
        <v>0</v>
      </c>
      <c r="H239" s="586">
        <v>0</v>
      </c>
      <c r="I239" s="586">
        <v>799.99999999999898</v>
      </c>
      <c r="J239" s="586">
        <v>0</v>
      </c>
      <c r="K239" s="586">
        <v>0</v>
      </c>
      <c r="L239" s="586">
        <v>0</v>
      </c>
      <c r="M239" s="586">
        <v>0</v>
      </c>
      <c r="N239" s="586">
        <v>0</v>
      </c>
      <c r="O239" s="586">
        <v>0</v>
      </c>
      <c r="P239" s="586">
        <v>0</v>
      </c>
      <c r="Q239" s="586">
        <v>0</v>
      </c>
      <c r="R239" s="586">
        <v>0</v>
      </c>
      <c r="S239" s="586">
        <v>0</v>
      </c>
      <c r="T239" s="586">
        <v>0</v>
      </c>
      <c r="U239" s="586">
        <v>0</v>
      </c>
      <c r="V239" s="586">
        <v>0</v>
      </c>
      <c r="W239" s="586">
        <v>0</v>
      </c>
      <c r="X239" s="586">
        <v>0</v>
      </c>
      <c r="Y239" s="586">
        <v>0</v>
      </c>
      <c r="Z239" s="586">
        <v>12563.46</v>
      </c>
      <c r="AA239" s="586">
        <v>0</v>
      </c>
      <c r="AB239" s="586">
        <v>0</v>
      </c>
      <c r="AC239" s="586">
        <v>0</v>
      </c>
      <c r="AD239" s="586">
        <v>114000</v>
      </c>
      <c r="AE239" s="586">
        <v>0</v>
      </c>
      <c r="AF239" s="586">
        <v>0</v>
      </c>
      <c r="AG239" s="586">
        <v>0</v>
      </c>
      <c r="AH239" s="586">
        <v>2938.13</v>
      </c>
      <c r="AI239" s="586">
        <v>0</v>
      </c>
      <c r="AJ239" s="586">
        <v>0</v>
      </c>
      <c r="AK239" s="586">
        <v>0</v>
      </c>
      <c r="AL239" s="586">
        <v>0</v>
      </c>
      <c r="AM239" s="586">
        <v>0</v>
      </c>
      <c r="AN239" s="586">
        <v>0</v>
      </c>
      <c r="AO239" s="586">
        <v>0</v>
      </c>
      <c r="AP239" s="586">
        <v>171738</v>
      </c>
      <c r="AQ239" s="586">
        <v>13363.459999999997</v>
      </c>
      <c r="AR239" s="586">
        <v>116938.13</v>
      </c>
      <c r="AS239" s="586">
        <v>22961.26</v>
      </c>
      <c r="AT239" s="587">
        <v>302039.58999999997</v>
      </c>
      <c r="AU239" s="586">
        <v>302039.58999999997</v>
      </c>
      <c r="AV239" s="586">
        <v>0</v>
      </c>
      <c r="AW239" s="586">
        <v>185101.45999999996</v>
      </c>
      <c r="AX239" s="586">
        <v>2938.1184126984122</v>
      </c>
      <c r="AY239" s="586">
        <v>3005.6726746789163</v>
      </c>
      <c r="AZ239" s="588">
        <v>-2.2475588426381365E-2</v>
      </c>
      <c r="BA239" s="588">
        <v>7.475588426381366E-3</v>
      </c>
      <c r="BB239" s="586">
        <v>1415.5578272001874</v>
      </c>
      <c r="BC239" s="587">
        <v>303455.14782720013</v>
      </c>
      <c r="BD239" s="587">
        <v>4816.748378209526</v>
      </c>
      <c r="BE239" s="588">
        <v>-6.9406183350477768E-3</v>
      </c>
      <c r="BF239" s="586">
        <v>0</v>
      </c>
      <c r="BG239" s="586">
        <v>303455.14782720013</v>
      </c>
      <c r="BH239" s="586">
        <v>0</v>
      </c>
      <c r="BI239" s="586">
        <v>303455.14782720013</v>
      </c>
      <c r="BJ239" s="586"/>
      <c r="BK239" s="586"/>
    </row>
    <row r="240" spans="1:63" x14ac:dyDescent="0.25">
      <c r="A240" s="564">
        <v>240</v>
      </c>
      <c r="B240" s="564">
        <v>441</v>
      </c>
      <c r="C240" s="584">
        <v>142547</v>
      </c>
      <c r="D240" s="584">
        <v>9353025</v>
      </c>
      <c r="E240" s="585" t="s">
        <v>1300</v>
      </c>
      <c r="F240" s="586">
        <v>537022</v>
      </c>
      <c r="G240" s="586">
        <v>0</v>
      </c>
      <c r="H240" s="586">
        <v>0</v>
      </c>
      <c r="I240" s="586">
        <v>800.00000000000068</v>
      </c>
      <c r="J240" s="586">
        <v>0</v>
      </c>
      <c r="K240" s="586">
        <v>150.91607142857143</v>
      </c>
      <c r="L240" s="586">
        <v>0</v>
      </c>
      <c r="M240" s="586">
        <v>0</v>
      </c>
      <c r="N240" s="586">
        <v>0</v>
      </c>
      <c r="O240" s="586">
        <v>0</v>
      </c>
      <c r="P240" s="586">
        <v>0</v>
      </c>
      <c r="Q240" s="586">
        <v>0</v>
      </c>
      <c r="R240" s="586">
        <v>0</v>
      </c>
      <c r="S240" s="586">
        <v>0</v>
      </c>
      <c r="T240" s="586">
        <v>0</v>
      </c>
      <c r="U240" s="586">
        <v>0</v>
      </c>
      <c r="V240" s="586">
        <v>0</v>
      </c>
      <c r="W240" s="586">
        <v>0</v>
      </c>
      <c r="X240" s="586">
        <v>0</v>
      </c>
      <c r="Y240" s="586">
        <v>0</v>
      </c>
      <c r="Z240" s="586">
        <v>34290.666131666301</v>
      </c>
      <c r="AA240" s="586">
        <v>0</v>
      </c>
      <c r="AB240" s="586">
        <v>0</v>
      </c>
      <c r="AC240" s="586">
        <v>0</v>
      </c>
      <c r="AD240" s="586">
        <v>114000</v>
      </c>
      <c r="AE240" s="586">
        <v>0</v>
      </c>
      <c r="AF240" s="586">
        <v>0</v>
      </c>
      <c r="AG240" s="586">
        <v>0</v>
      </c>
      <c r="AH240" s="586">
        <v>7928.28</v>
      </c>
      <c r="AI240" s="586">
        <v>0</v>
      </c>
      <c r="AJ240" s="586">
        <v>0</v>
      </c>
      <c r="AK240" s="586">
        <v>0</v>
      </c>
      <c r="AL240" s="586">
        <v>0</v>
      </c>
      <c r="AM240" s="586">
        <v>0</v>
      </c>
      <c r="AN240" s="586">
        <v>0</v>
      </c>
      <c r="AO240" s="586">
        <v>0</v>
      </c>
      <c r="AP240" s="586">
        <v>537022</v>
      </c>
      <c r="AQ240" s="586">
        <v>35241.582203094877</v>
      </c>
      <c r="AR240" s="586">
        <v>121928.28</v>
      </c>
      <c r="AS240" s="586">
        <v>44763.924167380581</v>
      </c>
      <c r="AT240" s="587">
        <v>694191.86220309488</v>
      </c>
      <c r="AU240" s="586">
        <v>694191.86220309488</v>
      </c>
      <c r="AV240" s="586">
        <v>0</v>
      </c>
      <c r="AW240" s="586">
        <v>572263.58220309485</v>
      </c>
      <c r="AX240" s="586">
        <v>2904.8912802187556</v>
      </c>
      <c r="AY240" s="586">
        <v>2903.5833759089428</v>
      </c>
      <c r="AZ240" s="588">
        <v>4.5044489531951372E-4</v>
      </c>
      <c r="BA240" s="588">
        <v>0</v>
      </c>
      <c r="BB240" s="586">
        <v>0</v>
      </c>
      <c r="BC240" s="587">
        <v>694191.86220309488</v>
      </c>
      <c r="BD240" s="587">
        <v>3523.8165594065731</v>
      </c>
      <c r="BE240" s="588">
        <v>-9.0046988609016054E-4</v>
      </c>
      <c r="BF240" s="586">
        <v>0</v>
      </c>
      <c r="BG240" s="586">
        <v>694191.86220309488</v>
      </c>
      <c r="BH240" s="586">
        <v>0</v>
      </c>
      <c r="BI240" s="586">
        <v>694191.86220309488</v>
      </c>
      <c r="BJ240" s="586"/>
      <c r="BK240" s="586"/>
    </row>
    <row r="241" spans="1:63" x14ac:dyDescent="0.25">
      <c r="A241" s="564">
        <v>241</v>
      </c>
      <c r="B241" s="564">
        <v>492</v>
      </c>
      <c r="C241" s="584">
        <v>142554</v>
      </c>
      <c r="D241" s="584">
        <v>9353054</v>
      </c>
      <c r="E241" s="585" t="s">
        <v>1301</v>
      </c>
      <c r="F241" s="586">
        <v>318942</v>
      </c>
      <c r="G241" s="586">
        <v>0</v>
      </c>
      <c r="H241" s="586">
        <v>0</v>
      </c>
      <c r="I241" s="586">
        <v>2799.9999999999986</v>
      </c>
      <c r="J241" s="586">
        <v>0</v>
      </c>
      <c r="K241" s="586">
        <v>0</v>
      </c>
      <c r="L241" s="586">
        <v>0</v>
      </c>
      <c r="M241" s="586">
        <v>0</v>
      </c>
      <c r="N241" s="586">
        <v>0</v>
      </c>
      <c r="O241" s="586">
        <v>0</v>
      </c>
      <c r="P241" s="586">
        <v>0</v>
      </c>
      <c r="Q241" s="586">
        <v>0</v>
      </c>
      <c r="R241" s="586">
        <v>0</v>
      </c>
      <c r="S241" s="586">
        <v>0</v>
      </c>
      <c r="T241" s="586">
        <v>0</v>
      </c>
      <c r="U241" s="586">
        <v>0</v>
      </c>
      <c r="V241" s="586">
        <v>0</v>
      </c>
      <c r="W241" s="586">
        <v>0</v>
      </c>
      <c r="X241" s="586">
        <v>0</v>
      </c>
      <c r="Y241" s="586">
        <v>879.87804878048792</v>
      </c>
      <c r="Z241" s="586">
        <v>22940.859842297912</v>
      </c>
      <c r="AA241" s="586">
        <v>0</v>
      </c>
      <c r="AB241" s="586">
        <v>0</v>
      </c>
      <c r="AC241" s="586">
        <v>0</v>
      </c>
      <c r="AD241" s="586">
        <v>114000</v>
      </c>
      <c r="AE241" s="586">
        <v>21895.861148197582</v>
      </c>
      <c r="AF241" s="586">
        <v>0</v>
      </c>
      <c r="AG241" s="586">
        <v>0</v>
      </c>
      <c r="AH241" s="586">
        <v>11017</v>
      </c>
      <c r="AI241" s="586">
        <v>0</v>
      </c>
      <c r="AJ241" s="586">
        <v>0</v>
      </c>
      <c r="AK241" s="586">
        <v>0</v>
      </c>
      <c r="AL241" s="586">
        <v>0</v>
      </c>
      <c r="AM241" s="586">
        <v>0</v>
      </c>
      <c r="AN241" s="586">
        <v>0</v>
      </c>
      <c r="AO241" s="586">
        <v>0</v>
      </c>
      <c r="AP241" s="586">
        <v>318942</v>
      </c>
      <c r="AQ241" s="586">
        <v>26620.737891078399</v>
      </c>
      <c r="AR241" s="586">
        <v>146912.86114819758</v>
      </c>
      <c r="AS241" s="586">
        <v>34338.659842297915</v>
      </c>
      <c r="AT241" s="587">
        <v>492475.59903927601</v>
      </c>
      <c r="AU241" s="586">
        <v>492475.59903927601</v>
      </c>
      <c r="AV241" s="586">
        <v>0</v>
      </c>
      <c r="AW241" s="586">
        <v>345562.73789107846</v>
      </c>
      <c r="AX241" s="586">
        <v>2953.5276742827218</v>
      </c>
      <c r="AY241" s="586">
        <v>2959.7136028837358</v>
      </c>
      <c r="AZ241" s="588">
        <v>-2.0900429673286133E-3</v>
      </c>
      <c r="BA241" s="588">
        <v>0</v>
      </c>
      <c r="BB241" s="586">
        <v>0</v>
      </c>
      <c r="BC241" s="587">
        <v>492475.59903927601</v>
      </c>
      <c r="BD241" s="587">
        <v>4209.1931541818467</v>
      </c>
      <c r="BE241" s="588">
        <v>1.7848618589615617E-2</v>
      </c>
      <c r="BF241" s="586">
        <v>0</v>
      </c>
      <c r="BG241" s="586">
        <v>492475.59903927601</v>
      </c>
      <c r="BH241" s="586">
        <v>0</v>
      </c>
      <c r="BI241" s="586">
        <v>492475.59903927601</v>
      </c>
      <c r="BJ241" s="586"/>
      <c r="BK241" s="586"/>
    </row>
    <row r="242" spans="1:63" x14ac:dyDescent="0.25">
      <c r="A242" s="564">
        <v>242</v>
      </c>
      <c r="B242" s="564">
        <v>514</v>
      </c>
      <c r="C242" s="584">
        <v>142562</v>
      </c>
      <c r="D242" s="584">
        <v>9353062</v>
      </c>
      <c r="E242" s="585" t="s">
        <v>1302</v>
      </c>
      <c r="F242" s="586">
        <v>534296</v>
      </c>
      <c r="G242" s="586">
        <v>0</v>
      </c>
      <c r="H242" s="586">
        <v>0</v>
      </c>
      <c r="I242" s="586">
        <v>3199.9999999999964</v>
      </c>
      <c r="J242" s="586">
        <v>0</v>
      </c>
      <c r="K242" s="586">
        <v>0</v>
      </c>
      <c r="L242" s="586">
        <v>0</v>
      </c>
      <c r="M242" s="586">
        <v>0</v>
      </c>
      <c r="N242" s="586">
        <v>0</v>
      </c>
      <c r="O242" s="586">
        <v>0</v>
      </c>
      <c r="P242" s="586">
        <v>0</v>
      </c>
      <c r="Q242" s="586">
        <v>0</v>
      </c>
      <c r="R242" s="586">
        <v>0</v>
      </c>
      <c r="S242" s="586">
        <v>0</v>
      </c>
      <c r="T242" s="586">
        <v>0</v>
      </c>
      <c r="U242" s="586">
        <v>0</v>
      </c>
      <c r="V242" s="586">
        <v>0</v>
      </c>
      <c r="W242" s="586">
        <v>0</v>
      </c>
      <c r="X242" s="586">
        <v>0</v>
      </c>
      <c r="Y242" s="586">
        <v>0</v>
      </c>
      <c r="Z242" s="586">
        <v>33315.685814577744</v>
      </c>
      <c r="AA242" s="586">
        <v>0</v>
      </c>
      <c r="AB242" s="586">
        <v>0</v>
      </c>
      <c r="AC242" s="586">
        <v>0</v>
      </c>
      <c r="AD242" s="586">
        <v>114000</v>
      </c>
      <c r="AE242" s="586">
        <v>0</v>
      </c>
      <c r="AF242" s="586">
        <v>0</v>
      </c>
      <c r="AG242" s="586">
        <v>0</v>
      </c>
      <c r="AH242" s="586">
        <v>10178.75</v>
      </c>
      <c r="AI242" s="586">
        <v>0</v>
      </c>
      <c r="AJ242" s="586">
        <v>0</v>
      </c>
      <c r="AK242" s="586">
        <v>0</v>
      </c>
      <c r="AL242" s="586">
        <v>0</v>
      </c>
      <c r="AM242" s="586">
        <v>0</v>
      </c>
      <c r="AN242" s="586">
        <v>0</v>
      </c>
      <c r="AO242" s="586">
        <v>0</v>
      </c>
      <c r="AP242" s="586">
        <v>534296</v>
      </c>
      <c r="AQ242" s="586">
        <v>36515.685814577737</v>
      </c>
      <c r="AR242" s="586">
        <v>124178.75</v>
      </c>
      <c r="AS242" s="586">
        <v>44913.48581457774</v>
      </c>
      <c r="AT242" s="587">
        <v>694990.43581457774</v>
      </c>
      <c r="AU242" s="586">
        <v>694990.43581457774</v>
      </c>
      <c r="AV242" s="586">
        <v>0</v>
      </c>
      <c r="AW242" s="586">
        <v>570811.68581457774</v>
      </c>
      <c r="AX242" s="586">
        <v>2912.3045194621313</v>
      </c>
      <c r="AY242" s="586">
        <v>2910.0656193735886</v>
      </c>
      <c r="AZ242" s="588">
        <v>7.6936412486283256E-4</v>
      </c>
      <c r="BA242" s="588">
        <v>0</v>
      </c>
      <c r="BB242" s="586">
        <v>0</v>
      </c>
      <c r="BC242" s="587">
        <v>694990.43581457774</v>
      </c>
      <c r="BD242" s="587">
        <v>3545.8695704825395</v>
      </c>
      <c r="BE242" s="588">
        <v>-6.6372193973907034E-4</v>
      </c>
      <c r="BF242" s="586">
        <v>0</v>
      </c>
      <c r="BG242" s="586">
        <v>694990.43581457774</v>
      </c>
      <c r="BH242" s="586">
        <v>0</v>
      </c>
      <c r="BI242" s="586">
        <v>694990.43581457774</v>
      </c>
      <c r="BJ242" s="586"/>
      <c r="BK242" s="586"/>
    </row>
    <row r="243" spans="1:63" x14ac:dyDescent="0.25">
      <c r="A243" s="564">
        <v>243</v>
      </c>
      <c r="B243" s="564">
        <v>316</v>
      </c>
      <c r="C243" s="584">
        <v>142994</v>
      </c>
      <c r="D243" s="584">
        <v>9353097</v>
      </c>
      <c r="E243" s="585" t="s">
        <v>1303</v>
      </c>
      <c r="F243" s="586">
        <v>267148</v>
      </c>
      <c r="G243" s="586">
        <v>0</v>
      </c>
      <c r="H243" s="586">
        <v>0</v>
      </c>
      <c r="I243" s="586">
        <v>1200.0000000000007</v>
      </c>
      <c r="J243" s="586">
        <v>0</v>
      </c>
      <c r="K243" s="586">
        <v>1501.5000000000059</v>
      </c>
      <c r="L243" s="586">
        <v>8845.1999999999953</v>
      </c>
      <c r="M243" s="586">
        <v>1119.3000000000043</v>
      </c>
      <c r="N243" s="586">
        <v>1164.8000000000043</v>
      </c>
      <c r="O243" s="586">
        <v>0</v>
      </c>
      <c r="P243" s="586">
        <v>0</v>
      </c>
      <c r="Q243" s="586">
        <v>0</v>
      </c>
      <c r="R243" s="586">
        <v>0</v>
      </c>
      <c r="S243" s="586">
        <v>0</v>
      </c>
      <c r="T243" s="586">
        <v>0</v>
      </c>
      <c r="U243" s="586">
        <v>0</v>
      </c>
      <c r="V243" s="586">
        <v>0</v>
      </c>
      <c r="W243" s="586">
        <v>0</v>
      </c>
      <c r="X243" s="586">
        <v>0</v>
      </c>
      <c r="Y243" s="586">
        <v>934.53608247422676</v>
      </c>
      <c r="Z243" s="586">
        <v>9003.4000000000087</v>
      </c>
      <c r="AA243" s="586">
        <v>0</v>
      </c>
      <c r="AB243" s="586">
        <v>0</v>
      </c>
      <c r="AC243" s="586">
        <v>0</v>
      </c>
      <c r="AD243" s="586">
        <v>114000</v>
      </c>
      <c r="AE243" s="586">
        <v>0</v>
      </c>
      <c r="AF243" s="586">
        <v>0</v>
      </c>
      <c r="AG243" s="586">
        <v>0</v>
      </c>
      <c r="AH243" s="586">
        <v>6179.39</v>
      </c>
      <c r="AI243" s="586">
        <v>0</v>
      </c>
      <c r="AJ243" s="586">
        <v>0</v>
      </c>
      <c r="AK243" s="586">
        <v>0</v>
      </c>
      <c r="AL243" s="586">
        <v>0</v>
      </c>
      <c r="AM243" s="586">
        <v>0</v>
      </c>
      <c r="AN243" s="586">
        <v>0</v>
      </c>
      <c r="AO243" s="586">
        <v>0</v>
      </c>
      <c r="AP243" s="586">
        <v>267148</v>
      </c>
      <c r="AQ243" s="586">
        <v>23768.736082474246</v>
      </c>
      <c r="AR243" s="586">
        <v>120179.39</v>
      </c>
      <c r="AS243" s="586">
        <v>25916.600000000013</v>
      </c>
      <c r="AT243" s="587">
        <v>411096.12608247425</v>
      </c>
      <c r="AU243" s="586">
        <v>411096.12608247425</v>
      </c>
      <c r="AV243" s="586">
        <v>0</v>
      </c>
      <c r="AW243" s="586">
        <v>290916.73608247424</v>
      </c>
      <c r="AX243" s="586">
        <v>2968.5381232905534</v>
      </c>
      <c r="AY243" s="586">
        <v>3166.9954363190495</v>
      </c>
      <c r="AZ243" s="588">
        <v>-6.2664224505217497E-2</v>
      </c>
      <c r="BA243" s="588">
        <v>4.7664224505217498E-2</v>
      </c>
      <c r="BB243" s="586">
        <v>14793.333385403621</v>
      </c>
      <c r="BC243" s="587">
        <v>425889.45946787787</v>
      </c>
      <c r="BD243" s="587">
        <v>4345.8108108967126</v>
      </c>
      <c r="BE243" s="588">
        <v>-2.0770738671649691E-2</v>
      </c>
      <c r="BF243" s="586">
        <v>0</v>
      </c>
      <c r="BG243" s="586">
        <v>425889.45946787787</v>
      </c>
      <c r="BH243" s="586">
        <v>0</v>
      </c>
      <c r="BI243" s="586">
        <v>425889.45946787787</v>
      </c>
      <c r="BJ243" s="586"/>
      <c r="BK243" s="586"/>
    </row>
    <row r="244" spans="1:63" x14ac:dyDescent="0.25">
      <c r="A244" s="564">
        <v>244</v>
      </c>
      <c r="B244" s="564">
        <v>489</v>
      </c>
      <c r="C244" s="584">
        <v>143070</v>
      </c>
      <c r="D244" s="584">
        <v>9353098</v>
      </c>
      <c r="E244" s="585" t="s">
        <v>915</v>
      </c>
      <c r="F244" s="586">
        <v>179916</v>
      </c>
      <c r="G244" s="586">
        <v>0</v>
      </c>
      <c r="H244" s="586">
        <v>0</v>
      </c>
      <c r="I244" s="586">
        <v>1200.0000000000011</v>
      </c>
      <c r="J244" s="586">
        <v>0</v>
      </c>
      <c r="K244" s="586">
        <v>150.15000000000052</v>
      </c>
      <c r="L244" s="586">
        <v>491.40000000000168</v>
      </c>
      <c r="M244" s="586">
        <v>4477.1999999999989</v>
      </c>
      <c r="N244" s="586">
        <v>0</v>
      </c>
      <c r="O244" s="586">
        <v>0</v>
      </c>
      <c r="P244" s="586">
        <v>0</v>
      </c>
      <c r="Q244" s="586">
        <v>0</v>
      </c>
      <c r="R244" s="586">
        <v>0</v>
      </c>
      <c r="S244" s="586">
        <v>0</v>
      </c>
      <c r="T244" s="586">
        <v>0</v>
      </c>
      <c r="U244" s="586">
        <v>0</v>
      </c>
      <c r="V244" s="586">
        <v>0</v>
      </c>
      <c r="W244" s="586">
        <v>0</v>
      </c>
      <c r="X244" s="586">
        <v>0</v>
      </c>
      <c r="Y244" s="586">
        <v>0</v>
      </c>
      <c r="Z244" s="586">
        <v>11304.710526315781</v>
      </c>
      <c r="AA244" s="586">
        <v>0</v>
      </c>
      <c r="AB244" s="586">
        <v>0</v>
      </c>
      <c r="AC244" s="586">
        <v>0</v>
      </c>
      <c r="AD244" s="586">
        <v>114000</v>
      </c>
      <c r="AE244" s="586">
        <v>0</v>
      </c>
      <c r="AF244" s="586">
        <v>0</v>
      </c>
      <c r="AG244" s="586">
        <v>0</v>
      </c>
      <c r="AH244" s="586">
        <v>7345.32</v>
      </c>
      <c r="AI244" s="586">
        <v>0</v>
      </c>
      <c r="AJ244" s="586">
        <v>0</v>
      </c>
      <c r="AK244" s="586">
        <v>0</v>
      </c>
      <c r="AL244" s="586">
        <v>0</v>
      </c>
      <c r="AM244" s="586">
        <v>0</v>
      </c>
      <c r="AN244" s="586">
        <v>0</v>
      </c>
      <c r="AO244" s="586">
        <v>0</v>
      </c>
      <c r="AP244" s="586">
        <v>179916</v>
      </c>
      <c r="AQ244" s="586">
        <v>17623.460526315783</v>
      </c>
      <c r="AR244" s="586">
        <v>121345.32</v>
      </c>
      <c r="AS244" s="586">
        <v>24461.885526315782</v>
      </c>
      <c r="AT244" s="587">
        <v>318884.78052631579</v>
      </c>
      <c r="AU244" s="586">
        <v>318884.78052631579</v>
      </c>
      <c r="AV244" s="586">
        <v>0</v>
      </c>
      <c r="AW244" s="586">
        <v>197539.46052631579</v>
      </c>
      <c r="AX244" s="586">
        <v>2993.0221291866028</v>
      </c>
      <c r="AY244" s="586">
        <v>2967.6745426414982</v>
      </c>
      <c r="AZ244" s="588">
        <v>8.5412285548478531E-3</v>
      </c>
      <c r="BA244" s="588">
        <v>-3.031228554847853E-3</v>
      </c>
      <c r="BB244" s="586">
        <v>-593.71618779989683</v>
      </c>
      <c r="BC244" s="587">
        <v>318291.06433851592</v>
      </c>
      <c r="BD244" s="587">
        <v>4822.591883916908</v>
      </c>
      <c r="BE244" s="588">
        <v>-6.5583128111957878E-3</v>
      </c>
      <c r="BF244" s="586">
        <v>0</v>
      </c>
      <c r="BG244" s="586">
        <v>318291.06433851592</v>
      </c>
      <c r="BH244" s="586">
        <v>0</v>
      </c>
      <c r="BI244" s="586">
        <v>318291.06433851592</v>
      </c>
      <c r="BJ244" s="586"/>
      <c r="BK244" s="586"/>
    </row>
    <row r="245" spans="1:63" x14ac:dyDescent="0.25">
      <c r="A245" s="564">
        <v>245</v>
      </c>
      <c r="B245" s="564">
        <v>86</v>
      </c>
      <c r="C245" s="584">
        <v>143071</v>
      </c>
      <c r="D245" s="584">
        <v>9353099</v>
      </c>
      <c r="E245" s="585" t="s">
        <v>738</v>
      </c>
      <c r="F245" s="586">
        <v>190820</v>
      </c>
      <c r="G245" s="586">
        <v>0</v>
      </c>
      <c r="H245" s="586">
        <v>0</v>
      </c>
      <c r="I245" s="586">
        <v>1200.0000000000011</v>
      </c>
      <c r="J245" s="586">
        <v>0</v>
      </c>
      <c r="K245" s="586">
        <v>300.3000000000003</v>
      </c>
      <c r="L245" s="586">
        <v>0</v>
      </c>
      <c r="M245" s="586">
        <v>1119.3000000000009</v>
      </c>
      <c r="N245" s="586">
        <v>0</v>
      </c>
      <c r="O245" s="586">
        <v>0</v>
      </c>
      <c r="P245" s="586">
        <v>0</v>
      </c>
      <c r="Q245" s="586">
        <v>0</v>
      </c>
      <c r="R245" s="586">
        <v>0</v>
      </c>
      <c r="S245" s="586">
        <v>0</v>
      </c>
      <c r="T245" s="586">
        <v>0</v>
      </c>
      <c r="U245" s="586">
        <v>0</v>
      </c>
      <c r="V245" s="586">
        <v>0</v>
      </c>
      <c r="W245" s="586">
        <v>0</v>
      </c>
      <c r="X245" s="586">
        <v>0</v>
      </c>
      <c r="Y245" s="586">
        <v>0</v>
      </c>
      <c r="Z245" s="586">
        <v>13232.926229508197</v>
      </c>
      <c r="AA245" s="586">
        <v>0</v>
      </c>
      <c r="AB245" s="586">
        <v>0</v>
      </c>
      <c r="AC245" s="586">
        <v>0</v>
      </c>
      <c r="AD245" s="586">
        <v>114000</v>
      </c>
      <c r="AE245" s="586">
        <v>0</v>
      </c>
      <c r="AF245" s="586">
        <v>0</v>
      </c>
      <c r="AG245" s="586">
        <v>1000</v>
      </c>
      <c r="AH245" s="586">
        <v>3357.86</v>
      </c>
      <c r="AI245" s="586">
        <v>0</v>
      </c>
      <c r="AJ245" s="586">
        <v>0</v>
      </c>
      <c r="AK245" s="586">
        <v>0</v>
      </c>
      <c r="AL245" s="586">
        <v>0</v>
      </c>
      <c r="AM245" s="586">
        <v>0</v>
      </c>
      <c r="AN245" s="586">
        <v>0</v>
      </c>
      <c r="AO245" s="586">
        <v>0</v>
      </c>
      <c r="AP245" s="586">
        <v>190820</v>
      </c>
      <c r="AQ245" s="586">
        <v>15852.526229508199</v>
      </c>
      <c r="AR245" s="586">
        <v>118357.86</v>
      </c>
      <c r="AS245" s="586">
        <v>24540.526229508199</v>
      </c>
      <c r="AT245" s="587">
        <v>325030.38622950821</v>
      </c>
      <c r="AU245" s="586">
        <v>325030.38622950815</v>
      </c>
      <c r="AV245" s="586">
        <v>0</v>
      </c>
      <c r="AW245" s="586">
        <v>207672.52622950822</v>
      </c>
      <c r="AX245" s="586">
        <v>2966.7503747072601</v>
      </c>
      <c r="AY245" s="586">
        <v>2965.8288897720631</v>
      </c>
      <c r="AZ245" s="588">
        <v>3.1070064034200107E-4</v>
      </c>
      <c r="BA245" s="588">
        <v>0</v>
      </c>
      <c r="BB245" s="586">
        <v>0</v>
      </c>
      <c r="BC245" s="587">
        <v>325030.38622950821</v>
      </c>
      <c r="BD245" s="587">
        <v>4643.2912318501176</v>
      </c>
      <c r="BE245" s="588">
        <v>-1.399203775776281E-2</v>
      </c>
      <c r="BF245" s="586">
        <v>0</v>
      </c>
      <c r="BG245" s="586">
        <v>325030.38622950821</v>
      </c>
      <c r="BH245" s="586">
        <v>0</v>
      </c>
      <c r="BI245" s="586">
        <v>325030.38622950821</v>
      </c>
      <c r="BJ245" s="586"/>
      <c r="BK245" s="586"/>
    </row>
    <row r="246" spans="1:63" x14ac:dyDescent="0.25">
      <c r="A246" s="564">
        <v>246</v>
      </c>
      <c r="B246" s="564">
        <v>325</v>
      </c>
      <c r="C246" s="584">
        <v>142595</v>
      </c>
      <c r="D246" s="584">
        <v>9353115</v>
      </c>
      <c r="E246" s="585" t="s">
        <v>1304</v>
      </c>
      <c r="F246" s="586">
        <v>275326</v>
      </c>
      <c r="G246" s="586">
        <v>0</v>
      </c>
      <c r="H246" s="586">
        <v>0</v>
      </c>
      <c r="I246" s="586">
        <v>1599.9999999999998</v>
      </c>
      <c r="J246" s="586">
        <v>0</v>
      </c>
      <c r="K246" s="586">
        <v>758.25750000000016</v>
      </c>
      <c r="L246" s="586">
        <v>2481.5700000000006</v>
      </c>
      <c r="M246" s="586">
        <v>1130.4929999999999</v>
      </c>
      <c r="N246" s="586">
        <v>0</v>
      </c>
      <c r="O246" s="586">
        <v>0</v>
      </c>
      <c r="P246" s="586">
        <v>0</v>
      </c>
      <c r="Q246" s="586">
        <v>0</v>
      </c>
      <c r="R246" s="586">
        <v>0</v>
      </c>
      <c r="S246" s="586">
        <v>0</v>
      </c>
      <c r="T246" s="586">
        <v>0</v>
      </c>
      <c r="U246" s="586">
        <v>0</v>
      </c>
      <c r="V246" s="586">
        <v>0</v>
      </c>
      <c r="W246" s="586">
        <v>0</v>
      </c>
      <c r="X246" s="586">
        <v>0</v>
      </c>
      <c r="Y246" s="586">
        <v>0</v>
      </c>
      <c r="Z246" s="586">
        <v>11938.548275862071</v>
      </c>
      <c r="AA246" s="586">
        <v>0</v>
      </c>
      <c r="AB246" s="586">
        <v>0</v>
      </c>
      <c r="AC246" s="586">
        <v>0</v>
      </c>
      <c r="AD246" s="586">
        <v>114000</v>
      </c>
      <c r="AE246" s="586">
        <v>0</v>
      </c>
      <c r="AF246" s="586">
        <v>0</v>
      </c>
      <c r="AG246" s="586">
        <v>0</v>
      </c>
      <c r="AH246" s="586">
        <v>5479.84</v>
      </c>
      <c r="AI246" s="586">
        <v>0</v>
      </c>
      <c r="AJ246" s="586">
        <v>0</v>
      </c>
      <c r="AK246" s="586">
        <v>0</v>
      </c>
      <c r="AL246" s="586">
        <v>0</v>
      </c>
      <c r="AM246" s="586">
        <v>0</v>
      </c>
      <c r="AN246" s="586">
        <v>0</v>
      </c>
      <c r="AO246" s="586">
        <v>0</v>
      </c>
      <c r="AP246" s="586">
        <v>275326</v>
      </c>
      <c r="AQ246" s="586">
        <v>17908.868775862073</v>
      </c>
      <c r="AR246" s="586">
        <v>119479.84</v>
      </c>
      <c r="AS246" s="586">
        <v>24921.508525862071</v>
      </c>
      <c r="AT246" s="587">
        <v>412714.70877586212</v>
      </c>
      <c r="AU246" s="586">
        <v>412714.70877586212</v>
      </c>
      <c r="AV246" s="586">
        <v>0</v>
      </c>
      <c r="AW246" s="586">
        <v>293234.86877586209</v>
      </c>
      <c r="AX246" s="586">
        <v>2903.3155324342783</v>
      </c>
      <c r="AY246" s="586">
        <v>2906.3640452792906</v>
      </c>
      <c r="AZ246" s="588">
        <v>-1.0489094956854699E-3</v>
      </c>
      <c r="BA246" s="588">
        <v>0</v>
      </c>
      <c r="BB246" s="586">
        <v>0</v>
      </c>
      <c r="BC246" s="587">
        <v>412714.70877586212</v>
      </c>
      <c r="BD246" s="587">
        <v>4086.2842453055655</v>
      </c>
      <c r="BE246" s="588">
        <v>6.0869720083362999E-3</v>
      </c>
      <c r="BF246" s="586">
        <v>0</v>
      </c>
      <c r="BG246" s="586">
        <v>412714.70877586212</v>
      </c>
      <c r="BH246" s="586">
        <v>0</v>
      </c>
      <c r="BI246" s="586">
        <v>412714.70877586212</v>
      </c>
      <c r="BJ246" s="586"/>
      <c r="BK246" s="586"/>
    </row>
    <row r="247" spans="1:63" x14ac:dyDescent="0.25">
      <c r="A247" s="564">
        <v>247</v>
      </c>
      <c r="B247" s="564">
        <v>38</v>
      </c>
      <c r="C247" s="584">
        <v>143065</v>
      </c>
      <c r="D247" s="584">
        <v>9353116</v>
      </c>
      <c r="E247" s="585" t="s">
        <v>1305</v>
      </c>
      <c r="F247" s="586">
        <v>329846</v>
      </c>
      <c r="G247" s="586">
        <v>0</v>
      </c>
      <c r="H247" s="586">
        <v>0</v>
      </c>
      <c r="I247" s="586">
        <v>2399.9999999999982</v>
      </c>
      <c r="J247" s="586">
        <v>0</v>
      </c>
      <c r="K247" s="586">
        <v>0</v>
      </c>
      <c r="L247" s="586">
        <v>0</v>
      </c>
      <c r="M247" s="586">
        <v>0</v>
      </c>
      <c r="N247" s="586">
        <v>0</v>
      </c>
      <c r="O247" s="586">
        <v>0</v>
      </c>
      <c r="P247" s="586">
        <v>0</v>
      </c>
      <c r="Q247" s="586">
        <v>0</v>
      </c>
      <c r="R247" s="586">
        <v>0</v>
      </c>
      <c r="S247" s="586">
        <v>0</v>
      </c>
      <c r="T247" s="586">
        <v>0</v>
      </c>
      <c r="U247" s="586">
        <v>0</v>
      </c>
      <c r="V247" s="586">
        <v>0</v>
      </c>
      <c r="W247" s="586">
        <v>0</v>
      </c>
      <c r="X247" s="586">
        <v>0</v>
      </c>
      <c r="Y247" s="586">
        <v>0</v>
      </c>
      <c r="Z247" s="586">
        <v>19837.531104272715</v>
      </c>
      <c r="AA247" s="586">
        <v>0</v>
      </c>
      <c r="AB247" s="586">
        <v>0</v>
      </c>
      <c r="AC247" s="586">
        <v>0</v>
      </c>
      <c r="AD247" s="586">
        <v>114000</v>
      </c>
      <c r="AE247" s="586">
        <v>19225.634178905206</v>
      </c>
      <c r="AF247" s="586">
        <v>0</v>
      </c>
      <c r="AG247" s="586">
        <v>0</v>
      </c>
      <c r="AH247" s="586">
        <v>12573.75</v>
      </c>
      <c r="AI247" s="586">
        <v>0</v>
      </c>
      <c r="AJ247" s="586">
        <v>0</v>
      </c>
      <c r="AK247" s="586">
        <v>0</v>
      </c>
      <c r="AL247" s="586">
        <v>0</v>
      </c>
      <c r="AM247" s="586">
        <v>0</v>
      </c>
      <c r="AN247" s="586">
        <v>0</v>
      </c>
      <c r="AO247" s="586">
        <v>0</v>
      </c>
      <c r="AP247" s="586">
        <v>329846</v>
      </c>
      <c r="AQ247" s="586">
        <v>22237.531104272712</v>
      </c>
      <c r="AR247" s="586">
        <v>145799.38417890519</v>
      </c>
      <c r="AS247" s="586">
        <v>31035.331104272715</v>
      </c>
      <c r="AT247" s="587">
        <v>497882.91528317786</v>
      </c>
      <c r="AU247" s="586">
        <v>497882.91528317786</v>
      </c>
      <c r="AV247" s="586">
        <v>0</v>
      </c>
      <c r="AW247" s="586">
        <v>352083.5311042727</v>
      </c>
      <c r="AX247" s="586">
        <v>2909.7812487956421</v>
      </c>
      <c r="AY247" s="586">
        <v>2842.4437070264353</v>
      </c>
      <c r="AZ247" s="588">
        <v>2.3690017713543617E-2</v>
      </c>
      <c r="BA247" s="588">
        <v>-1.8180017713543616E-2</v>
      </c>
      <c r="BB247" s="586">
        <v>-6252.7569101624322</v>
      </c>
      <c r="BC247" s="587">
        <v>491630.15837301541</v>
      </c>
      <c r="BD247" s="587">
        <v>4063.0591601075653</v>
      </c>
      <c r="BE247" s="588">
        <v>-3.246295943921762E-2</v>
      </c>
      <c r="BF247" s="586">
        <v>0</v>
      </c>
      <c r="BG247" s="586">
        <v>491630.15837301541</v>
      </c>
      <c r="BH247" s="586">
        <v>0</v>
      </c>
      <c r="BI247" s="586">
        <v>491630.15837301541</v>
      </c>
      <c r="BJ247" s="586"/>
      <c r="BK247" s="586"/>
    </row>
    <row r="248" spans="1:63" x14ac:dyDescent="0.25">
      <c r="A248" s="564">
        <v>248</v>
      </c>
      <c r="B248" s="564">
        <v>240</v>
      </c>
      <c r="C248" s="584">
        <v>142597</v>
      </c>
      <c r="D248" s="584">
        <v>9353302</v>
      </c>
      <c r="E248" s="585" t="s">
        <v>1306</v>
      </c>
      <c r="F248" s="586">
        <v>408900</v>
      </c>
      <c r="G248" s="586">
        <v>0</v>
      </c>
      <c r="H248" s="586">
        <v>0</v>
      </c>
      <c r="I248" s="586">
        <v>5599.9999999999982</v>
      </c>
      <c r="J248" s="586">
        <v>0</v>
      </c>
      <c r="K248" s="586">
        <v>9159.1500000000069</v>
      </c>
      <c r="L248" s="586">
        <v>0</v>
      </c>
      <c r="M248" s="586">
        <v>0</v>
      </c>
      <c r="N248" s="586">
        <v>0</v>
      </c>
      <c r="O248" s="586">
        <v>1242.1500000000005</v>
      </c>
      <c r="P248" s="586">
        <v>0</v>
      </c>
      <c r="Q248" s="586">
        <v>0</v>
      </c>
      <c r="R248" s="586">
        <v>0</v>
      </c>
      <c r="S248" s="586">
        <v>0</v>
      </c>
      <c r="T248" s="586">
        <v>0</v>
      </c>
      <c r="U248" s="586">
        <v>0</v>
      </c>
      <c r="V248" s="586">
        <v>0</v>
      </c>
      <c r="W248" s="586">
        <v>1814.5161290322585</v>
      </c>
      <c r="X248" s="586">
        <v>0</v>
      </c>
      <c r="Y248" s="586">
        <v>0</v>
      </c>
      <c r="Z248" s="586">
        <v>31265.14096859757</v>
      </c>
      <c r="AA248" s="586">
        <v>0</v>
      </c>
      <c r="AB248" s="586">
        <v>0</v>
      </c>
      <c r="AC248" s="586">
        <v>0</v>
      </c>
      <c r="AD248" s="586">
        <v>114000</v>
      </c>
      <c r="AE248" s="586">
        <v>0</v>
      </c>
      <c r="AF248" s="586">
        <v>0</v>
      </c>
      <c r="AG248" s="586">
        <v>0</v>
      </c>
      <c r="AH248" s="586">
        <v>2131.5500000000002</v>
      </c>
      <c r="AI248" s="586">
        <v>0</v>
      </c>
      <c r="AJ248" s="586">
        <v>0</v>
      </c>
      <c r="AK248" s="586">
        <v>0</v>
      </c>
      <c r="AL248" s="586">
        <v>0</v>
      </c>
      <c r="AM248" s="586">
        <v>0</v>
      </c>
      <c r="AN248" s="586">
        <v>0</v>
      </c>
      <c r="AO248" s="586">
        <v>0</v>
      </c>
      <c r="AP248" s="586">
        <v>408900</v>
      </c>
      <c r="AQ248" s="586">
        <v>49080.957097629835</v>
      </c>
      <c r="AR248" s="586">
        <v>116131.55</v>
      </c>
      <c r="AS248" s="586">
        <v>49263.590968597578</v>
      </c>
      <c r="AT248" s="587">
        <v>574112.50709762983</v>
      </c>
      <c r="AU248" s="586">
        <v>574112.50709762983</v>
      </c>
      <c r="AV248" s="586">
        <v>0</v>
      </c>
      <c r="AW248" s="586">
        <v>457980.95709762984</v>
      </c>
      <c r="AX248" s="586">
        <v>3053.2063806508654</v>
      </c>
      <c r="AY248" s="586">
        <v>3023.1993188137858</v>
      </c>
      <c r="AZ248" s="588">
        <v>9.9255982396997573E-3</v>
      </c>
      <c r="BA248" s="588">
        <v>-4.4155982396997572E-3</v>
      </c>
      <c r="BB248" s="586">
        <v>-2002.3850385623487</v>
      </c>
      <c r="BC248" s="587">
        <v>572110.12205906748</v>
      </c>
      <c r="BD248" s="587">
        <v>3814.0674803937832</v>
      </c>
      <c r="BE248" s="588">
        <v>1.3928372699401059E-3</v>
      </c>
      <c r="BF248" s="586">
        <v>0</v>
      </c>
      <c r="BG248" s="586">
        <v>572110.12205906748</v>
      </c>
      <c r="BH248" s="586">
        <v>0</v>
      </c>
      <c r="BI248" s="586">
        <v>572110.12205906748</v>
      </c>
      <c r="BJ248" s="586"/>
      <c r="BK248" s="586"/>
    </row>
    <row r="249" spans="1:63" x14ac:dyDescent="0.25">
      <c r="A249" s="564">
        <v>249</v>
      </c>
      <c r="B249" s="564">
        <v>437</v>
      </c>
      <c r="C249" s="584">
        <v>139149</v>
      </c>
      <c r="D249" s="584">
        <v>9353312</v>
      </c>
      <c r="E249" s="585" t="s">
        <v>1307</v>
      </c>
      <c r="F249" s="586">
        <v>218080</v>
      </c>
      <c r="G249" s="586">
        <v>0</v>
      </c>
      <c r="H249" s="586">
        <v>0</v>
      </c>
      <c r="I249" s="586">
        <v>4000</v>
      </c>
      <c r="J249" s="586">
        <v>0</v>
      </c>
      <c r="K249" s="586">
        <v>750.75</v>
      </c>
      <c r="L249" s="586">
        <v>2457</v>
      </c>
      <c r="M249" s="586">
        <v>10073.699999999999</v>
      </c>
      <c r="N249" s="586">
        <v>0</v>
      </c>
      <c r="O249" s="586">
        <v>2484.3000000000002</v>
      </c>
      <c r="P249" s="586">
        <v>0</v>
      </c>
      <c r="Q249" s="586">
        <v>0</v>
      </c>
      <c r="R249" s="586">
        <v>0</v>
      </c>
      <c r="S249" s="586">
        <v>0</v>
      </c>
      <c r="T249" s="586">
        <v>0</v>
      </c>
      <c r="U249" s="586">
        <v>0</v>
      </c>
      <c r="V249" s="586">
        <v>0</v>
      </c>
      <c r="W249" s="586">
        <v>0</v>
      </c>
      <c r="X249" s="586">
        <v>0</v>
      </c>
      <c r="Y249" s="586">
        <v>0</v>
      </c>
      <c r="Z249" s="586">
        <v>9103.991144754702</v>
      </c>
      <c r="AA249" s="586">
        <v>0</v>
      </c>
      <c r="AB249" s="586">
        <v>0</v>
      </c>
      <c r="AC249" s="586">
        <v>0</v>
      </c>
      <c r="AD249" s="586">
        <v>114000</v>
      </c>
      <c r="AE249" s="586">
        <v>46595.460614152194</v>
      </c>
      <c r="AF249" s="586">
        <v>0</v>
      </c>
      <c r="AG249" s="586">
        <v>0</v>
      </c>
      <c r="AH249" s="586">
        <v>855.26</v>
      </c>
      <c r="AI249" s="586">
        <v>0</v>
      </c>
      <c r="AJ249" s="586">
        <v>0</v>
      </c>
      <c r="AK249" s="586">
        <v>0</v>
      </c>
      <c r="AL249" s="586">
        <v>0</v>
      </c>
      <c r="AM249" s="586">
        <v>0</v>
      </c>
      <c r="AN249" s="586">
        <v>0</v>
      </c>
      <c r="AO249" s="586">
        <v>0</v>
      </c>
      <c r="AP249" s="586">
        <v>218080</v>
      </c>
      <c r="AQ249" s="586">
        <v>28869.741144754698</v>
      </c>
      <c r="AR249" s="586">
        <v>161450.7206141522</v>
      </c>
      <c r="AS249" s="586">
        <v>28984.666144754698</v>
      </c>
      <c r="AT249" s="587">
        <v>408400.46175890689</v>
      </c>
      <c r="AU249" s="586">
        <v>408400.46175890689</v>
      </c>
      <c r="AV249" s="586">
        <v>0</v>
      </c>
      <c r="AW249" s="586">
        <v>246949.74114475469</v>
      </c>
      <c r="AX249" s="586">
        <v>3086.8717643094337</v>
      </c>
      <c r="AY249" s="586">
        <v>2729.6627171384375</v>
      </c>
      <c r="AZ249" s="588">
        <v>0.13086197240714997</v>
      </c>
      <c r="BA249" s="588">
        <v>-0.12535197240714999</v>
      </c>
      <c r="BB249" s="586">
        <v>-27373.488447965079</v>
      </c>
      <c r="BC249" s="587">
        <v>381026.97331094183</v>
      </c>
      <c r="BD249" s="587">
        <v>4762.8371663867729</v>
      </c>
      <c r="BE249" s="588">
        <v>3.1014805446760718E-5</v>
      </c>
      <c r="BF249" s="586">
        <v>0</v>
      </c>
      <c r="BG249" s="586">
        <v>381026.97331094183</v>
      </c>
      <c r="BH249" s="586">
        <v>0</v>
      </c>
      <c r="BI249" s="586">
        <v>381026.97331094183</v>
      </c>
      <c r="BJ249" s="586"/>
      <c r="BK249" s="586"/>
    </row>
    <row r="250" spans="1:63" x14ac:dyDescent="0.25">
      <c r="A250" s="564">
        <v>250</v>
      </c>
      <c r="B250" s="564">
        <v>472</v>
      </c>
      <c r="C250" s="584">
        <v>137419</v>
      </c>
      <c r="D250" s="584">
        <v>9353314</v>
      </c>
      <c r="E250" s="585" t="s">
        <v>1308</v>
      </c>
      <c r="F250" s="586">
        <v>1144920</v>
      </c>
      <c r="G250" s="586">
        <v>0</v>
      </c>
      <c r="H250" s="586">
        <v>0</v>
      </c>
      <c r="I250" s="586">
        <v>17199.999999999938</v>
      </c>
      <c r="J250" s="586">
        <v>0</v>
      </c>
      <c r="K250" s="586">
        <v>150.50835322195738</v>
      </c>
      <c r="L250" s="586">
        <v>0</v>
      </c>
      <c r="M250" s="586">
        <v>49366.739856801738</v>
      </c>
      <c r="N250" s="586">
        <v>0</v>
      </c>
      <c r="O250" s="586">
        <v>0</v>
      </c>
      <c r="P250" s="586">
        <v>0</v>
      </c>
      <c r="Q250" s="586">
        <v>0</v>
      </c>
      <c r="R250" s="586">
        <v>0</v>
      </c>
      <c r="S250" s="586">
        <v>0</v>
      </c>
      <c r="T250" s="586">
        <v>0</v>
      </c>
      <c r="U250" s="586">
        <v>0</v>
      </c>
      <c r="V250" s="586">
        <v>0</v>
      </c>
      <c r="W250" s="586">
        <v>0</v>
      </c>
      <c r="X250" s="586">
        <v>0</v>
      </c>
      <c r="Y250" s="586">
        <v>3762.7118644067796</v>
      </c>
      <c r="Z250" s="586">
        <v>81517.050974191443</v>
      </c>
      <c r="AA250" s="586">
        <v>0</v>
      </c>
      <c r="AB250" s="586">
        <v>0</v>
      </c>
      <c r="AC250" s="586">
        <v>0</v>
      </c>
      <c r="AD250" s="586">
        <v>114000</v>
      </c>
      <c r="AE250" s="586">
        <v>0</v>
      </c>
      <c r="AF250" s="586">
        <v>0</v>
      </c>
      <c r="AG250" s="586">
        <v>0</v>
      </c>
      <c r="AH250" s="586">
        <v>4418.8500000000004</v>
      </c>
      <c r="AI250" s="586">
        <v>0</v>
      </c>
      <c r="AJ250" s="586">
        <v>0</v>
      </c>
      <c r="AK250" s="586">
        <v>0</v>
      </c>
      <c r="AL250" s="586">
        <v>0</v>
      </c>
      <c r="AM250" s="586">
        <v>0</v>
      </c>
      <c r="AN250" s="586">
        <v>0</v>
      </c>
      <c r="AO250" s="586">
        <v>0</v>
      </c>
      <c r="AP250" s="586">
        <v>1144920</v>
      </c>
      <c r="AQ250" s="586">
        <v>151997.01104862185</v>
      </c>
      <c r="AR250" s="586">
        <v>118418.85</v>
      </c>
      <c r="AS250" s="586">
        <v>124873.47507920327</v>
      </c>
      <c r="AT250" s="587">
        <v>1415335.8610486221</v>
      </c>
      <c r="AU250" s="586">
        <v>1415335.8610486218</v>
      </c>
      <c r="AV250" s="586">
        <v>0</v>
      </c>
      <c r="AW250" s="586">
        <v>1296917.011048622</v>
      </c>
      <c r="AX250" s="586">
        <v>3087.8976453538617</v>
      </c>
      <c r="AY250" s="586">
        <v>3094.1445111933654</v>
      </c>
      <c r="AZ250" s="588">
        <v>-2.0189315065618496E-3</v>
      </c>
      <c r="BA250" s="588">
        <v>0</v>
      </c>
      <c r="BB250" s="586">
        <v>0</v>
      </c>
      <c r="BC250" s="587">
        <v>1415335.8610486221</v>
      </c>
      <c r="BD250" s="587">
        <v>3369.847288211005</v>
      </c>
      <c r="BE250" s="588">
        <v>-7.9917456501650275E-3</v>
      </c>
      <c r="BF250" s="586">
        <v>0</v>
      </c>
      <c r="BG250" s="586">
        <v>1415335.8610486221</v>
      </c>
      <c r="BH250" s="586">
        <v>0</v>
      </c>
      <c r="BI250" s="586">
        <v>1415335.8610486221</v>
      </c>
      <c r="BJ250" s="586"/>
      <c r="BK250" s="586"/>
    </row>
    <row r="251" spans="1:63" x14ac:dyDescent="0.25">
      <c r="A251" s="564">
        <v>251</v>
      </c>
      <c r="B251" s="564">
        <v>487</v>
      </c>
      <c r="C251" s="584">
        <v>139448</v>
      </c>
      <c r="D251" s="584">
        <v>9353318</v>
      </c>
      <c r="E251" s="585" t="s">
        <v>1309</v>
      </c>
      <c r="F251" s="586">
        <v>839608</v>
      </c>
      <c r="G251" s="586">
        <v>0</v>
      </c>
      <c r="H251" s="586">
        <v>0</v>
      </c>
      <c r="I251" s="586">
        <v>4800.0000000000045</v>
      </c>
      <c r="J251" s="586">
        <v>0</v>
      </c>
      <c r="K251" s="586">
        <v>9009.0000000000091</v>
      </c>
      <c r="L251" s="586">
        <v>0</v>
      </c>
      <c r="M251" s="586">
        <v>1119.3000000000011</v>
      </c>
      <c r="N251" s="586">
        <v>0</v>
      </c>
      <c r="O251" s="586">
        <v>0</v>
      </c>
      <c r="P251" s="586">
        <v>0</v>
      </c>
      <c r="Q251" s="586">
        <v>0</v>
      </c>
      <c r="R251" s="586">
        <v>0</v>
      </c>
      <c r="S251" s="586">
        <v>0</v>
      </c>
      <c r="T251" s="586">
        <v>0</v>
      </c>
      <c r="U251" s="586">
        <v>0</v>
      </c>
      <c r="V251" s="586">
        <v>0</v>
      </c>
      <c r="W251" s="586">
        <v>27894.339622641492</v>
      </c>
      <c r="X251" s="586">
        <v>0</v>
      </c>
      <c r="Y251" s="586">
        <v>0</v>
      </c>
      <c r="Z251" s="586">
        <v>44112.332191582012</v>
      </c>
      <c r="AA251" s="586">
        <v>0</v>
      </c>
      <c r="AB251" s="586">
        <v>0</v>
      </c>
      <c r="AC251" s="586">
        <v>0</v>
      </c>
      <c r="AD251" s="586">
        <v>114000</v>
      </c>
      <c r="AE251" s="586">
        <v>0</v>
      </c>
      <c r="AF251" s="586">
        <v>0</v>
      </c>
      <c r="AG251" s="586">
        <v>0</v>
      </c>
      <c r="AH251" s="586">
        <v>4989.0200000000004</v>
      </c>
      <c r="AI251" s="586">
        <v>0</v>
      </c>
      <c r="AJ251" s="586">
        <v>0</v>
      </c>
      <c r="AK251" s="586">
        <v>0</v>
      </c>
      <c r="AL251" s="586">
        <v>0</v>
      </c>
      <c r="AM251" s="586">
        <v>0</v>
      </c>
      <c r="AN251" s="586">
        <v>0</v>
      </c>
      <c r="AO251" s="586">
        <v>0</v>
      </c>
      <c r="AP251" s="586">
        <v>839608</v>
      </c>
      <c r="AQ251" s="586">
        <v>86934.971814223522</v>
      </c>
      <c r="AR251" s="586">
        <v>118989.02</v>
      </c>
      <c r="AS251" s="586">
        <v>61574.282191582024</v>
      </c>
      <c r="AT251" s="587">
        <v>1045531.9918142236</v>
      </c>
      <c r="AU251" s="586">
        <v>1045531.9918142236</v>
      </c>
      <c r="AV251" s="586">
        <v>0</v>
      </c>
      <c r="AW251" s="586">
        <v>926542.97181422357</v>
      </c>
      <c r="AX251" s="586">
        <v>3008.2564019942324</v>
      </c>
      <c r="AY251" s="586">
        <v>3036.8480036748588</v>
      </c>
      <c r="AZ251" s="588">
        <v>-9.4148938787940485E-3</v>
      </c>
      <c r="BA251" s="588">
        <v>0</v>
      </c>
      <c r="BB251" s="586">
        <v>0</v>
      </c>
      <c r="BC251" s="587">
        <v>1045531.9918142236</v>
      </c>
      <c r="BD251" s="587">
        <v>3394.5843890072192</v>
      </c>
      <c r="BE251" s="588">
        <v>-1.9232831167781961E-2</v>
      </c>
      <c r="BF251" s="586">
        <v>0</v>
      </c>
      <c r="BG251" s="586">
        <v>1045531.9918142236</v>
      </c>
      <c r="BH251" s="586">
        <v>0</v>
      </c>
      <c r="BI251" s="586">
        <v>1045531.9918142236</v>
      </c>
      <c r="BJ251" s="586"/>
      <c r="BK251" s="586"/>
    </row>
    <row r="252" spans="1:63" x14ac:dyDescent="0.25">
      <c r="A252" s="564">
        <v>252</v>
      </c>
      <c r="B252" s="564">
        <v>344</v>
      </c>
      <c r="C252" s="584">
        <v>142598</v>
      </c>
      <c r="D252" s="584">
        <v>9353328</v>
      </c>
      <c r="E252" s="585" t="s">
        <v>1310</v>
      </c>
      <c r="F252" s="586">
        <v>564282</v>
      </c>
      <c r="G252" s="586">
        <v>0</v>
      </c>
      <c r="H252" s="586">
        <v>0</v>
      </c>
      <c r="I252" s="586">
        <v>2799.9999999999964</v>
      </c>
      <c r="J252" s="586">
        <v>0</v>
      </c>
      <c r="K252" s="586">
        <v>4204.2000000000062</v>
      </c>
      <c r="L252" s="586">
        <v>0</v>
      </c>
      <c r="M252" s="586">
        <v>1119.3000000000011</v>
      </c>
      <c r="N252" s="586">
        <v>0</v>
      </c>
      <c r="O252" s="586">
        <v>0</v>
      </c>
      <c r="P252" s="586">
        <v>0</v>
      </c>
      <c r="Q252" s="586">
        <v>0</v>
      </c>
      <c r="R252" s="586">
        <v>0</v>
      </c>
      <c r="S252" s="586">
        <v>0</v>
      </c>
      <c r="T252" s="586">
        <v>0</v>
      </c>
      <c r="U252" s="586">
        <v>0</v>
      </c>
      <c r="V252" s="586">
        <v>0</v>
      </c>
      <c r="W252" s="586">
        <v>3488.7640449438277</v>
      </c>
      <c r="X252" s="586">
        <v>0</v>
      </c>
      <c r="Y252" s="586">
        <v>0</v>
      </c>
      <c r="Z252" s="586">
        <v>21475.536592480552</v>
      </c>
      <c r="AA252" s="586">
        <v>0</v>
      </c>
      <c r="AB252" s="586">
        <v>0</v>
      </c>
      <c r="AC252" s="586">
        <v>0</v>
      </c>
      <c r="AD252" s="586">
        <v>114000</v>
      </c>
      <c r="AE252" s="586">
        <v>0</v>
      </c>
      <c r="AF252" s="586">
        <v>0</v>
      </c>
      <c r="AG252" s="586">
        <v>0</v>
      </c>
      <c r="AH252" s="586">
        <v>2059.6999999999998</v>
      </c>
      <c r="AI252" s="586">
        <v>0</v>
      </c>
      <c r="AJ252" s="586">
        <v>0</v>
      </c>
      <c r="AK252" s="586">
        <v>0</v>
      </c>
      <c r="AL252" s="586">
        <v>0</v>
      </c>
      <c r="AM252" s="586">
        <v>0</v>
      </c>
      <c r="AN252" s="586">
        <v>0</v>
      </c>
      <c r="AO252" s="586">
        <v>0</v>
      </c>
      <c r="AP252" s="586">
        <v>564282</v>
      </c>
      <c r="AQ252" s="586">
        <v>33087.800637424385</v>
      </c>
      <c r="AR252" s="586">
        <v>116059.7</v>
      </c>
      <c r="AS252" s="586">
        <v>35535.086592480555</v>
      </c>
      <c r="AT252" s="587">
        <v>713429.50063742429</v>
      </c>
      <c r="AU252" s="586">
        <v>713429.50063742441</v>
      </c>
      <c r="AV252" s="586">
        <v>0</v>
      </c>
      <c r="AW252" s="586">
        <v>597369.80063742434</v>
      </c>
      <c r="AX252" s="586">
        <v>2885.8444475237893</v>
      </c>
      <c r="AY252" s="586">
        <v>2895.6238331911004</v>
      </c>
      <c r="AZ252" s="588">
        <v>-3.3772983752982139E-3</v>
      </c>
      <c r="BA252" s="588">
        <v>0</v>
      </c>
      <c r="BB252" s="586">
        <v>0</v>
      </c>
      <c r="BC252" s="587">
        <v>713429.50063742429</v>
      </c>
      <c r="BD252" s="587">
        <v>3446.5193267508421</v>
      </c>
      <c r="BE252" s="588">
        <v>-7.3243708510608574E-3</v>
      </c>
      <c r="BF252" s="586">
        <v>0</v>
      </c>
      <c r="BG252" s="586">
        <v>713429.50063742429</v>
      </c>
      <c r="BH252" s="586">
        <v>0</v>
      </c>
      <c r="BI252" s="586">
        <v>713429.50063742429</v>
      </c>
      <c r="BJ252" s="586"/>
      <c r="BK252" s="586"/>
    </row>
    <row r="253" spans="1:63" x14ac:dyDescent="0.25">
      <c r="A253" s="564">
        <v>253</v>
      </c>
      <c r="B253" s="564">
        <v>72</v>
      </c>
      <c r="C253" s="584">
        <v>142806</v>
      </c>
      <c r="D253" s="584">
        <v>9353335</v>
      </c>
      <c r="E253" s="585" t="s">
        <v>1311</v>
      </c>
      <c r="F253" s="586">
        <v>567008</v>
      </c>
      <c r="G253" s="586">
        <v>0</v>
      </c>
      <c r="H253" s="586">
        <v>0</v>
      </c>
      <c r="I253" s="586">
        <v>8000.0000000000045</v>
      </c>
      <c r="J253" s="586">
        <v>0</v>
      </c>
      <c r="K253" s="586">
        <v>9008.9999999999854</v>
      </c>
      <c r="L253" s="586">
        <v>9336.5999999999949</v>
      </c>
      <c r="M253" s="586">
        <v>14550.9</v>
      </c>
      <c r="N253" s="586">
        <v>12812.800000000003</v>
      </c>
      <c r="O253" s="586">
        <v>18632.249999999996</v>
      </c>
      <c r="P253" s="586">
        <v>18987.149999999998</v>
      </c>
      <c r="Q253" s="586">
        <v>0</v>
      </c>
      <c r="R253" s="586">
        <v>0</v>
      </c>
      <c r="S253" s="586">
        <v>0</v>
      </c>
      <c r="T253" s="586">
        <v>0</v>
      </c>
      <c r="U253" s="586">
        <v>0</v>
      </c>
      <c r="V253" s="586">
        <v>0</v>
      </c>
      <c r="W253" s="586">
        <v>7011.2359550561941</v>
      </c>
      <c r="X253" s="586">
        <v>0</v>
      </c>
      <c r="Y253" s="586">
        <v>938.53658536585363</v>
      </c>
      <c r="Z253" s="586">
        <v>33661.820224719129</v>
      </c>
      <c r="AA253" s="586">
        <v>0</v>
      </c>
      <c r="AB253" s="586">
        <v>0</v>
      </c>
      <c r="AC253" s="586">
        <v>0</v>
      </c>
      <c r="AD253" s="586">
        <v>114000</v>
      </c>
      <c r="AE253" s="586">
        <v>0</v>
      </c>
      <c r="AF253" s="586">
        <v>0</v>
      </c>
      <c r="AG253" s="586">
        <v>0</v>
      </c>
      <c r="AH253" s="586">
        <v>11136.75</v>
      </c>
      <c r="AI253" s="586">
        <v>0</v>
      </c>
      <c r="AJ253" s="586">
        <v>0</v>
      </c>
      <c r="AK253" s="586">
        <v>0</v>
      </c>
      <c r="AL253" s="586">
        <v>0</v>
      </c>
      <c r="AM253" s="586">
        <v>0</v>
      </c>
      <c r="AN253" s="586">
        <v>0</v>
      </c>
      <c r="AO253" s="586">
        <v>0</v>
      </c>
      <c r="AP253" s="586">
        <v>567008</v>
      </c>
      <c r="AQ253" s="586">
        <v>132940.29276514117</v>
      </c>
      <c r="AR253" s="586">
        <v>125136.75</v>
      </c>
      <c r="AS253" s="586">
        <v>89323.970224719131</v>
      </c>
      <c r="AT253" s="587">
        <v>825085.04276514123</v>
      </c>
      <c r="AU253" s="586">
        <v>825085.04276514123</v>
      </c>
      <c r="AV253" s="586">
        <v>0</v>
      </c>
      <c r="AW253" s="586">
        <v>699948.29276514123</v>
      </c>
      <c r="AX253" s="586">
        <v>3365.136022909333</v>
      </c>
      <c r="AY253" s="586">
        <v>3394.0632265260119</v>
      </c>
      <c r="AZ253" s="588">
        <v>-8.5228829535645909E-3</v>
      </c>
      <c r="BA253" s="588">
        <v>0</v>
      </c>
      <c r="BB253" s="586">
        <v>0</v>
      </c>
      <c r="BC253" s="587">
        <v>825085.04276514123</v>
      </c>
      <c r="BD253" s="587">
        <v>3966.7550132939482</v>
      </c>
      <c r="BE253" s="588">
        <v>-1.4332208119688272E-2</v>
      </c>
      <c r="BF253" s="586">
        <v>0</v>
      </c>
      <c r="BG253" s="586">
        <v>825085.04276514123</v>
      </c>
      <c r="BH253" s="586">
        <v>0</v>
      </c>
      <c r="BI253" s="586">
        <v>825085.04276514123</v>
      </c>
      <c r="BJ253" s="586"/>
      <c r="BK253" s="586"/>
    </row>
    <row r="254" spans="1:63" x14ac:dyDescent="0.25">
      <c r="A254" s="564">
        <v>254</v>
      </c>
      <c r="B254" s="564">
        <v>253</v>
      </c>
      <c r="C254" s="584">
        <v>141842</v>
      </c>
      <c r="D254" s="584">
        <v>9353344</v>
      </c>
      <c r="E254" s="585" t="s">
        <v>1312</v>
      </c>
      <c r="F254" s="586">
        <v>1035880</v>
      </c>
      <c r="G254" s="586">
        <v>0</v>
      </c>
      <c r="H254" s="586">
        <v>0</v>
      </c>
      <c r="I254" s="586">
        <v>37600.000000000065</v>
      </c>
      <c r="J254" s="586">
        <v>0</v>
      </c>
      <c r="K254" s="586">
        <v>7698.1666666666715</v>
      </c>
      <c r="L254" s="586">
        <v>26676.000000000025</v>
      </c>
      <c r="M254" s="586">
        <v>16878.333333333339</v>
      </c>
      <c r="N254" s="586">
        <v>272834.37037037016</v>
      </c>
      <c r="O254" s="586">
        <v>17482.111111111095</v>
      </c>
      <c r="P254" s="586">
        <v>0</v>
      </c>
      <c r="Q254" s="586">
        <v>0</v>
      </c>
      <c r="R254" s="586">
        <v>0</v>
      </c>
      <c r="S254" s="586">
        <v>0</v>
      </c>
      <c r="T254" s="586">
        <v>0</v>
      </c>
      <c r="U254" s="586">
        <v>0</v>
      </c>
      <c r="V254" s="586">
        <v>0</v>
      </c>
      <c r="W254" s="586">
        <v>17757.009345794402</v>
      </c>
      <c r="X254" s="586">
        <v>0</v>
      </c>
      <c r="Y254" s="586">
        <v>942.35924932975877</v>
      </c>
      <c r="Z254" s="586">
        <v>114495.41625491835</v>
      </c>
      <c r="AA254" s="586">
        <v>0</v>
      </c>
      <c r="AB254" s="586">
        <v>0</v>
      </c>
      <c r="AC254" s="586">
        <v>0</v>
      </c>
      <c r="AD254" s="586">
        <v>114000</v>
      </c>
      <c r="AE254" s="586">
        <v>0</v>
      </c>
      <c r="AF254" s="586">
        <v>0</v>
      </c>
      <c r="AG254" s="586">
        <v>0</v>
      </c>
      <c r="AH254" s="586">
        <v>8172.49</v>
      </c>
      <c r="AI254" s="586">
        <v>0</v>
      </c>
      <c r="AJ254" s="586">
        <v>0</v>
      </c>
      <c r="AK254" s="586">
        <v>0</v>
      </c>
      <c r="AL254" s="586">
        <v>0</v>
      </c>
      <c r="AM254" s="586">
        <v>0</v>
      </c>
      <c r="AN254" s="586">
        <v>0</v>
      </c>
      <c r="AO254" s="586">
        <v>0</v>
      </c>
      <c r="AP254" s="586">
        <v>1035880</v>
      </c>
      <c r="AQ254" s="586">
        <v>512363.76633152389</v>
      </c>
      <c r="AR254" s="586">
        <v>122172.49</v>
      </c>
      <c r="AS254" s="586">
        <v>314077.70699565898</v>
      </c>
      <c r="AT254" s="587">
        <v>1670416.2563315239</v>
      </c>
      <c r="AU254" s="586">
        <v>1670416.2563315234</v>
      </c>
      <c r="AV254" s="586">
        <v>0</v>
      </c>
      <c r="AW254" s="586">
        <v>1548243.7663315239</v>
      </c>
      <c r="AX254" s="586">
        <v>4074.3257008724313</v>
      </c>
      <c r="AY254" s="586">
        <v>4178.8148513464366</v>
      </c>
      <c r="AZ254" s="588">
        <v>-2.500449390341818E-2</v>
      </c>
      <c r="BA254" s="588">
        <v>1.000449390341818E-2</v>
      </c>
      <c r="BB254" s="586">
        <v>15886.632527447335</v>
      </c>
      <c r="BC254" s="587">
        <v>1686302.8888589712</v>
      </c>
      <c r="BD254" s="587">
        <v>4437.6391812078191</v>
      </c>
      <c r="BE254" s="588">
        <v>-1.9319974458005373E-2</v>
      </c>
      <c r="BF254" s="586">
        <v>0</v>
      </c>
      <c r="BG254" s="586">
        <v>1686302.8888589712</v>
      </c>
      <c r="BH254" s="586">
        <v>0</v>
      </c>
      <c r="BI254" s="586">
        <v>1686302.8888589712</v>
      </c>
      <c r="BJ254" s="586"/>
      <c r="BK254" s="586"/>
    </row>
    <row r="255" spans="1:63" x14ac:dyDescent="0.25">
      <c r="A255" s="564">
        <v>255</v>
      </c>
      <c r="B255" s="564">
        <v>505</v>
      </c>
      <c r="C255" s="584">
        <v>143360</v>
      </c>
      <c r="D255" s="584">
        <v>9353345</v>
      </c>
      <c r="E255" s="585" t="s">
        <v>1313</v>
      </c>
      <c r="F255" s="586">
        <v>1215796</v>
      </c>
      <c r="G255" s="586">
        <v>0</v>
      </c>
      <c r="H255" s="586">
        <v>0</v>
      </c>
      <c r="I255" s="586">
        <v>17999.999999999985</v>
      </c>
      <c r="J255" s="586">
        <v>0</v>
      </c>
      <c r="K255" s="586">
        <v>600.59999999999991</v>
      </c>
      <c r="L255" s="586">
        <v>1965.5999999999997</v>
      </c>
      <c r="M255" s="586">
        <v>1119.2999999999984</v>
      </c>
      <c r="N255" s="586">
        <v>0</v>
      </c>
      <c r="O255" s="586">
        <v>0</v>
      </c>
      <c r="P255" s="586">
        <v>0</v>
      </c>
      <c r="Q255" s="586">
        <v>0</v>
      </c>
      <c r="R255" s="586">
        <v>0</v>
      </c>
      <c r="S255" s="586">
        <v>0</v>
      </c>
      <c r="T255" s="586">
        <v>0</v>
      </c>
      <c r="U255" s="586">
        <v>0</v>
      </c>
      <c r="V255" s="586">
        <v>0</v>
      </c>
      <c r="W255" s="586">
        <v>12132.124352331582</v>
      </c>
      <c r="X255" s="586">
        <v>0</v>
      </c>
      <c r="Y255" s="586">
        <v>0</v>
      </c>
      <c r="Z255" s="586">
        <v>77763.539198965038</v>
      </c>
      <c r="AA255" s="586">
        <v>0</v>
      </c>
      <c r="AB255" s="586">
        <v>0</v>
      </c>
      <c r="AC255" s="586">
        <v>0</v>
      </c>
      <c r="AD255" s="586">
        <v>114000</v>
      </c>
      <c r="AE255" s="586">
        <v>0</v>
      </c>
      <c r="AF255" s="586">
        <v>0</v>
      </c>
      <c r="AG255" s="586">
        <v>0</v>
      </c>
      <c r="AH255" s="586">
        <v>35685.5</v>
      </c>
      <c r="AI255" s="586">
        <v>0</v>
      </c>
      <c r="AJ255" s="586">
        <v>0</v>
      </c>
      <c r="AK255" s="586">
        <v>0</v>
      </c>
      <c r="AL255" s="586">
        <v>0</v>
      </c>
      <c r="AM255" s="586">
        <v>0</v>
      </c>
      <c r="AN255" s="586">
        <v>0</v>
      </c>
      <c r="AO255" s="586">
        <v>0</v>
      </c>
      <c r="AP255" s="586">
        <v>1215796</v>
      </c>
      <c r="AQ255" s="586">
        <v>111581.1635512966</v>
      </c>
      <c r="AR255" s="586">
        <v>149685.5</v>
      </c>
      <c r="AS255" s="586">
        <v>98604.089198965026</v>
      </c>
      <c r="AT255" s="587">
        <v>1477062.6635512966</v>
      </c>
      <c r="AU255" s="586">
        <v>1477062.6635512968</v>
      </c>
      <c r="AV255" s="586">
        <v>0</v>
      </c>
      <c r="AW255" s="586">
        <v>1327377.1635512966</v>
      </c>
      <c r="AX255" s="586">
        <v>2976.181981056719</v>
      </c>
      <c r="AY255" s="586">
        <v>2966.029030873191</v>
      </c>
      <c r="AZ255" s="588">
        <v>3.4230784924377459E-3</v>
      </c>
      <c r="BA255" s="588">
        <v>0</v>
      </c>
      <c r="BB255" s="586">
        <v>0</v>
      </c>
      <c r="BC255" s="587">
        <v>1477062.6635512966</v>
      </c>
      <c r="BD255" s="587">
        <v>3311.7996940612029</v>
      </c>
      <c r="BE255" s="588">
        <v>-3.0185485243132693E-3</v>
      </c>
      <c r="BF255" s="586">
        <v>0</v>
      </c>
      <c r="BG255" s="586">
        <v>1477062.6635512966</v>
      </c>
      <c r="BH255" s="586">
        <v>0</v>
      </c>
      <c r="BI255" s="586">
        <v>1477062.6635512966</v>
      </c>
      <c r="BJ255" s="586"/>
      <c r="BK255" s="586"/>
    </row>
    <row r="256" spans="1:63" x14ac:dyDescent="0.25">
      <c r="A256" s="564">
        <v>256</v>
      </c>
      <c r="B256" s="564">
        <v>527</v>
      </c>
      <c r="C256" s="584">
        <v>137179</v>
      </c>
      <c r="D256" s="584">
        <v>9354029</v>
      </c>
      <c r="E256" s="585" t="s">
        <v>934</v>
      </c>
      <c r="F256" s="586">
        <v>477050</v>
      </c>
      <c r="G256" s="586">
        <v>943200</v>
      </c>
      <c r="H256" s="586">
        <v>0</v>
      </c>
      <c r="I256" s="586">
        <v>4400.0000000000036</v>
      </c>
      <c r="J256" s="586">
        <v>9199.9999999999964</v>
      </c>
      <c r="K256" s="586">
        <v>1201.1999999999996</v>
      </c>
      <c r="L256" s="586">
        <v>0</v>
      </c>
      <c r="M256" s="586">
        <v>2238.5999999999945</v>
      </c>
      <c r="N256" s="586">
        <v>0</v>
      </c>
      <c r="O256" s="586">
        <v>0</v>
      </c>
      <c r="P256" s="586">
        <v>0</v>
      </c>
      <c r="Q256" s="586">
        <v>7357.3500000000122</v>
      </c>
      <c r="R256" s="586">
        <v>0</v>
      </c>
      <c r="S256" s="586">
        <v>5596.4999999999909</v>
      </c>
      <c r="T256" s="586">
        <v>0</v>
      </c>
      <c r="U256" s="586">
        <v>0</v>
      </c>
      <c r="V256" s="586">
        <v>0</v>
      </c>
      <c r="W256" s="586">
        <v>0</v>
      </c>
      <c r="X256" s="586">
        <v>0</v>
      </c>
      <c r="Y256" s="586">
        <v>4138.8140161725069</v>
      </c>
      <c r="Z256" s="586">
        <v>21295.312500000004</v>
      </c>
      <c r="AA256" s="586">
        <v>55564.896249900012</v>
      </c>
      <c r="AB256" s="586">
        <v>0</v>
      </c>
      <c r="AC256" s="586">
        <v>0</v>
      </c>
      <c r="AD256" s="586">
        <v>114000</v>
      </c>
      <c r="AE256" s="586">
        <v>0</v>
      </c>
      <c r="AF256" s="586">
        <v>0</v>
      </c>
      <c r="AG256" s="586">
        <v>0</v>
      </c>
      <c r="AH256" s="586">
        <v>6366.94</v>
      </c>
      <c r="AI256" s="586">
        <v>0</v>
      </c>
      <c r="AJ256" s="586">
        <v>0</v>
      </c>
      <c r="AK256" s="586">
        <v>0</v>
      </c>
      <c r="AL256" s="586">
        <v>0</v>
      </c>
      <c r="AM256" s="586">
        <v>0</v>
      </c>
      <c r="AN256" s="586">
        <v>0</v>
      </c>
      <c r="AO256" s="586">
        <v>0</v>
      </c>
      <c r="AP256" s="586">
        <v>1420250</v>
      </c>
      <c r="AQ256" s="586">
        <v>110992.67276607253</v>
      </c>
      <c r="AR256" s="586">
        <v>120366.94</v>
      </c>
      <c r="AS256" s="586">
        <v>101854.8337499</v>
      </c>
      <c r="AT256" s="587">
        <v>1651609.6127660724</v>
      </c>
      <c r="AU256" s="586">
        <v>558687.53889236192</v>
      </c>
      <c r="AV256" s="586">
        <v>1092922.0738737106</v>
      </c>
      <c r="AW256" s="586">
        <v>1531242.6727660724</v>
      </c>
      <c r="AX256" s="586">
        <v>3689.7413801592106</v>
      </c>
      <c r="AY256" s="586">
        <v>3567.3551757100363</v>
      </c>
      <c r="AZ256" s="588">
        <v>3.4307266425977596E-2</v>
      </c>
      <c r="BA256" s="588">
        <v>-2.8797266425977595E-2</v>
      </c>
      <c r="BB256" s="586">
        <v>-42632.982133869991</v>
      </c>
      <c r="BC256" s="587">
        <v>1608976.6306322024</v>
      </c>
      <c r="BD256" s="587">
        <v>3877.052122005307</v>
      </c>
      <c r="BE256" s="588">
        <v>-1.0135511721049428E-2</v>
      </c>
      <c r="BF256" s="586">
        <v>0</v>
      </c>
      <c r="BG256" s="586">
        <v>1608976.6306322024</v>
      </c>
      <c r="BH256" s="586">
        <v>0</v>
      </c>
      <c r="BI256" s="586">
        <v>1608976.6306322024</v>
      </c>
      <c r="BJ256" s="586"/>
      <c r="BK256" s="586"/>
    </row>
    <row r="257" spans="1:63" x14ac:dyDescent="0.25">
      <c r="A257" s="564">
        <v>257</v>
      </c>
      <c r="B257" s="564">
        <v>531</v>
      </c>
      <c r="C257" s="584">
        <v>137180</v>
      </c>
      <c r="D257" s="584">
        <v>9354030</v>
      </c>
      <c r="E257" s="585" t="s">
        <v>938</v>
      </c>
      <c r="F257" s="586">
        <v>733294</v>
      </c>
      <c r="G257" s="586">
        <v>856740</v>
      </c>
      <c r="H257" s="586">
        <v>0</v>
      </c>
      <c r="I257" s="586">
        <v>6799.9999999999973</v>
      </c>
      <c r="J257" s="586">
        <v>3600.0000000000027</v>
      </c>
      <c r="K257" s="586">
        <v>8558.5499999999938</v>
      </c>
      <c r="L257" s="586">
        <v>0</v>
      </c>
      <c r="M257" s="586">
        <v>7835.100000000014</v>
      </c>
      <c r="N257" s="586">
        <v>0</v>
      </c>
      <c r="O257" s="586">
        <v>0</v>
      </c>
      <c r="P257" s="586">
        <v>0</v>
      </c>
      <c r="Q257" s="586">
        <v>4054.0499999999902</v>
      </c>
      <c r="R257" s="586">
        <v>0</v>
      </c>
      <c r="S257" s="586">
        <v>2238.6000000000013</v>
      </c>
      <c r="T257" s="586">
        <v>0</v>
      </c>
      <c r="U257" s="586">
        <v>0</v>
      </c>
      <c r="V257" s="586">
        <v>0</v>
      </c>
      <c r="W257" s="586">
        <v>0</v>
      </c>
      <c r="X257" s="586">
        <v>3000.0000000000018</v>
      </c>
      <c r="Y257" s="586">
        <v>1884.8326359832636</v>
      </c>
      <c r="Z257" s="586">
        <v>22716.12595419848</v>
      </c>
      <c r="AA257" s="586">
        <v>53155.809457534837</v>
      </c>
      <c r="AB257" s="586">
        <v>0</v>
      </c>
      <c r="AC257" s="586">
        <v>0</v>
      </c>
      <c r="AD257" s="586">
        <v>114000</v>
      </c>
      <c r="AE257" s="586">
        <v>0</v>
      </c>
      <c r="AF257" s="586">
        <v>0</v>
      </c>
      <c r="AG257" s="586">
        <v>0</v>
      </c>
      <c r="AH257" s="586">
        <v>7079.66</v>
      </c>
      <c r="AI257" s="586">
        <v>0</v>
      </c>
      <c r="AJ257" s="586">
        <v>0</v>
      </c>
      <c r="AK257" s="586">
        <v>0</v>
      </c>
      <c r="AL257" s="586">
        <v>0</v>
      </c>
      <c r="AM257" s="586">
        <v>0</v>
      </c>
      <c r="AN257" s="586">
        <v>0</v>
      </c>
      <c r="AO257" s="586">
        <v>0</v>
      </c>
      <c r="AP257" s="586">
        <v>1590034</v>
      </c>
      <c r="AQ257" s="586">
        <v>113843.06804771657</v>
      </c>
      <c r="AR257" s="586">
        <v>121079.66</v>
      </c>
      <c r="AS257" s="586">
        <v>102412.88541173331</v>
      </c>
      <c r="AT257" s="587">
        <v>1824956.7280477164</v>
      </c>
      <c r="AU257" s="586">
        <v>847124.61480241106</v>
      </c>
      <c r="AV257" s="586">
        <v>977832.11324530561</v>
      </c>
      <c r="AW257" s="586">
        <v>1703877.0680477165</v>
      </c>
      <c r="AX257" s="586">
        <v>3498.7208789480833</v>
      </c>
      <c r="AY257" s="586">
        <v>3572.7146212448019</v>
      </c>
      <c r="AZ257" s="588">
        <v>-2.0710790012927995E-2</v>
      </c>
      <c r="BA257" s="588">
        <v>5.7107900129279958E-3</v>
      </c>
      <c r="BB257" s="586">
        <v>9936.2721903087149</v>
      </c>
      <c r="BC257" s="587">
        <v>1834893.0002380251</v>
      </c>
      <c r="BD257" s="587">
        <v>3767.7474337536451</v>
      </c>
      <c r="BE257" s="588">
        <v>-2.0096551858728495E-2</v>
      </c>
      <c r="BF257" s="586">
        <v>0</v>
      </c>
      <c r="BG257" s="586">
        <v>1834893.0002380251</v>
      </c>
      <c r="BH257" s="586">
        <v>0</v>
      </c>
      <c r="BI257" s="586">
        <v>1834893.0002380251</v>
      </c>
      <c r="BJ257" s="586"/>
      <c r="BK257" s="586"/>
    </row>
    <row r="258" spans="1:63" x14ac:dyDescent="0.25">
      <c r="A258" s="564">
        <v>258</v>
      </c>
      <c r="B258" s="564">
        <v>551</v>
      </c>
      <c r="C258" s="584">
        <v>136990</v>
      </c>
      <c r="D258" s="584">
        <v>9354000</v>
      </c>
      <c r="E258" s="585" t="s">
        <v>940</v>
      </c>
      <c r="F258" s="586">
        <v>0</v>
      </c>
      <c r="G258" s="586">
        <v>1080750</v>
      </c>
      <c r="H258" s="586">
        <v>2180002</v>
      </c>
      <c r="I258" s="586">
        <v>0</v>
      </c>
      <c r="J258" s="586">
        <v>20800.000000000007</v>
      </c>
      <c r="K258" s="586">
        <v>0</v>
      </c>
      <c r="L258" s="586">
        <v>0</v>
      </c>
      <c r="M258" s="586">
        <v>0</v>
      </c>
      <c r="N258" s="586">
        <v>0</v>
      </c>
      <c r="O258" s="586">
        <v>0</v>
      </c>
      <c r="P258" s="586">
        <v>0</v>
      </c>
      <c r="Q258" s="586">
        <v>19519.500000000011</v>
      </c>
      <c r="R258" s="586">
        <v>0</v>
      </c>
      <c r="S258" s="586">
        <v>42533.400000000016</v>
      </c>
      <c r="T258" s="586">
        <v>0</v>
      </c>
      <c r="U258" s="586">
        <v>0</v>
      </c>
      <c r="V258" s="586">
        <v>0</v>
      </c>
      <c r="W258" s="586">
        <v>0</v>
      </c>
      <c r="X258" s="586">
        <v>0</v>
      </c>
      <c r="Y258" s="586">
        <v>7666.0452729693743</v>
      </c>
      <c r="Z258" s="586">
        <v>0</v>
      </c>
      <c r="AA258" s="586">
        <v>218582.48962655626</v>
      </c>
      <c r="AB258" s="586">
        <v>0</v>
      </c>
      <c r="AC258" s="586">
        <v>0</v>
      </c>
      <c r="AD258" s="586">
        <v>114000</v>
      </c>
      <c r="AE258" s="586">
        <v>0</v>
      </c>
      <c r="AF258" s="586">
        <v>0</v>
      </c>
      <c r="AG258" s="586">
        <v>0</v>
      </c>
      <c r="AH258" s="586">
        <v>21951.69</v>
      </c>
      <c r="AI258" s="586">
        <v>0</v>
      </c>
      <c r="AJ258" s="586">
        <v>0</v>
      </c>
      <c r="AK258" s="586">
        <v>0</v>
      </c>
      <c r="AL258" s="586">
        <v>0</v>
      </c>
      <c r="AM258" s="586">
        <v>0</v>
      </c>
      <c r="AN258" s="586">
        <v>0</v>
      </c>
      <c r="AO258" s="586">
        <v>0</v>
      </c>
      <c r="AP258" s="586">
        <v>3260752</v>
      </c>
      <c r="AQ258" s="586">
        <v>309101.43489952566</v>
      </c>
      <c r="AR258" s="586">
        <v>135951.69</v>
      </c>
      <c r="AS258" s="586">
        <v>270006.73962655629</v>
      </c>
      <c r="AT258" s="587">
        <v>3705805.1248995257</v>
      </c>
      <c r="AU258" s="586">
        <v>0</v>
      </c>
      <c r="AV258" s="586">
        <v>3705805.1248995257</v>
      </c>
      <c r="AW258" s="586">
        <v>3569853.4348995257</v>
      </c>
      <c r="AX258" s="586">
        <v>4588.5005589968196</v>
      </c>
      <c r="AY258" s="586">
        <v>4677.8636461003734</v>
      </c>
      <c r="AZ258" s="588">
        <v>-1.9103397162516696E-2</v>
      </c>
      <c r="BA258" s="588">
        <v>4.1033971625166962E-3</v>
      </c>
      <c r="BB258" s="586">
        <v>14933.813016573562</v>
      </c>
      <c r="BC258" s="587">
        <v>3720738.9379160991</v>
      </c>
      <c r="BD258" s="587">
        <v>4782.4407942366315</v>
      </c>
      <c r="BE258" s="588">
        <v>-2.0735859002439683E-2</v>
      </c>
      <c r="BF258" s="586">
        <v>0</v>
      </c>
      <c r="BG258" s="586">
        <v>3720738.9379160991</v>
      </c>
      <c r="BH258" s="586">
        <v>0</v>
      </c>
      <c r="BI258" s="586">
        <v>3720738.9379160991</v>
      </c>
      <c r="BJ258" s="586"/>
      <c r="BK258" s="586"/>
    </row>
    <row r="259" spans="1:63" x14ac:dyDescent="0.25">
      <c r="A259" s="564">
        <v>259</v>
      </c>
      <c r="B259" s="564">
        <v>990</v>
      </c>
      <c r="C259" s="584">
        <v>136757</v>
      </c>
      <c r="D259" s="584">
        <v>9354001</v>
      </c>
      <c r="E259" s="585" t="s">
        <v>950</v>
      </c>
      <c r="F259" s="586">
        <v>0</v>
      </c>
      <c r="G259" s="586">
        <v>1355850</v>
      </c>
      <c r="H259" s="586">
        <v>962148</v>
      </c>
      <c r="I259" s="586">
        <v>0</v>
      </c>
      <c r="J259" s="586">
        <v>19599.999999999989</v>
      </c>
      <c r="K259" s="586">
        <v>0</v>
      </c>
      <c r="L259" s="586">
        <v>0</v>
      </c>
      <c r="M259" s="586">
        <v>0</v>
      </c>
      <c r="N259" s="586">
        <v>0</v>
      </c>
      <c r="O259" s="586">
        <v>0</v>
      </c>
      <c r="P259" s="586">
        <v>0</v>
      </c>
      <c r="Q259" s="586">
        <v>10360.350000000026</v>
      </c>
      <c r="R259" s="586">
        <v>491.40000000000089</v>
      </c>
      <c r="S259" s="586">
        <v>4477.2000000000007</v>
      </c>
      <c r="T259" s="586">
        <v>1164.800000000002</v>
      </c>
      <c r="U259" s="586">
        <v>0</v>
      </c>
      <c r="V259" s="586">
        <v>0</v>
      </c>
      <c r="W259" s="586">
        <v>0</v>
      </c>
      <c r="X259" s="586">
        <v>0</v>
      </c>
      <c r="Y259" s="586">
        <v>3780</v>
      </c>
      <c r="Z259" s="586">
        <v>0</v>
      </c>
      <c r="AA259" s="586">
        <v>158879.81714238593</v>
      </c>
      <c r="AB259" s="586">
        <v>0</v>
      </c>
      <c r="AC259" s="586">
        <v>0</v>
      </c>
      <c r="AD259" s="586">
        <v>114000</v>
      </c>
      <c r="AE259" s="586">
        <v>5499.9999999999936</v>
      </c>
      <c r="AF259" s="586">
        <v>0</v>
      </c>
      <c r="AG259" s="586">
        <v>0</v>
      </c>
      <c r="AH259" s="586">
        <v>7079.66</v>
      </c>
      <c r="AI259" s="586">
        <v>0</v>
      </c>
      <c r="AJ259" s="586">
        <v>0</v>
      </c>
      <c r="AK259" s="586">
        <v>0</v>
      </c>
      <c r="AL259" s="586">
        <v>0</v>
      </c>
      <c r="AM259" s="586">
        <v>0</v>
      </c>
      <c r="AN259" s="586">
        <v>0</v>
      </c>
      <c r="AO259" s="586">
        <v>0</v>
      </c>
      <c r="AP259" s="586">
        <v>2317998</v>
      </c>
      <c r="AQ259" s="586">
        <v>198753.56714238593</v>
      </c>
      <c r="AR259" s="586">
        <v>126579.66</v>
      </c>
      <c r="AS259" s="586">
        <v>186924.49214238592</v>
      </c>
      <c r="AT259" s="587">
        <v>2643331.2271423861</v>
      </c>
      <c r="AU259" s="586">
        <v>0</v>
      </c>
      <c r="AV259" s="586">
        <v>2643331.2271423861</v>
      </c>
      <c r="AW259" s="586">
        <v>2516751.567142386</v>
      </c>
      <c r="AX259" s="586">
        <v>4438.715285965407</v>
      </c>
      <c r="AY259" s="586">
        <v>4481.0028959354895</v>
      </c>
      <c r="AZ259" s="588">
        <v>-9.4370860613456915E-3</v>
      </c>
      <c r="BA259" s="588">
        <v>0</v>
      </c>
      <c r="BB259" s="586">
        <v>0</v>
      </c>
      <c r="BC259" s="587">
        <v>2643331.2271423861</v>
      </c>
      <c r="BD259" s="587">
        <v>4661.9598362299575</v>
      </c>
      <c r="BE259" s="588">
        <v>-1.5244371564354764E-2</v>
      </c>
      <c r="BF259" s="586">
        <v>0</v>
      </c>
      <c r="BG259" s="586">
        <v>2643331.2271423861</v>
      </c>
      <c r="BH259" s="586">
        <v>0</v>
      </c>
      <c r="BI259" s="586">
        <v>2643331.2271423861</v>
      </c>
      <c r="BJ259" s="586"/>
      <c r="BK259" s="586"/>
    </row>
    <row r="260" spans="1:63" x14ac:dyDescent="0.25">
      <c r="A260" s="564">
        <v>260</v>
      </c>
      <c r="B260" s="564">
        <v>170</v>
      </c>
      <c r="C260" s="584">
        <v>137134</v>
      </c>
      <c r="D260" s="584">
        <v>9354002</v>
      </c>
      <c r="E260" s="585" t="s">
        <v>767</v>
      </c>
      <c r="F260" s="586">
        <v>0</v>
      </c>
      <c r="G260" s="586">
        <v>1304760</v>
      </c>
      <c r="H260" s="586">
        <v>970816</v>
      </c>
      <c r="I260" s="586">
        <v>0</v>
      </c>
      <c r="J260" s="586">
        <v>54400.000000000087</v>
      </c>
      <c r="K260" s="586">
        <v>0</v>
      </c>
      <c r="L260" s="586">
        <v>0</v>
      </c>
      <c r="M260" s="586">
        <v>0</v>
      </c>
      <c r="N260" s="586">
        <v>0</v>
      </c>
      <c r="O260" s="586">
        <v>0</v>
      </c>
      <c r="P260" s="586">
        <v>0</v>
      </c>
      <c r="Q260" s="586">
        <v>14564.549999999979</v>
      </c>
      <c r="R260" s="586">
        <v>6879.5999999999967</v>
      </c>
      <c r="S260" s="586">
        <v>156701.99999999994</v>
      </c>
      <c r="T260" s="586">
        <v>69887.999999999869</v>
      </c>
      <c r="U260" s="586">
        <v>137878.64999999988</v>
      </c>
      <c r="V260" s="586">
        <v>10223.850000000035</v>
      </c>
      <c r="W260" s="586">
        <v>0</v>
      </c>
      <c r="X260" s="586">
        <v>4500</v>
      </c>
      <c r="Y260" s="586">
        <v>9402.1937842778807</v>
      </c>
      <c r="Z260" s="586">
        <v>0</v>
      </c>
      <c r="AA260" s="586">
        <v>245297.61830127271</v>
      </c>
      <c r="AB260" s="586">
        <v>0</v>
      </c>
      <c r="AC260" s="586">
        <v>0</v>
      </c>
      <c r="AD260" s="586">
        <v>114000</v>
      </c>
      <c r="AE260" s="586">
        <v>0</v>
      </c>
      <c r="AF260" s="586">
        <v>0</v>
      </c>
      <c r="AG260" s="586">
        <v>0</v>
      </c>
      <c r="AH260" s="586">
        <v>39484.54</v>
      </c>
      <c r="AI260" s="586">
        <v>0</v>
      </c>
      <c r="AJ260" s="586">
        <v>0</v>
      </c>
      <c r="AK260" s="586">
        <v>0</v>
      </c>
      <c r="AL260" s="586">
        <v>0</v>
      </c>
      <c r="AM260" s="586">
        <v>0</v>
      </c>
      <c r="AN260" s="586">
        <v>0</v>
      </c>
      <c r="AO260" s="586">
        <v>0</v>
      </c>
      <c r="AP260" s="586">
        <v>2275576</v>
      </c>
      <c r="AQ260" s="586">
        <v>709736.4620855503</v>
      </c>
      <c r="AR260" s="586">
        <v>153484.54</v>
      </c>
      <c r="AS260" s="586">
        <v>480563.74330127257</v>
      </c>
      <c r="AT260" s="587">
        <v>3138797.0020855502</v>
      </c>
      <c r="AU260" s="586">
        <v>0</v>
      </c>
      <c r="AV260" s="586">
        <v>3138797.0020855507</v>
      </c>
      <c r="AW260" s="586">
        <v>2985312.4620855502</v>
      </c>
      <c r="AX260" s="586">
        <v>5369.2670181394788</v>
      </c>
      <c r="AY260" s="586">
        <v>5450.2952203753066</v>
      </c>
      <c r="AZ260" s="588">
        <v>-1.486675472787477E-2</v>
      </c>
      <c r="BA260" s="588">
        <v>0</v>
      </c>
      <c r="BB260" s="586">
        <v>0</v>
      </c>
      <c r="BC260" s="587">
        <v>3138797.0020855502</v>
      </c>
      <c r="BD260" s="587">
        <v>5645.3183490747306</v>
      </c>
      <c r="BE260" s="588">
        <v>-2.0150623753168673E-2</v>
      </c>
      <c r="BF260" s="586">
        <v>0</v>
      </c>
      <c r="BG260" s="586">
        <v>3138797.0020855502</v>
      </c>
      <c r="BH260" s="586">
        <v>0</v>
      </c>
      <c r="BI260" s="586">
        <v>3138797.0020855502</v>
      </c>
      <c r="BJ260" s="586"/>
      <c r="BK260" s="586"/>
    </row>
    <row r="261" spans="1:63" x14ac:dyDescent="0.25">
      <c r="A261" s="564">
        <v>261</v>
      </c>
      <c r="B261" s="564">
        <v>350</v>
      </c>
      <c r="C261" s="584">
        <v>137321</v>
      </c>
      <c r="D261" s="584">
        <v>9354003</v>
      </c>
      <c r="E261" s="585" t="s">
        <v>847</v>
      </c>
      <c r="F261" s="586">
        <v>0</v>
      </c>
      <c r="G261" s="586">
        <v>2703840</v>
      </c>
      <c r="H261" s="586">
        <v>1672924</v>
      </c>
      <c r="I261" s="586">
        <v>0</v>
      </c>
      <c r="J261" s="586">
        <v>62400.000000000138</v>
      </c>
      <c r="K261" s="586">
        <v>0</v>
      </c>
      <c r="L261" s="586">
        <v>0</v>
      </c>
      <c r="M261" s="586">
        <v>0</v>
      </c>
      <c r="N261" s="586">
        <v>0</v>
      </c>
      <c r="O261" s="586">
        <v>0</v>
      </c>
      <c r="P261" s="586">
        <v>0</v>
      </c>
      <c r="Q261" s="586">
        <v>12474.064585274935</v>
      </c>
      <c r="R261" s="586">
        <v>96404.161789375372</v>
      </c>
      <c r="S261" s="586">
        <v>192699.02180801553</v>
      </c>
      <c r="T261" s="586">
        <v>2331.771109040078</v>
      </c>
      <c r="U261" s="586">
        <v>0</v>
      </c>
      <c r="V261" s="586">
        <v>0</v>
      </c>
      <c r="W261" s="586">
        <v>0</v>
      </c>
      <c r="X261" s="586">
        <v>13499.999999999993</v>
      </c>
      <c r="Y261" s="586">
        <v>10653.619302949062</v>
      </c>
      <c r="Z261" s="586">
        <v>0</v>
      </c>
      <c r="AA261" s="586">
        <v>310128.78210797592</v>
      </c>
      <c r="AB261" s="586">
        <v>0</v>
      </c>
      <c r="AC261" s="586">
        <v>0</v>
      </c>
      <c r="AD261" s="586">
        <v>114000</v>
      </c>
      <c r="AE261" s="586">
        <v>0</v>
      </c>
      <c r="AF261" s="586">
        <v>0</v>
      </c>
      <c r="AG261" s="586">
        <v>0</v>
      </c>
      <c r="AH261" s="586">
        <v>52265.94</v>
      </c>
      <c r="AI261" s="586">
        <v>0</v>
      </c>
      <c r="AJ261" s="586">
        <v>0</v>
      </c>
      <c r="AK261" s="586">
        <v>0</v>
      </c>
      <c r="AL261" s="586">
        <v>0</v>
      </c>
      <c r="AM261" s="586">
        <v>0</v>
      </c>
      <c r="AN261" s="586">
        <v>0</v>
      </c>
      <c r="AO261" s="586">
        <v>0</v>
      </c>
      <c r="AP261" s="586">
        <v>4376764</v>
      </c>
      <c r="AQ261" s="586">
        <v>700591.420702631</v>
      </c>
      <c r="AR261" s="586">
        <v>166265.94</v>
      </c>
      <c r="AS261" s="586">
        <v>503281.09175382892</v>
      </c>
      <c r="AT261" s="587">
        <v>5243621.3607026311</v>
      </c>
      <c r="AU261" s="586">
        <v>0</v>
      </c>
      <c r="AV261" s="586">
        <v>5243621.3607026311</v>
      </c>
      <c r="AW261" s="586">
        <v>5077355.4207026307</v>
      </c>
      <c r="AX261" s="586">
        <v>4727.5190136895999</v>
      </c>
      <c r="AY261" s="586">
        <v>4747.442685108992</v>
      </c>
      <c r="AZ261" s="588">
        <v>-4.1967165779347821E-3</v>
      </c>
      <c r="BA261" s="588">
        <v>0</v>
      </c>
      <c r="BB261" s="586">
        <v>0</v>
      </c>
      <c r="BC261" s="587">
        <v>5243621.3607026311</v>
      </c>
      <c r="BD261" s="587">
        <v>4882.3290136896003</v>
      </c>
      <c r="BE261" s="588">
        <v>-8.3332462703934462E-3</v>
      </c>
      <c r="BF261" s="586">
        <v>0</v>
      </c>
      <c r="BG261" s="586">
        <v>5243621.3607026311</v>
      </c>
      <c r="BH261" s="586">
        <v>0</v>
      </c>
      <c r="BI261" s="586">
        <v>5243621.3607026311</v>
      </c>
      <c r="BJ261" s="586"/>
      <c r="BK261" s="586"/>
    </row>
    <row r="262" spans="1:63" x14ac:dyDescent="0.25">
      <c r="A262" s="564">
        <v>262</v>
      </c>
      <c r="B262" s="564">
        <v>556</v>
      </c>
      <c r="C262" s="584">
        <v>138162</v>
      </c>
      <c r="D262" s="584">
        <v>9354004</v>
      </c>
      <c r="E262" s="585" t="s">
        <v>945</v>
      </c>
      <c r="F262" s="586">
        <v>0</v>
      </c>
      <c r="G262" s="586">
        <v>1289040</v>
      </c>
      <c r="H262" s="586">
        <v>970816</v>
      </c>
      <c r="I262" s="586">
        <v>0</v>
      </c>
      <c r="J262" s="586">
        <v>38799.999999999913</v>
      </c>
      <c r="K262" s="586">
        <v>0</v>
      </c>
      <c r="L262" s="586">
        <v>0</v>
      </c>
      <c r="M262" s="586">
        <v>0</v>
      </c>
      <c r="N262" s="586">
        <v>0</v>
      </c>
      <c r="O262" s="586">
        <v>0</v>
      </c>
      <c r="P262" s="586">
        <v>0</v>
      </c>
      <c r="Q262" s="586">
        <v>16366.349999999997</v>
      </c>
      <c r="R262" s="586">
        <v>46682.99999999992</v>
      </c>
      <c r="S262" s="586">
        <v>0</v>
      </c>
      <c r="T262" s="586">
        <v>0</v>
      </c>
      <c r="U262" s="586">
        <v>0</v>
      </c>
      <c r="V262" s="586">
        <v>0</v>
      </c>
      <c r="W262" s="586">
        <v>0</v>
      </c>
      <c r="X262" s="586">
        <v>8999.9999999999982</v>
      </c>
      <c r="Y262" s="586">
        <v>5355.9440559440563</v>
      </c>
      <c r="Z262" s="586">
        <v>0</v>
      </c>
      <c r="AA262" s="586">
        <v>229710.82353950263</v>
      </c>
      <c r="AB262" s="586">
        <v>0</v>
      </c>
      <c r="AC262" s="586">
        <v>0</v>
      </c>
      <c r="AD262" s="586">
        <v>114000</v>
      </c>
      <c r="AE262" s="586">
        <v>0</v>
      </c>
      <c r="AF262" s="586">
        <v>0</v>
      </c>
      <c r="AG262" s="586">
        <v>5000</v>
      </c>
      <c r="AH262" s="586">
        <v>13589.14</v>
      </c>
      <c r="AI262" s="586">
        <v>0</v>
      </c>
      <c r="AJ262" s="586">
        <v>0</v>
      </c>
      <c r="AK262" s="586">
        <v>0</v>
      </c>
      <c r="AL262" s="586">
        <v>0</v>
      </c>
      <c r="AM262" s="586">
        <v>0</v>
      </c>
      <c r="AN262" s="586">
        <v>0</v>
      </c>
      <c r="AO262" s="586">
        <v>0</v>
      </c>
      <c r="AP262" s="586">
        <v>2259856</v>
      </c>
      <c r="AQ262" s="586">
        <v>345916.11759544653</v>
      </c>
      <c r="AR262" s="586">
        <v>132589.14000000001</v>
      </c>
      <c r="AS262" s="586">
        <v>290633.29853950255</v>
      </c>
      <c r="AT262" s="587">
        <v>2738361.2575954464</v>
      </c>
      <c r="AU262" s="586">
        <v>0</v>
      </c>
      <c r="AV262" s="586">
        <v>2738361.2575954464</v>
      </c>
      <c r="AW262" s="586">
        <v>2610772.1175954463</v>
      </c>
      <c r="AX262" s="586">
        <v>4729.6596333250836</v>
      </c>
      <c r="AY262" s="586">
        <v>4721.643502025212</v>
      </c>
      <c r="AZ262" s="588">
        <v>1.6977417495482969E-3</v>
      </c>
      <c r="BA262" s="588">
        <v>0</v>
      </c>
      <c r="BB262" s="586">
        <v>0</v>
      </c>
      <c r="BC262" s="587">
        <v>2738361.2575954464</v>
      </c>
      <c r="BD262" s="587">
        <v>4960.7993797018953</v>
      </c>
      <c r="BE262" s="588">
        <v>-1.8358330625879438E-3</v>
      </c>
      <c r="BF262" s="586">
        <v>0</v>
      </c>
      <c r="BG262" s="586">
        <v>2738361.2575954464</v>
      </c>
      <c r="BH262" s="586">
        <v>0</v>
      </c>
      <c r="BI262" s="586">
        <v>2738361.2575954464</v>
      </c>
      <c r="BJ262" s="586"/>
      <c r="BK262" s="586"/>
    </row>
    <row r="263" spans="1:63" x14ac:dyDescent="0.25">
      <c r="A263" s="564">
        <v>263</v>
      </c>
      <c r="B263" s="564">
        <v>373</v>
      </c>
      <c r="C263" s="584">
        <v>137674</v>
      </c>
      <c r="D263" s="584">
        <v>9354006</v>
      </c>
      <c r="E263" s="585" t="s">
        <v>855</v>
      </c>
      <c r="F263" s="586">
        <v>0</v>
      </c>
      <c r="G263" s="586">
        <v>1084680</v>
      </c>
      <c r="H263" s="586">
        <v>654434</v>
      </c>
      <c r="I263" s="586">
        <v>0</v>
      </c>
      <c r="J263" s="586">
        <v>33200.000000000065</v>
      </c>
      <c r="K263" s="586">
        <v>0</v>
      </c>
      <c r="L263" s="586">
        <v>0</v>
      </c>
      <c r="M263" s="586">
        <v>0</v>
      </c>
      <c r="N263" s="586">
        <v>0</v>
      </c>
      <c r="O263" s="586">
        <v>0</v>
      </c>
      <c r="P263" s="586">
        <v>0</v>
      </c>
      <c r="Q263" s="586">
        <v>600.6</v>
      </c>
      <c r="R263" s="586">
        <v>5405.4000000000078</v>
      </c>
      <c r="S263" s="586">
        <v>89544.000000000087</v>
      </c>
      <c r="T263" s="586">
        <v>184038.39999999997</v>
      </c>
      <c r="U263" s="586">
        <v>0</v>
      </c>
      <c r="V263" s="586">
        <v>0</v>
      </c>
      <c r="W263" s="586">
        <v>0</v>
      </c>
      <c r="X263" s="586">
        <v>3000</v>
      </c>
      <c r="Y263" s="586">
        <v>0</v>
      </c>
      <c r="Z263" s="586">
        <v>0</v>
      </c>
      <c r="AA263" s="586">
        <v>150804.7058507386</v>
      </c>
      <c r="AB263" s="586">
        <v>0</v>
      </c>
      <c r="AC263" s="586">
        <v>0</v>
      </c>
      <c r="AD263" s="586">
        <v>114000</v>
      </c>
      <c r="AE263" s="586">
        <v>0</v>
      </c>
      <c r="AF263" s="586">
        <v>0</v>
      </c>
      <c r="AG263" s="586">
        <v>0</v>
      </c>
      <c r="AH263" s="586">
        <v>19960.84</v>
      </c>
      <c r="AI263" s="586">
        <v>0</v>
      </c>
      <c r="AJ263" s="586">
        <v>0</v>
      </c>
      <c r="AK263" s="586">
        <v>0</v>
      </c>
      <c r="AL263" s="586">
        <v>0</v>
      </c>
      <c r="AM263" s="586">
        <v>0</v>
      </c>
      <c r="AN263" s="586">
        <v>0</v>
      </c>
      <c r="AO263" s="586">
        <v>0</v>
      </c>
      <c r="AP263" s="586">
        <v>1739114</v>
      </c>
      <c r="AQ263" s="586">
        <v>466593.10585073871</v>
      </c>
      <c r="AR263" s="586">
        <v>133960.84</v>
      </c>
      <c r="AS263" s="586">
        <v>317196.70585073862</v>
      </c>
      <c r="AT263" s="587">
        <v>2339667.9458507383</v>
      </c>
      <c r="AU263" s="586">
        <v>0</v>
      </c>
      <c r="AV263" s="586">
        <v>2339667.9458507383</v>
      </c>
      <c r="AW263" s="586">
        <v>2205707.1058507385</v>
      </c>
      <c r="AX263" s="586">
        <v>5165.590411828427</v>
      </c>
      <c r="AY263" s="586">
        <v>5219.9114637253815</v>
      </c>
      <c r="AZ263" s="588">
        <v>-1.0406508285522965E-2</v>
      </c>
      <c r="BA263" s="588">
        <v>0</v>
      </c>
      <c r="BB263" s="586">
        <v>0</v>
      </c>
      <c r="BC263" s="587">
        <v>2339667.9458507383</v>
      </c>
      <c r="BD263" s="587">
        <v>5479.3160324373266</v>
      </c>
      <c r="BE263" s="588">
        <v>-1.6992678528153338E-2</v>
      </c>
      <c r="BF263" s="586">
        <v>0</v>
      </c>
      <c r="BG263" s="586">
        <v>2339667.9458507383</v>
      </c>
      <c r="BH263" s="586">
        <v>0</v>
      </c>
      <c r="BI263" s="586">
        <v>2339667.9458507383</v>
      </c>
      <c r="BJ263" s="586"/>
      <c r="BK263" s="586"/>
    </row>
    <row r="264" spans="1:63" x14ac:dyDescent="0.25">
      <c r="A264" s="564">
        <v>264</v>
      </c>
      <c r="B264" s="564">
        <v>365</v>
      </c>
      <c r="C264" s="584">
        <v>138373</v>
      </c>
      <c r="D264" s="584">
        <v>9354007</v>
      </c>
      <c r="E264" s="585" t="s">
        <v>1314</v>
      </c>
      <c r="F264" s="586">
        <v>0</v>
      </c>
      <c r="G264" s="586">
        <v>1902120</v>
      </c>
      <c r="H264" s="586">
        <v>1057496</v>
      </c>
      <c r="I264" s="586">
        <v>0</v>
      </c>
      <c r="J264" s="586">
        <v>66000.000000000102</v>
      </c>
      <c r="K264" s="586">
        <v>0</v>
      </c>
      <c r="L264" s="586">
        <v>0</v>
      </c>
      <c r="M264" s="586">
        <v>0</v>
      </c>
      <c r="N264" s="586">
        <v>0</v>
      </c>
      <c r="O264" s="586">
        <v>0</v>
      </c>
      <c r="P264" s="586">
        <v>0</v>
      </c>
      <c r="Q264" s="586">
        <v>17441.357909215978</v>
      </c>
      <c r="R264" s="586">
        <v>70858.933700137452</v>
      </c>
      <c r="S264" s="586">
        <v>105358.92379642387</v>
      </c>
      <c r="T264" s="586">
        <v>237946.04896836306</v>
      </c>
      <c r="U264" s="586">
        <v>68412.222833562628</v>
      </c>
      <c r="V264" s="586">
        <v>0</v>
      </c>
      <c r="W264" s="586">
        <v>0</v>
      </c>
      <c r="X264" s="586">
        <v>19500.000000000047</v>
      </c>
      <c r="Y264" s="586">
        <v>3903.768115942029</v>
      </c>
      <c r="Z264" s="586">
        <v>0</v>
      </c>
      <c r="AA264" s="586">
        <v>302250.94649458706</v>
      </c>
      <c r="AB264" s="586">
        <v>0</v>
      </c>
      <c r="AC264" s="586">
        <v>0</v>
      </c>
      <c r="AD264" s="586">
        <v>114000</v>
      </c>
      <c r="AE264" s="586">
        <v>0</v>
      </c>
      <c r="AF264" s="586">
        <v>0</v>
      </c>
      <c r="AG264" s="586">
        <v>0</v>
      </c>
      <c r="AH264" s="586">
        <v>11688.56</v>
      </c>
      <c r="AI264" s="586">
        <v>0</v>
      </c>
      <c r="AJ264" s="586">
        <v>0</v>
      </c>
      <c r="AK264" s="586">
        <v>0</v>
      </c>
      <c r="AL264" s="586">
        <v>0</v>
      </c>
      <c r="AM264" s="586">
        <v>0</v>
      </c>
      <c r="AN264" s="586">
        <v>0</v>
      </c>
      <c r="AO264" s="586">
        <v>0</v>
      </c>
      <c r="AP264" s="586">
        <v>2959616</v>
      </c>
      <c r="AQ264" s="586">
        <v>891672.20181823219</v>
      </c>
      <c r="AR264" s="586">
        <v>125688.56</v>
      </c>
      <c r="AS264" s="586">
        <v>595257.49009843869</v>
      </c>
      <c r="AT264" s="587">
        <v>3976976.7618182325</v>
      </c>
      <c r="AU264" s="586">
        <v>0</v>
      </c>
      <c r="AV264" s="586">
        <v>3976976.761818232</v>
      </c>
      <c r="AW264" s="586">
        <v>3851288.2018182324</v>
      </c>
      <c r="AX264" s="586">
        <v>5290.2310464536158</v>
      </c>
      <c r="AY264" s="586">
        <v>5374.8205260744253</v>
      </c>
      <c r="AZ264" s="588">
        <v>-1.5738103106968406E-2</v>
      </c>
      <c r="BA264" s="588">
        <v>7.3810310696840672E-4</v>
      </c>
      <c r="BB264" s="586">
        <v>2888.1010192165768</v>
      </c>
      <c r="BC264" s="587">
        <v>3979864.8628374492</v>
      </c>
      <c r="BD264" s="587">
        <v>5466.8473390624304</v>
      </c>
      <c r="BE264" s="588">
        <v>-2.125777905496673E-2</v>
      </c>
      <c r="BF264" s="586">
        <v>0</v>
      </c>
      <c r="BG264" s="586">
        <v>3979864.8628374492</v>
      </c>
      <c r="BH264" s="586">
        <v>0</v>
      </c>
      <c r="BI264" s="586">
        <v>3979864.8628374492</v>
      </c>
      <c r="BJ264" s="586"/>
      <c r="BK264" s="586"/>
    </row>
    <row r="265" spans="1:63" x14ac:dyDescent="0.25">
      <c r="A265" s="564">
        <v>265</v>
      </c>
      <c r="B265" s="564">
        <v>559</v>
      </c>
      <c r="C265" s="584">
        <v>138506</v>
      </c>
      <c r="D265" s="584">
        <v>9354008</v>
      </c>
      <c r="E265" s="585" t="s">
        <v>1315</v>
      </c>
      <c r="F265" s="586">
        <v>0</v>
      </c>
      <c r="G265" s="586">
        <v>1438380</v>
      </c>
      <c r="H265" s="586">
        <v>949146</v>
      </c>
      <c r="I265" s="586">
        <v>0</v>
      </c>
      <c r="J265" s="586">
        <v>36000.000000000036</v>
      </c>
      <c r="K265" s="586">
        <v>0</v>
      </c>
      <c r="L265" s="586">
        <v>0</v>
      </c>
      <c r="M265" s="586">
        <v>0</v>
      </c>
      <c r="N265" s="586">
        <v>0</v>
      </c>
      <c r="O265" s="586">
        <v>0</v>
      </c>
      <c r="P265" s="586">
        <v>0</v>
      </c>
      <c r="Q265" s="586">
        <v>12762.749999999975</v>
      </c>
      <c r="R265" s="586">
        <v>38820.6</v>
      </c>
      <c r="S265" s="586">
        <v>42533.400000000031</v>
      </c>
      <c r="T265" s="586">
        <v>88524.800000000061</v>
      </c>
      <c r="U265" s="586">
        <v>0</v>
      </c>
      <c r="V265" s="586">
        <v>0</v>
      </c>
      <c r="W265" s="586">
        <v>0</v>
      </c>
      <c r="X265" s="586">
        <v>3000.0000000000014</v>
      </c>
      <c r="Y265" s="586">
        <v>2858.0545774647885</v>
      </c>
      <c r="Z265" s="586">
        <v>0</v>
      </c>
      <c r="AA265" s="586">
        <v>254429.69723205766</v>
      </c>
      <c r="AB265" s="586">
        <v>0</v>
      </c>
      <c r="AC265" s="586">
        <v>0</v>
      </c>
      <c r="AD265" s="586">
        <v>114000</v>
      </c>
      <c r="AE265" s="586">
        <v>0</v>
      </c>
      <c r="AF265" s="586">
        <v>0</v>
      </c>
      <c r="AG265" s="586">
        <v>0</v>
      </c>
      <c r="AH265" s="586">
        <v>23662.21</v>
      </c>
      <c r="AI265" s="586">
        <v>0</v>
      </c>
      <c r="AJ265" s="586">
        <v>0</v>
      </c>
      <c r="AK265" s="586">
        <v>0</v>
      </c>
      <c r="AL265" s="586">
        <v>0</v>
      </c>
      <c r="AM265" s="586">
        <v>0</v>
      </c>
      <c r="AN265" s="586">
        <v>0</v>
      </c>
      <c r="AO265" s="586">
        <v>0</v>
      </c>
      <c r="AP265" s="586">
        <v>2387526</v>
      </c>
      <c r="AQ265" s="586">
        <v>478929.30180952256</v>
      </c>
      <c r="AR265" s="586">
        <v>137662.21</v>
      </c>
      <c r="AS265" s="586">
        <v>373748.2722320577</v>
      </c>
      <c r="AT265" s="587">
        <v>3004117.5118095223</v>
      </c>
      <c r="AU265" s="586">
        <v>0</v>
      </c>
      <c r="AV265" s="586">
        <v>3004117.5118095228</v>
      </c>
      <c r="AW265" s="586">
        <v>2866455.3018095223</v>
      </c>
      <c r="AX265" s="586">
        <v>4899.9235928367907</v>
      </c>
      <c r="AY265" s="586">
        <v>4953.4106668903041</v>
      </c>
      <c r="AZ265" s="588">
        <v>-1.0798029408510967E-2</v>
      </c>
      <c r="BA265" s="588">
        <v>0</v>
      </c>
      <c r="BB265" s="586">
        <v>0</v>
      </c>
      <c r="BC265" s="587">
        <v>3004117.5118095223</v>
      </c>
      <c r="BD265" s="587">
        <v>5135.243609930807</v>
      </c>
      <c r="BE265" s="588">
        <v>-1.6715189878544368E-2</v>
      </c>
      <c r="BF265" s="586">
        <v>0</v>
      </c>
      <c r="BG265" s="586">
        <v>3004117.5118095223</v>
      </c>
      <c r="BH265" s="586">
        <v>0</v>
      </c>
      <c r="BI265" s="586">
        <v>3004117.5118095223</v>
      </c>
      <c r="BJ265" s="586"/>
      <c r="BK265" s="586"/>
    </row>
    <row r="266" spans="1:63" x14ac:dyDescent="0.25">
      <c r="A266" s="564">
        <v>266</v>
      </c>
      <c r="B266" s="564">
        <v>991</v>
      </c>
      <c r="C266" s="584">
        <v>138250</v>
      </c>
      <c r="D266" s="584">
        <v>9354009</v>
      </c>
      <c r="E266" s="585" t="s">
        <v>951</v>
      </c>
      <c r="F266" s="586">
        <v>0</v>
      </c>
      <c r="G266" s="586">
        <v>1135770</v>
      </c>
      <c r="H266" s="586">
        <v>723778</v>
      </c>
      <c r="I266" s="586">
        <v>0</v>
      </c>
      <c r="J266" s="586">
        <v>20799.999999999956</v>
      </c>
      <c r="K266" s="586">
        <v>0</v>
      </c>
      <c r="L266" s="586">
        <v>0</v>
      </c>
      <c r="M266" s="586">
        <v>0</v>
      </c>
      <c r="N266" s="586">
        <v>0</v>
      </c>
      <c r="O266" s="586">
        <v>0</v>
      </c>
      <c r="P266" s="586">
        <v>0</v>
      </c>
      <c r="Q266" s="586">
        <v>10060.050000000034</v>
      </c>
      <c r="R266" s="586">
        <v>1474.1999999999994</v>
      </c>
      <c r="S266" s="586">
        <v>6715.7999999999965</v>
      </c>
      <c r="T266" s="586">
        <v>0</v>
      </c>
      <c r="U266" s="586">
        <v>1242.1499999999996</v>
      </c>
      <c r="V266" s="586">
        <v>0</v>
      </c>
      <c r="W266" s="586">
        <v>0</v>
      </c>
      <c r="X266" s="586">
        <v>0</v>
      </c>
      <c r="Y266" s="586">
        <v>997.16312056737593</v>
      </c>
      <c r="Z266" s="586">
        <v>0</v>
      </c>
      <c r="AA266" s="586">
        <v>138390.01280987597</v>
      </c>
      <c r="AB266" s="586">
        <v>0</v>
      </c>
      <c r="AC266" s="586">
        <v>0</v>
      </c>
      <c r="AD266" s="586">
        <v>114000</v>
      </c>
      <c r="AE266" s="586">
        <v>24000</v>
      </c>
      <c r="AF266" s="586">
        <v>0</v>
      </c>
      <c r="AG266" s="586">
        <v>0</v>
      </c>
      <c r="AH266" s="586">
        <v>679.46</v>
      </c>
      <c r="AI266" s="586">
        <v>0</v>
      </c>
      <c r="AJ266" s="586">
        <v>0</v>
      </c>
      <c r="AK266" s="586">
        <v>0</v>
      </c>
      <c r="AL266" s="586">
        <v>0</v>
      </c>
      <c r="AM266" s="586">
        <v>0</v>
      </c>
      <c r="AN266" s="586">
        <v>0</v>
      </c>
      <c r="AO266" s="586">
        <v>0</v>
      </c>
      <c r="AP266" s="586">
        <v>1859548</v>
      </c>
      <c r="AQ266" s="586">
        <v>179679.37593044335</v>
      </c>
      <c r="AR266" s="586">
        <v>138679.46</v>
      </c>
      <c r="AS266" s="586">
        <v>168533.91280987597</v>
      </c>
      <c r="AT266" s="587">
        <v>2177906.8359304434</v>
      </c>
      <c r="AU266" s="586">
        <v>0</v>
      </c>
      <c r="AV266" s="586">
        <v>2177906.8359304434</v>
      </c>
      <c r="AW266" s="586">
        <v>2039227.3759304434</v>
      </c>
      <c r="AX266" s="586">
        <v>4471.9898594965862</v>
      </c>
      <c r="AY266" s="586">
        <v>4537.8589512194521</v>
      </c>
      <c r="AZ266" s="588">
        <v>-1.4515455952011258E-2</v>
      </c>
      <c r="BA266" s="588">
        <v>0</v>
      </c>
      <c r="BB266" s="586">
        <v>0</v>
      </c>
      <c r="BC266" s="587">
        <v>2177906.8359304434</v>
      </c>
      <c r="BD266" s="587">
        <v>4776.1114823036041</v>
      </c>
      <c r="BE266" s="588">
        <v>-2.2772792240920325E-2</v>
      </c>
      <c r="BF266" s="586">
        <v>0</v>
      </c>
      <c r="BG266" s="586">
        <v>2177906.8359304434</v>
      </c>
      <c r="BH266" s="586">
        <v>0</v>
      </c>
      <c r="BI266" s="586">
        <v>2177906.8359304434</v>
      </c>
      <c r="BJ266" s="586"/>
      <c r="BK266" s="586"/>
    </row>
    <row r="267" spans="1:63" x14ac:dyDescent="0.25">
      <c r="A267" s="564">
        <v>267</v>
      </c>
      <c r="B267" s="564">
        <v>992</v>
      </c>
      <c r="C267" s="584">
        <v>138273</v>
      </c>
      <c r="D267" s="584">
        <v>9354010</v>
      </c>
      <c r="E267" s="585" t="s">
        <v>952</v>
      </c>
      <c r="F267" s="586">
        <v>0</v>
      </c>
      <c r="G267" s="586">
        <v>1151490</v>
      </c>
      <c r="H267" s="586">
        <v>442068</v>
      </c>
      <c r="I267" s="586">
        <v>0</v>
      </c>
      <c r="J267" s="586">
        <v>25200.000000000007</v>
      </c>
      <c r="K267" s="586">
        <v>0</v>
      </c>
      <c r="L267" s="586">
        <v>0</v>
      </c>
      <c r="M267" s="586">
        <v>0</v>
      </c>
      <c r="N267" s="586">
        <v>0</v>
      </c>
      <c r="O267" s="586">
        <v>0</v>
      </c>
      <c r="P267" s="586">
        <v>0</v>
      </c>
      <c r="Q267" s="586">
        <v>1505.3109137055853</v>
      </c>
      <c r="R267" s="586">
        <v>985.29441624365586</v>
      </c>
      <c r="S267" s="586">
        <v>0</v>
      </c>
      <c r="T267" s="586">
        <v>0</v>
      </c>
      <c r="U267" s="586">
        <v>0</v>
      </c>
      <c r="V267" s="586">
        <v>0</v>
      </c>
      <c r="W267" s="586">
        <v>0</v>
      </c>
      <c r="X267" s="586">
        <v>0</v>
      </c>
      <c r="Y267" s="586">
        <v>5912.2168284789641</v>
      </c>
      <c r="Z267" s="586">
        <v>0</v>
      </c>
      <c r="AA267" s="586">
        <v>133055.61084472074</v>
      </c>
      <c r="AB267" s="586">
        <v>0</v>
      </c>
      <c r="AC267" s="586">
        <v>0</v>
      </c>
      <c r="AD267" s="586">
        <v>114000</v>
      </c>
      <c r="AE267" s="586">
        <v>34166.666666666664</v>
      </c>
      <c r="AF267" s="586">
        <v>0</v>
      </c>
      <c r="AG267" s="586">
        <v>0</v>
      </c>
      <c r="AH267" s="586">
        <v>14064.29</v>
      </c>
      <c r="AI267" s="586">
        <v>0</v>
      </c>
      <c r="AJ267" s="586">
        <v>0</v>
      </c>
      <c r="AK267" s="586">
        <v>0</v>
      </c>
      <c r="AL267" s="586">
        <v>0</v>
      </c>
      <c r="AM267" s="586">
        <v>0</v>
      </c>
      <c r="AN267" s="586">
        <v>0</v>
      </c>
      <c r="AO267" s="586">
        <v>0</v>
      </c>
      <c r="AP267" s="586">
        <v>1593558</v>
      </c>
      <c r="AQ267" s="586">
        <v>166658.43300314894</v>
      </c>
      <c r="AR267" s="586">
        <v>162230.95666666667</v>
      </c>
      <c r="AS267" s="586">
        <v>156898.71350969534</v>
      </c>
      <c r="AT267" s="587">
        <v>1922447.3896698155</v>
      </c>
      <c r="AU267" s="586">
        <v>0</v>
      </c>
      <c r="AV267" s="586">
        <v>1922447.3896698155</v>
      </c>
      <c r="AW267" s="586">
        <v>1760216.4330031488</v>
      </c>
      <c r="AX267" s="586">
        <v>4456.2441341851863</v>
      </c>
      <c r="AY267" s="586">
        <v>4599.2352117683749</v>
      </c>
      <c r="AZ267" s="588">
        <v>-3.1090185867708533E-2</v>
      </c>
      <c r="BA267" s="588">
        <v>1.6090185867708533E-2</v>
      </c>
      <c r="BB267" s="586">
        <v>29231.007015631872</v>
      </c>
      <c r="BC267" s="587">
        <v>1951678.3966854473</v>
      </c>
      <c r="BD267" s="587">
        <v>4940.9579662922715</v>
      </c>
      <c r="BE267" s="588">
        <v>-4.1023398986133719E-2</v>
      </c>
      <c r="BF267" s="586">
        <v>0</v>
      </c>
      <c r="BG267" s="586">
        <v>1951678.3966854473</v>
      </c>
      <c r="BH267" s="586">
        <v>0</v>
      </c>
      <c r="BI267" s="586">
        <v>1951678.3966854473</v>
      </c>
      <c r="BJ267" s="586"/>
      <c r="BK267" s="586"/>
    </row>
    <row r="268" spans="1:63" x14ac:dyDescent="0.25">
      <c r="A268" s="564">
        <v>268</v>
      </c>
      <c r="B268" s="564">
        <v>993</v>
      </c>
      <c r="C268" s="584">
        <v>138274</v>
      </c>
      <c r="D268" s="584">
        <v>9354016</v>
      </c>
      <c r="E268" s="585" t="s">
        <v>953</v>
      </c>
      <c r="F268" s="586">
        <v>0</v>
      </c>
      <c r="G268" s="586">
        <v>789930</v>
      </c>
      <c r="H268" s="586">
        <v>390060</v>
      </c>
      <c r="I268" s="586">
        <v>0</v>
      </c>
      <c r="J268" s="586">
        <v>23600.000000000025</v>
      </c>
      <c r="K268" s="586">
        <v>0</v>
      </c>
      <c r="L268" s="586">
        <v>0</v>
      </c>
      <c r="M268" s="586">
        <v>0</v>
      </c>
      <c r="N268" s="586">
        <v>0</v>
      </c>
      <c r="O268" s="586">
        <v>0</v>
      </c>
      <c r="P268" s="586">
        <v>0</v>
      </c>
      <c r="Q268" s="586">
        <v>5424.0393103448387</v>
      </c>
      <c r="R268" s="586">
        <v>1479.2834482758626</v>
      </c>
      <c r="S268" s="586">
        <v>16847.394827586213</v>
      </c>
      <c r="T268" s="586">
        <v>2337.6331034482755</v>
      </c>
      <c r="U268" s="586">
        <v>67307.396896551683</v>
      </c>
      <c r="V268" s="586">
        <v>4396.7591379310361</v>
      </c>
      <c r="W268" s="586">
        <v>0</v>
      </c>
      <c r="X268" s="586">
        <v>0</v>
      </c>
      <c r="Y268" s="586">
        <v>5047.03125</v>
      </c>
      <c r="Z268" s="586">
        <v>0</v>
      </c>
      <c r="AA268" s="586">
        <v>115755.56204446156</v>
      </c>
      <c r="AB268" s="586">
        <v>0</v>
      </c>
      <c r="AC268" s="586">
        <v>0</v>
      </c>
      <c r="AD268" s="586">
        <v>114000</v>
      </c>
      <c r="AE268" s="586">
        <v>0</v>
      </c>
      <c r="AF268" s="586">
        <v>0</v>
      </c>
      <c r="AG268" s="586">
        <v>0</v>
      </c>
      <c r="AH268" s="586">
        <v>6842.09</v>
      </c>
      <c r="AI268" s="586">
        <v>0</v>
      </c>
      <c r="AJ268" s="586">
        <v>0</v>
      </c>
      <c r="AK268" s="586">
        <v>0</v>
      </c>
      <c r="AL268" s="586">
        <v>0</v>
      </c>
      <c r="AM268" s="586">
        <v>0</v>
      </c>
      <c r="AN268" s="586">
        <v>0</v>
      </c>
      <c r="AO268" s="586">
        <v>0</v>
      </c>
      <c r="AP268" s="586">
        <v>1179990</v>
      </c>
      <c r="AQ268" s="586">
        <v>242195.10001859948</v>
      </c>
      <c r="AR268" s="586">
        <v>120842.09</v>
      </c>
      <c r="AS268" s="586">
        <v>186449.6154065305</v>
      </c>
      <c r="AT268" s="587">
        <v>1543027.1900185996</v>
      </c>
      <c r="AU268" s="586">
        <v>0</v>
      </c>
      <c r="AV268" s="586">
        <v>1543027.1900185992</v>
      </c>
      <c r="AW268" s="586">
        <v>1422185.1000185995</v>
      </c>
      <c r="AX268" s="586">
        <v>4887.2340206824729</v>
      </c>
      <c r="AY268" s="586">
        <v>4782.6589882008639</v>
      </c>
      <c r="AZ268" s="588">
        <v>2.1865458678865152E-2</v>
      </c>
      <c r="BA268" s="588">
        <v>-1.6355458678865151E-2</v>
      </c>
      <c r="BB268" s="586">
        <v>-22762.77120387707</v>
      </c>
      <c r="BC268" s="587">
        <v>1520264.4188147224</v>
      </c>
      <c r="BD268" s="587">
        <v>5224.2763533151974</v>
      </c>
      <c r="BE268" s="588">
        <v>8.8589566368797446E-3</v>
      </c>
      <c r="BF268" s="586">
        <v>0</v>
      </c>
      <c r="BG268" s="586">
        <v>1520264.4188147224</v>
      </c>
      <c r="BH268" s="586">
        <v>0</v>
      </c>
      <c r="BI268" s="586">
        <v>1520264.4188147224</v>
      </c>
      <c r="BJ268" s="586"/>
      <c r="BK268" s="586"/>
    </row>
    <row r="269" spans="1:63" x14ac:dyDescent="0.25">
      <c r="A269" s="564">
        <v>269</v>
      </c>
      <c r="B269" s="564">
        <v>361</v>
      </c>
      <c r="C269" s="584">
        <v>136918</v>
      </c>
      <c r="D269" s="584">
        <v>9354017</v>
      </c>
      <c r="E269" s="585" t="s">
        <v>850</v>
      </c>
      <c r="F269" s="586">
        <v>0</v>
      </c>
      <c r="G269" s="586">
        <v>1854960</v>
      </c>
      <c r="H269" s="586">
        <v>1226522</v>
      </c>
      <c r="I269" s="586">
        <v>0</v>
      </c>
      <c r="J269" s="586">
        <v>16400</v>
      </c>
      <c r="K269" s="586">
        <v>0</v>
      </c>
      <c r="L269" s="586">
        <v>0</v>
      </c>
      <c r="M269" s="586">
        <v>0</v>
      </c>
      <c r="N269" s="586">
        <v>0</v>
      </c>
      <c r="O269" s="586">
        <v>0</v>
      </c>
      <c r="P269" s="586">
        <v>0</v>
      </c>
      <c r="Q269" s="586">
        <v>15807.62450199201</v>
      </c>
      <c r="R269" s="586">
        <v>0</v>
      </c>
      <c r="S269" s="586">
        <v>6733.6374501992032</v>
      </c>
      <c r="T269" s="586">
        <v>1167.89375830013</v>
      </c>
      <c r="U269" s="586">
        <v>1245.449203187248</v>
      </c>
      <c r="V269" s="586">
        <v>0</v>
      </c>
      <c r="W269" s="586">
        <v>0</v>
      </c>
      <c r="X269" s="586">
        <v>3000.0000000000045</v>
      </c>
      <c r="Y269" s="586">
        <v>3685.3562005277045</v>
      </c>
      <c r="Z269" s="586">
        <v>0</v>
      </c>
      <c r="AA269" s="586">
        <v>173629.2577085355</v>
      </c>
      <c r="AB269" s="586">
        <v>0</v>
      </c>
      <c r="AC269" s="586">
        <v>0</v>
      </c>
      <c r="AD269" s="586">
        <v>114000</v>
      </c>
      <c r="AE269" s="586">
        <v>0</v>
      </c>
      <c r="AF269" s="586">
        <v>0</v>
      </c>
      <c r="AG269" s="586">
        <v>0</v>
      </c>
      <c r="AH269" s="586">
        <v>14919.55</v>
      </c>
      <c r="AI269" s="586">
        <v>0</v>
      </c>
      <c r="AJ269" s="586">
        <v>0</v>
      </c>
      <c r="AK269" s="586">
        <v>0</v>
      </c>
      <c r="AL269" s="586">
        <v>0</v>
      </c>
      <c r="AM269" s="586">
        <v>0</v>
      </c>
      <c r="AN269" s="586">
        <v>0</v>
      </c>
      <c r="AO269" s="586">
        <v>0</v>
      </c>
      <c r="AP269" s="586">
        <v>3081482</v>
      </c>
      <c r="AQ269" s="586">
        <v>221669.21882274182</v>
      </c>
      <c r="AR269" s="586">
        <v>128919.55</v>
      </c>
      <c r="AS269" s="586">
        <v>204304.36016537479</v>
      </c>
      <c r="AT269" s="587">
        <v>3432070.7688227417</v>
      </c>
      <c r="AU269" s="586">
        <v>0</v>
      </c>
      <c r="AV269" s="586">
        <v>3432070.7688227417</v>
      </c>
      <c r="AW269" s="586">
        <v>3303151.2188227419</v>
      </c>
      <c r="AX269" s="586">
        <v>4375.034726917539</v>
      </c>
      <c r="AY269" s="586">
        <v>4418.2872394913447</v>
      </c>
      <c r="AZ269" s="588">
        <v>-9.7894297562204514E-3</v>
      </c>
      <c r="BA269" s="588">
        <v>0</v>
      </c>
      <c r="BB269" s="586">
        <v>0</v>
      </c>
      <c r="BC269" s="587">
        <v>3432070.7688227417</v>
      </c>
      <c r="BD269" s="587">
        <v>4545.7890977784655</v>
      </c>
      <c r="BE269" s="588">
        <v>-1.4193358478456153E-2</v>
      </c>
      <c r="BF269" s="586">
        <v>0</v>
      </c>
      <c r="BG269" s="586">
        <v>3432070.7688227417</v>
      </c>
      <c r="BH269" s="586">
        <v>0</v>
      </c>
      <c r="BI269" s="586">
        <v>3432070.7688227417</v>
      </c>
      <c r="BJ269" s="586"/>
      <c r="BK269" s="586"/>
    </row>
    <row r="270" spans="1:63" x14ac:dyDescent="0.25">
      <c r="A270" s="564">
        <v>270</v>
      </c>
      <c r="B270" s="564">
        <v>555</v>
      </c>
      <c r="C270" s="584">
        <v>141639</v>
      </c>
      <c r="D270" s="584">
        <v>9354019</v>
      </c>
      <c r="E270" s="585" t="s">
        <v>944</v>
      </c>
      <c r="F270" s="586">
        <v>0</v>
      </c>
      <c r="G270" s="586">
        <v>3120420</v>
      </c>
      <c r="H270" s="586">
        <v>1837616</v>
      </c>
      <c r="I270" s="586">
        <v>0</v>
      </c>
      <c r="J270" s="586">
        <v>35600.000000000015</v>
      </c>
      <c r="K270" s="586">
        <v>0</v>
      </c>
      <c r="L270" s="586">
        <v>0</v>
      </c>
      <c r="M270" s="586">
        <v>0</v>
      </c>
      <c r="N270" s="586">
        <v>0</v>
      </c>
      <c r="O270" s="586">
        <v>0</v>
      </c>
      <c r="P270" s="586">
        <v>0</v>
      </c>
      <c r="Q270" s="586">
        <v>25546.474116680423</v>
      </c>
      <c r="R270" s="586">
        <v>6885.2529170090347</v>
      </c>
      <c r="S270" s="586">
        <v>140027.4650780611</v>
      </c>
      <c r="T270" s="586">
        <v>12823.328184059163</v>
      </c>
      <c r="U270" s="586">
        <v>0</v>
      </c>
      <c r="V270" s="586">
        <v>0</v>
      </c>
      <c r="W270" s="586">
        <v>0</v>
      </c>
      <c r="X270" s="586">
        <v>0</v>
      </c>
      <c r="Y270" s="586">
        <v>1947.5367329299916</v>
      </c>
      <c r="Z270" s="586">
        <v>0</v>
      </c>
      <c r="AA270" s="586">
        <v>380977.59711727448</v>
      </c>
      <c r="AB270" s="586">
        <v>0</v>
      </c>
      <c r="AC270" s="586">
        <v>0</v>
      </c>
      <c r="AD270" s="586">
        <v>114000</v>
      </c>
      <c r="AE270" s="586">
        <v>0</v>
      </c>
      <c r="AF270" s="586">
        <v>0</v>
      </c>
      <c r="AG270" s="586">
        <v>5000</v>
      </c>
      <c r="AH270" s="586">
        <v>28603.72</v>
      </c>
      <c r="AI270" s="586">
        <v>0</v>
      </c>
      <c r="AJ270" s="586">
        <v>0</v>
      </c>
      <c r="AK270" s="586">
        <v>0</v>
      </c>
      <c r="AL270" s="586">
        <v>0</v>
      </c>
      <c r="AM270" s="586">
        <v>0</v>
      </c>
      <c r="AN270" s="586">
        <v>0</v>
      </c>
      <c r="AO270" s="586">
        <v>0</v>
      </c>
      <c r="AP270" s="586">
        <v>4958036</v>
      </c>
      <c r="AQ270" s="586">
        <v>603807.65414601425</v>
      </c>
      <c r="AR270" s="586">
        <v>147603.72</v>
      </c>
      <c r="AS270" s="586">
        <v>501416.65726517932</v>
      </c>
      <c r="AT270" s="587">
        <v>5709447.3741460135</v>
      </c>
      <c r="AU270" s="586">
        <v>0</v>
      </c>
      <c r="AV270" s="586">
        <v>5709447.3741460145</v>
      </c>
      <c r="AW270" s="586">
        <v>5566843.6541460138</v>
      </c>
      <c r="AX270" s="586">
        <v>4570.4791905960701</v>
      </c>
      <c r="AY270" s="586">
        <v>4610.4651593959106</v>
      </c>
      <c r="AZ270" s="588">
        <v>-8.672870831341389E-3</v>
      </c>
      <c r="BA270" s="588">
        <v>0</v>
      </c>
      <c r="BB270" s="586">
        <v>0</v>
      </c>
      <c r="BC270" s="587">
        <v>5709447.3741460135</v>
      </c>
      <c r="BD270" s="587">
        <v>4687.5594204811277</v>
      </c>
      <c r="BE270" s="588">
        <v>-1.5138006733435794E-2</v>
      </c>
      <c r="BF270" s="586">
        <v>0</v>
      </c>
      <c r="BG270" s="586">
        <v>5709447.3741460135</v>
      </c>
      <c r="BH270" s="586">
        <v>0</v>
      </c>
      <c r="BI270" s="586">
        <v>5709447.3741460135</v>
      </c>
      <c r="BJ270" s="586"/>
      <c r="BK270" s="586"/>
    </row>
    <row r="271" spans="1:63" x14ac:dyDescent="0.25">
      <c r="A271" s="564">
        <v>271</v>
      </c>
      <c r="B271" s="564">
        <v>169</v>
      </c>
      <c r="C271" s="584">
        <v>139403</v>
      </c>
      <c r="D271" s="584">
        <v>9354032</v>
      </c>
      <c r="E271" s="585" t="s">
        <v>766</v>
      </c>
      <c r="F271" s="586">
        <v>0</v>
      </c>
      <c r="G271" s="586">
        <v>2534850</v>
      </c>
      <c r="H271" s="586">
        <v>1603580</v>
      </c>
      <c r="I271" s="586">
        <v>0</v>
      </c>
      <c r="J271" s="586">
        <v>130399.99999999991</v>
      </c>
      <c r="K271" s="586">
        <v>0</v>
      </c>
      <c r="L271" s="586">
        <v>0</v>
      </c>
      <c r="M271" s="586">
        <v>0</v>
      </c>
      <c r="N271" s="586">
        <v>0</v>
      </c>
      <c r="O271" s="586">
        <v>0</v>
      </c>
      <c r="P271" s="586">
        <v>0</v>
      </c>
      <c r="Q271" s="586">
        <v>4054.0500000000038</v>
      </c>
      <c r="R271" s="586">
        <v>85503.599999999802</v>
      </c>
      <c r="S271" s="586">
        <v>74993.100000000035</v>
      </c>
      <c r="T271" s="586">
        <v>9318.4000000000015</v>
      </c>
      <c r="U271" s="586">
        <v>505555.05000000022</v>
      </c>
      <c r="V271" s="586">
        <v>208858.64999999973</v>
      </c>
      <c r="W271" s="586">
        <v>0</v>
      </c>
      <c r="X271" s="586">
        <v>10510.355029585797</v>
      </c>
      <c r="Y271" s="586">
        <v>14182.401812688822</v>
      </c>
      <c r="Z271" s="586">
        <v>0</v>
      </c>
      <c r="AA271" s="586">
        <v>373515.35205329279</v>
      </c>
      <c r="AB271" s="586">
        <v>0</v>
      </c>
      <c r="AC271" s="586">
        <v>0</v>
      </c>
      <c r="AD271" s="586">
        <v>114000</v>
      </c>
      <c r="AE271" s="586">
        <v>0</v>
      </c>
      <c r="AF271" s="586">
        <v>0</v>
      </c>
      <c r="AG271" s="586">
        <v>0</v>
      </c>
      <c r="AH271" s="586">
        <v>4872.54</v>
      </c>
      <c r="AI271" s="586">
        <v>0</v>
      </c>
      <c r="AJ271" s="586">
        <v>0</v>
      </c>
      <c r="AK271" s="586">
        <v>0</v>
      </c>
      <c r="AL271" s="586">
        <v>0</v>
      </c>
      <c r="AM271" s="586">
        <v>0</v>
      </c>
      <c r="AN271" s="586">
        <v>0</v>
      </c>
      <c r="AO271" s="586">
        <v>0</v>
      </c>
      <c r="AP271" s="586">
        <v>4138430</v>
      </c>
      <c r="AQ271" s="586">
        <v>1416890.9588955669</v>
      </c>
      <c r="AR271" s="586">
        <v>118872.54</v>
      </c>
      <c r="AS271" s="586">
        <v>892854.57705329265</v>
      </c>
      <c r="AT271" s="587">
        <v>5674193.4988955669</v>
      </c>
      <c r="AU271" s="586">
        <v>0</v>
      </c>
      <c r="AV271" s="586">
        <v>5674193.498895566</v>
      </c>
      <c r="AW271" s="586">
        <v>5555320.9588955669</v>
      </c>
      <c r="AX271" s="586">
        <v>5473.2226196015436</v>
      </c>
      <c r="AY271" s="586">
        <v>5506.0150403093621</v>
      </c>
      <c r="AZ271" s="588">
        <v>-5.9557448477249499E-3</v>
      </c>
      <c r="BA271" s="588">
        <v>0</v>
      </c>
      <c r="BB271" s="586">
        <v>0</v>
      </c>
      <c r="BC271" s="587">
        <v>5674193.4988955669</v>
      </c>
      <c r="BD271" s="587">
        <v>5590.338422557209</v>
      </c>
      <c r="BE271" s="588">
        <v>-1.1497856456141098E-2</v>
      </c>
      <c r="BF271" s="586">
        <v>0</v>
      </c>
      <c r="BG271" s="586">
        <v>5674193.4988955669</v>
      </c>
      <c r="BH271" s="586">
        <v>0</v>
      </c>
      <c r="BI271" s="586">
        <v>5674193.4988955669</v>
      </c>
      <c r="BJ271" s="586"/>
      <c r="BK271" s="586"/>
    </row>
    <row r="272" spans="1:63" x14ac:dyDescent="0.25">
      <c r="A272" s="564">
        <v>272</v>
      </c>
      <c r="B272" s="564">
        <v>561</v>
      </c>
      <c r="C272" s="584">
        <v>139867</v>
      </c>
      <c r="D272" s="584">
        <v>9354033</v>
      </c>
      <c r="E272" s="585" t="s">
        <v>948</v>
      </c>
      <c r="F272" s="586">
        <v>0</v>
      </c>
      <c r="G272" s="586">
        <v>2354070</v>
      </c>
      <c r="H272" s="586">
        <v>1495230</v>
      </c>
      <c r="I272" s="586">
        <v>0</v>
      </c>
      <c r="J272" s="586">
        <v>43599.999999999905</v>
      </c>
      <c r="K272" s="586">
        <v>0</v>
      </c>
      <c r="L272" s="586">
        <v>0</v>
      </c>
      <c r="M272" s="586">
        <v>0</v>
      </c>
      <c r="N272" s="586">
        <v>0</v>
      </c>
      <c r="O272" s="586">
        <v>0</v>
      </c>
      <c r="P272" s="586">
        <v>0</v>
      </c>
      <c r="Q272" s="586">
        <v>1504.6878980891679</v>
      </c>
      <c r="R272" s="586">
        <v>0</v>
      </c>
      <c r="S272" s="586">
        <v>99829.20254777075</v>
      </c>
      <c r="T272" s="586">
        <v>1167.2730360934152</v>
      </c>
      <c r="U272" s="586">
        <v>0</v>
      </c>
      <c r="V272" s="586">
        <v>0</v>
      </c>
      <c r="W272" s="586">
        <v>0</v>
      </c>
      <c r="X272" s="586">
        <v>12000</v>
      </c>
      <c r="Y272" s="586">
        <v>8751.4476614699342</v>
      </c>
      <c r="Z272" s="586">
        <v>0</v>
      </c>
      <c r="AA272" s="586">
        <v>355054.97191231657</v>
      </c>
      <c r="AB272" s="586">
        <v>0</v>
      </c>
      <c r="AC272" s="586">
        <v>0</v>
      </c>
      <c r="AD272" s="586">
        <v>114000</v>
      </c>
      <c r="AE272" s="586">
        <v>0</v>
      </c>
      <c r="AF272" s="586">
        <v>0</v>
      </c>
      <c r="AG272" s="586">
        <v>5000</v>
      </c>
      <c r="AH272" s="586">
        <v>33497.730000000003</v>
      </c>
      <c r="AI272" s="586">
        <v>0</v>
      </c>
      <c r="AJ272" s="586">
        <v>0</v>
      </c>
      <c r="AK272" s="586">
        <v>0</v>
      </c>
      <c r="AL272" s="586">
        <v>0</v>
      </c>
      <c r="AM272" s="586">
        <v>0</v>
      </c>
      <c r="AN272" s="586">
        <v>0</v>
      </c>
      <c r="AO272" s="586">
        <v>0</v>
      </c>
      <c r="AP272" s="586">
        <v>3849300</v>
      </c>
      <c r="AQ272" s="586">
        <v>521907.58305573976</v>
      </c>
      <c r="AR272" s="586">
        <v>152497.73000000001</v>
      </c>
      <c r="AS272" s="586">
        <v>438103.35365329316</v>
      </c>
      <c r="AT272" s="587">
        <v>4523705.3130557407</v>
      </c>
      <c r="AU272" s="586">
        <v>0</v>
      </c>
      <c r="AV272" s="586">
        <v>4523705.3130557407</v>
      </c>
      <c r="AW272" s="586">
        <v>4376207.5830557402</v>
      </c>
      <c r="AX272" s="586">
        <v>4635.8131176437928</v>
      </c>
      <c r="AY272" s="586">
        <v>4638.7648016774901</v>
      </c>
      <c r="AZ272" s="588">
        <v>-6.3630818976421197E-4</v>
      </c>
      <c r="BA272" s="588">
        <v>0</v>
      </c>
      <c r="BB272" s="586">
        <v>0</v>
      </c>
      <c r="BC272" s="587">
        <v>4523705.3130557407</v>
      </c>
      <c r="BD272" s="587">
        <v>4792.0607129827758</v>
      </c>
      <c r="BE272" s="588">
        <v>-7.7295849971105168E-3</v>
      </c>
      <c r="BF272" s="586">
        <v>0</v>
      </c>
      <c r="BG272" s="586">
        <v>4523705.3130557407</v>
      </c>
      <c r="BH272" s="586">
        <v>0</v>
      </c>
      <c r="BI272" s="586">
        <v>4523705.3130557407</v>
      </c>
      <c r="BJ272" s="586"/>
      <c r="BK272" s="586"/>
    </row>
    <row r="273" spans="1:63" x14ac:dyDescent="0.25">
      <c r="A273" s="564">
        <v>273</v>
      </c>
      <c r="B273" s="564">
        <v>371</v>
      </c>
      <c r="C273" s="584">
        <v>140032</v>
      </c>
      <c r="D273" s="584">
        <v>9354034</v>
      </c>
      <c r="E273" s="585" t="s">
        <v>1316</v>
      </c>
      <c r="F273" s="586">
        <v>0</v>
      </c>
      <c r="G273" s="586">
        <v>1666320</v>
      </c>
      <c r="H273" s="586">
        <v>1161512</v>
      </c>
      <c r="I273" s="586">
        <v>0</v>
      </c>
      <c r="J273" s="586">
        <v>56799.999999999913</v>
      </c>
      <c r="K273" s="586">
        <v>0</v>
      </c>
      <c r="L273" s="586">
        <v>0</v>
      </c>
      <c r="M273" s="586">
        <v>0</v>
      </c>
      <c r="N273" s="586">
        <v>0</v>
      </c>
      <c r="O273" s="586">
        <v>0</v>
      </c>
      <c r="P273" s="586">
        <v>0</v>
      </c>
      <c r="Q273" s="586">
        <v>4517.5565217391286</v>
      </c>
      <c r="R273" s="586">
        <v>88708.382608695567</v>
      </c>
      <c r="S273" s="586">
        <v>135827.86608695675</v>
      </c>
      <c r="T273" s="586">
        <v>119153.97565217412</v>
      </c>
      <c r="U273" s="586">
        <v>89694.031304348246</v>
      </c>
      <c r="V273" s="586">
        <v>4394.3504347826065</v>
      </c>
      <c r="W273" s="586">
        <v>0</v>
      </c>
      <c r="X273" s="586">
        <v>61500</v>
      </c>
      <c r="Y273" s="586">
        <v>1834.0974212034384</v>
      </c>
      <c r="Z273" s="586">
        <v>0</v>
      </c>
      <c r="AA273" s="586">
        <v>254983.5403201163</v>
      </c>
      <c r="AB273" s="586">
        <v>0</v>
      </c>
      <c r="AC273" s="586">
        <v>0</v>
      </c>
      <c r="AD273" s="586">
        <v>114000</v>
      </c>
      <c r="AE273" s="586">
        <v>0</v>
      </c>
      <c r="AF273" s="586">
        <v>0</v>
      </c>
      <c r="AG273" s="586">
        <v>0</v>
      </c>
      <c r="AH273" s="586">
        <v>15489.72</v>
      </c>
      <c r="AI273" s="586">
        <v>0</v>
      </c>
      <c r="AJ273" s="586">
        <v>0</v>
      </c>
      <c r="AK273" s="586">
        <v>0</v>
      </c>
      <c r="AL273" s="586">
        <v>0</v>
      </c>
      <c r="AM273" s="586">
        <v>0</v>
      </c>
      <c r="AN273" s="586">
        <v>0</v>
      </c>
      <c r="AO273" s="586">
        <v>0</v>
      </c>
      <c r="AP273" s="586">
        <v>2827832</v>
      </c>
      <c r="AQ273" s="586">
        <v>817413.8003500161</v>
      </c>
      <c r="AR273" s="586">
        <v>129489.72</v>
      </c>
      <c r="AS273" s="586">
        <v>514529.42162446445</v>
      </c>
      <c r="AT273" s="587">
        <v>3774735.5203500162</v>
      </c>
      <c r="AU273" s="586">
        <v>0</v>
      </c>
      <c r="AV273" s="586">
        <v>3774735.5203500157</v>
      </c>
      <c r="AW273" s="586">
        <v>3645245.800350016</v>
      </c>
      <c r="AX273" s="586">
        <v>5267.6962432803703</v>
      </c>
      <c r="AY273" s="586">
        <v>5316.4875972043355</v>
      </c>
      <c r="AZ273" s="588">
        <v>-9.1773662652052685E-3</v>
      </c>
      <c r="BA273" s="588">
        <v>0</v>
      </c>
      <c r="BB273" s="586">
        <v>0</v>
      </c>
      <c r="BC273" s="587">
        <v>3774735.5203500162</v>
      </c>
      <c r="BD273" s="587">
        <v>5454.8201161127399</v>
      </c>
      <c r="BE273" s="588">
        <v>-1.3738524610940384E-2</v>
      </c>
      <c r="BF273" s="586">
        <v>0</v>
      </c>
      <c r="BG273" s="586">
        <v>3774735.5203500162</v>
      </c>
      <c r="BH273" s="586">
        <v>0</v>
      </c>
      <c r="BI273" s="586">
        <v>3774735.5203500162</v>
      </c>
      <c r="BJ273" s="586"/>
      <c r="BK273" s="586"/>
    </row>
    <row r="274" spans="1:63" x14ac:dyDescent="0.25">
      <c r="A274" s="564">
        <v>274</v>
      </c>
      <c r="B274" s="564">
        <v>994</v>
      </c>
      <c r="C274" s="584">
        <v>140047</v>
      </c>
      <c r="D274" s="584">
        <v>9354035</v>
      </c>
      <c r="E274" s="585" t="s">
        <v>663</v>
      </c>
      <c r="F274" s="586">
        <v>0</v>
      </c>
      <c r="G274" s="586">
        <v>675960</v>
      </c>
      <c r="H274" s="586">
        <v>320716</v>
      </c>
      <c r="I274" s="586">
        <v>0</v>
      </c>
      <c r="J274" s="586">
        <v>11999.999999999987</v>
      </c>
      <c r="K274" s="586">
        <v>0</v>
      </c>
      <c r="L274" s="586">
        <v>0</v>
      </c>
      <c r="M274" s="586">
        <v>0</v>
      </c>
      <c r="N274" s="586">
        <v>0</v>
      </c>
      <c r="O274" s="586">
        <v>0</v>
      </c>
      <c r="P274" s="586">
        <v>0</v>
      </c>
      <c r="Q274" s="586">
        <v>150.14999999999986</v>
      </c>
      <c r="R274" s="586">
        <v>0</v>
      </c>
      <c r="S274" s="586">
        <v>6715.7999999999938</v>
      </c>
      <c r="T274" s="586">
        <v>0</v>
      </c>
      <c r="U274" s="586">
        <v>0</v>
      </c>
      <c r="V274" s="586">
        <v>0</v>
      </c>
      <c r="W274" s="586">
        <v>0</v>
      </c>
      <c r="X274" s="586">
        <v>0</v>
      </c>
      <c r="Y274" s="586">
        <v>0</v>
      </c>
      <c r="Z274" s="586">
        <v>0</v>
      </c>
      <c r="AA274" s="586">
        <v>101522.39154941248</v>
      </c>
      <c r="AB274" s="586">
        <v>0</v>
      </c>
      <c r="AC274" s="586">
        <v>0</v>
      </c>
      <c r="AD274" s="586">
        <v>114000</v>
      </c>
      <c r="AE274" s="586">
        <v>59000</v>
      </c>
      <c r="AF274" s="586">
        <v>0</v>
      </c>
      <c r="AG274" s="586">
        <v>0</v>
      </c>
      <c r="AH274" s="586">
        <v>6557</v>
      </c>
      <c r="AI274" s="586">
        <v>0</v>
      </c>
      <c r="AJ274" s="586">
        <v>0</v>
      </c>
      <c r="AK274" s="586">
        <v>0</v>
      </c>
      <c r="AL274" s="586">
        <v>0</v>
      </c>
      <c r="AM274" s="586">
        <v>0</v>
      </c>
      <c r="AN274" s="586">
        <v>0</v>
      </c>
      <c r="AO274" s="586">
        <v>0</v>
      </c>
      <c r="AP274" s="586">
        <v>996676</v>
      </c>
      <c r="AQ274" s="586">
        <v>120388.34154941246</v>
      </c>
      <c r="AR274" s="586">
        <v>179557</v>
      </c>
      <c r="AS274" s="586">
        <v>120953.16654941248</v>
      </c>
      <c r="AT274" s="587">
        <v>1296621.3415494123</v>
      </c>
      <c r="AU274" s="586">
        <v>0</v>
      </c>
      <c r="AV274" s="586">
        <v>1296621.3415494126</v>
      </c>
      <c r="AW274" s="586">
        <v>1117064.3415494123</v>
      </c>
      <c r="AX274" s="586">
        <v>4540.9119575179366</v>
      </c>
      <c r="AY274" s="586">
        <v>4468.3580913540764</v>
      </c>
      <c r="AZ274" s="588">
        <v>1.6237254195057976E-2</v>
      </c>
      <c r="BA274" s="588">
        <v>-1.0727254195057975E-2</v>
      </c>
      <c r="BB274" s="586">
        <v>-11791.570417802819</v>
      </c>
      <c r="BC274" s="587">
        <v>1284829.7711316096</v>
      </c>
      <c r="BD274" s="587">
        <v>5222.8852485024781</v>
      </c>
      <c r="BE274" s="588">
        <v>2.1660521932880261E-3</v>
      </c>
      <c r="BF274" s="586">
        <v>0</v>
      </c>
      <c r="BG274" s="586">
        <v>1284829.7711316096</v>
      </c>
      <c r="BH274" s="586">
        <v>0</v>
      </c>
      <c r="BI274" s="586">
        <v>1284829.7711316096</v>
      </c>
      <c r="BJ274" s="586"/>
      <c r="BK274" s="586"/>
    </row>
    <row r="275" spans="1:63" x14ac:dyDescent="0.25">
      <c r="A275" s="564">
        <v>275</v>
      </c>
      <c r="B275" s="564">
        <v>166</v>
      </c>
      <c r="C275" s="584">
        <v>136271</v>
      </c>
      <c r="D275" s="584">
        <v>9354036</v>
      </c>
      <c r="E275" s="585" t="s">
        <v>1317</v>
      </c>
      <c r="F275" s="586">
        <v>0</v>
      </c>
      <c r="G275" s="586">
        <v>1898190</v>
      </c>
      <c r="H275" s="586">
        <v>1248192</v>
      </c>
      <c r="I275" s="586">
        <v>0</v>
      </c>
      <c r="J275" s="586">
        <v>12400.000000000009</v>
      </c>
      <c r="K275" s="586">
        <v>0</v>
      </c>
      <c r="L275" s="586">
        <v>0</v>
      </c>
      <c r="M275" s="586">
        <v>0</v>
      </c>
      <c r="N275" s="586">
        <v>0</v>
      </c>
      <c r="O275" s="586">
        <v>0</v>
      </c>
      <c r="P275" s="586">
        <v>0</v>
      </c>
      <c r="Q275" s="586">
        <v>600.59999999999957</v>
      </c>
      <c r="R275" s="586">
        <v>0</v>
      </c>
      <c r="S275" s="586">
        <v>2238.5999999999985</v>
      </c>
      <c r="T275" s="586">
        <v>0</v>
      </c>
      <c r="U275" s="586">
        <v>0</v>
      </c>
      <c r="V275" s="586">
        <v>0</v>
      </c>
      <c r="W275" s="586">
        <v>0</v>
      </c>
      <c r="X275" s="586">
        <v>0</v>
      </c>
      <c r="Y275" s="586">
        <v>2818.873517786561</v>
      </c>
      <c r="Z275" s="586">
        <v>0</v>
      </c>
      <c r="AA275" s="586">
        <v>155379.15009296298</v>
      </c>
      <c r="AB275" s="586">
        <v>0</v>
      </c>
      <c r="AC275" s="586">
        <v>0</v>
      </c>
      <c r="AD275" s="586">
        <v>114000</v>
      </c>
      <c r="AE275" s="586">
        <v>0</v>
      </c>
      <c r="AF275" s="586">
        <v>0</v>
      </c>
      <c r="AG275" s="586">
        <v>0</v>
      </c>
      <c r="AH275" s="586">
        <v>18910.77</v>
      </c>
      <c r="AI275" s="586">
        <v>0</v>
      </c>
      <c r="AJ275" s="586">
        <v>0</v>
      </c>
      <c r="AK275" s="586">
        <v>0</v>
      </c>
      <c r="AL275" s="586">
        <v>0</v>
      </c>
      <c r="AM275" s="586">
        <v>0</v>
      </c>
      <c r="AN275" s="586">
        <v>0</v>
      </c>
      <c r="AO275" s="586">
        <v>0</v>
      </c>
      <c r="AP275" s="586">
        <v>3146382</v>
      </c>
      <c r="AQ275" s="586">
        <v>173437.22361074956</v>
      </c>
      <c r="AR275" s="586">
        <v>132910.76999999999</v>
      </c>
      <c r="AS275" s="586">
        <v>172996.55009296298</v>
      </c>
      <c r="AT275" s="587">
        <v>3452729.9936107495</v>
      </c>
      <c r="AU275" s="586">
        <v>0</v>
      </c>
      <c r="AV275" s="586">
        <v>3452729.99361075</v>
      </c>
      <c r="AW275" s="586">
        <v>3319819.2236107495</v>
      </c>
      <c r="AX275" s="586">
        <v>4305.8615092227619</v>
      </c>
      <c r="AY275" s="586">
        <v>4298.5217110199137</v>
      </c>
      <c r="AZ275" s="588">
        <v>1.7075168386451384E-3</v>
      </c>
      <c r="BA275" s="588">
        <v>0</v>
      </c>
      <c r="BB275" s="586">
        <v>0</v>
      </c>
      <c r="BC275" s="587">
        <v>3452729.9936107495</v>
      </c>
      <c r="BD275" s="587">
        <v>4478.2490189503887</v>
      </c>
      <c r="BE275" s="588">
        <v>-4.1686388010916398E-3</v>
      </c>
      <c r="BF275" s="586">
        <v>0</v>
      </c>
      <c r="BG275" s="586">
        <v>3452729.9936107495</v>
      </c>
      <c r="BH275" s="586">
        <v>0</v>
      </c>
      <c r="BI275" s="586">
        <v>3452729.9936107495</v>
      </c>
      <c r="BJ275" s="586"/>
      <c r="BK275" s="586"/>
    </row>
    <row r="276" spans="1:63" x14ac:dyDescent="0.25">
      <c r="A276" s="564">
        <v>276</v>
      </c>
      <c r="B276" s="564">
        <v>165</v>
      </c>
      <c r="C276" s="584">
        <v>136782</v>
      </c>
      <c r="D276" s="584">
        <v>9354040</v>
      </c>
      <c r="E276" s="585" t="s">
        <v>765</v>
      </c>
      <c r="F276" s="586">
        <v>0</v>
      </c>
      <c r="G276" s="586">
        <v>1980720</v>
      </c>
      <c r="H276" s="586">
        <v>1456224</v>
      </c>
      <c r="I276" s="586">
        <v>0</v>
      </c>
      <c r="J276" s="586">
        <v>18400.000000000015</v>
      </c>
      <c r="K276" s="586">
        <v>0</v>
      </c>
      <c r="L276" s="586">
        <v>0</v>
      </c>
      <c r="M276" s="586">
        <v>0</v>
      </c>
      <c r="N276" s="586">
        <v>0</v>
      </c>
      <c r="O276" s="586">
        <v>0</v>
      </c>
      <c r="P276" s="586">
        <v>0</v>
      </c>
      <c r="Q276" s="586">
        <v>1051.0499999999997</v>
      </c>
      <c r="R276" s="586">
        <v>982.79999999999961</v>
      </c>
      <c r="S276" s="586">
        <v>0</v>
      </c>
      <c r="T276" s="586">
        <v>0</v>
      </c>
      <c r="U276" s="586">
        <v>0</v>
      </c>
      <c r="V276" s="586">
        <v>0</v>
      </c>
      <c r="W276" s="586">
        <v>0</v>
      </c>
      <c r="X276" s="586">
        <v>7535.8851674641155</v>
      </c>
      <c r="Y276" s="586">
        <v>5812.9675810473818</v>
      </c>
      <c r="Z276" s="586">
        <v>0</v>
      </c>
      <c r="AA276" s="586">
        <v>141620.39914025032</v>
      </c>
      <c r="AB276" s="586">
        <v>0</v>
      </c>
      <c r="AC276" s="586">
        <v>0</v>
      </c>
      <c r="AD276" s="586">
        <v>114000</v>
      </c>
      <c r="AE276" s="586">
        <v>0</v>
      </c>
      <c r="AF276" s="586">
        <v>0</v>
      </c>
      <c r="AG276" s="586">
        <v>0</v>
      </c>
      <c r="AH276" s="586">
        <v>24707.53</v>
      </c>
      <c r="AI276" s="586">
        <v>0</v>
      </c>
      <c r="AJ276" s="586">
        <v>0</v>
      </c>
      <c r="AK276" s="586">
        <v>0</v>
      </c>
      <c r="AL276" s="586">
        <v>0</v>
      </c>
      <c r="AM276" s="586">
        <v>0</v>
      </c>
      <c r="AN276" s="586">
        <v>0</v>
      </c>
      <c r="AO276" s="586">
        <v>0</v>
      </c>
      <c r="AP276" s="586">
        <v>3436944</v>
      </c>
      <c r="AQ276" s="586">
        <v>175403.10188876183</v>
      </c>
      <c r="AR276" s="586">
        <v>138707.53</v>
      </c>
      <c r="AS276" s="586">
        <v>161835.12414025032</v>
      </c>
      <c r="AT276" s="587">
        <v>3751054.6318887617</v>
      </c>
      <c r="AU276" s="586">
        <v>0</v>
      </c>
      <c r="AV276" s="586">
        <v>3751054.6318887617</v>
      </c>
      <c r="AW276" s="586">
        <v>3612347.1018887619</v>
      </c>
      <c r="AX276" s="586">
        <v>4300.4132165342407</v>
      </c>
      <c r="AY276" s="586">
        <v>4309.6071828847398</v>
      </c>
      <c r="AZ276" s="588">
        <v>-2.1333652837344829E-3</v>
      </c>
      <c r="BA276" s="588">
        <v>0</v>
      </c>
      <c r="BB276" s="586">
        <v>0</v>
      </c>
      <c r="BC276" s="587">
        <v>3751054.6318887617</v>
      </c>
      <c r="BD276" s="587">
        <v>4465.5412284390022</v>
      </c>
      <c r="BE276" s="588">
        <v>-9.6684194869226525E-3</v>
      </c>
      <c r="BF276" s="586">
        <v>0</v>
      </c>
      <c r="BG276" s="586">
        <v>3751054.6318887617</v>
      </c>
      <c r="BH276" s="586">
        <v>0</v>
      </c>
      <c r="BI276" s="586">
        <v>3751054.6318887617</v>
      </c>
      <c r="BJ276" s="586"/>
      <c r="BK276" s="586"/>
    </row>
    <row r="277" spans="1:63" x14ac:dyDescent="0.25">
      <c r="A277" s="564">
        <v>277</v>
      </c>
      <c r="B277" s="564">
        <v>557</v>
      </c>
      <c r="C277" s="584">
        <v>140669</v>
      </c>
      <c r="D277" s="584">
        <v>9354041</v>
      </c>
      <c r="E277" s="585" t="s">
        <v>1318</v>
      </c>
      <c r="F277" s="586">
        <v>0</v>
      </c>
      <c r="G277" s="586">
        <v>1524840</v>
      </c>
      <c r="H277" s="586">
        <v>923142</v>
      </c>
      <c r="I277" s="586">
        <v>0</v>
      </c>
      <c r="J277" s="586">
        <v>29600.000000000051</v>
      </c>
      <c r="K277" s="586">
        <v>0</v>
      </c>
      <c r="L277" s="586">
        <v>0</v>
      </c>
      <c r="M277" s="586">
        <v>0</v>
      </c>
      <c r="N277" s="586">
        <v>0</v>
      </c>
      <c r="O277" s="586">
        <v>0</v>
      </c>
      <c r="P277" s="586">
        <v>0</v>
      </c>
      <c r="Q277" s="586">
        <v>11261.249999999993</v>
      </c>
      <c r="R277" s="586">
        <v>0</v>
      </c>
      <c r="S277" s="586">
        <v>4477.1999999999989</v>
      </c>
      <c r="T277" s="586">
        <v>0</v>
      </c>
      <c r="U277" s="586">
        <v>0</v>
      </c>
      <c r="V277" s="586">
        <v>1460.550000000002</v>
      </c>
      <c r="W277" s="586">
        <v>0</v>
      </c>
      <c r="X277" s="586">
        <v>10500.000000000042</v>
      </c>
      <c r="Y277" s="586">
        <v>3706.166666666667</v>
      </c>
      <c r="Z277" s="586">
        <v>0</v>
      </c>
      <c r="AA277" s="586">
        <v>194772.68845615466</v>
      </c>
      <c r="AB277" s="586">
        <v>0</v>
      </c>
      <c r="AC277" s="586">
        <v>0</v>
      </c>
      <c r="AD277" s="586">
        <v>114000</v>
      </c>
      <c r="AE277" s="586">
        <v>0</v>
      </c>
      <c r="AF277" s="586">
        <v>0</v>
      </c>
      <c r="AG277" s="586">
        <v>0</v>
      </c>
      <c r="AH277" s="586">
        <v>13779.2</v>
      </c>
      <c r="AI277" s="586">
        <v>0</v>
      </c>
      <c r="AJ277" s="586">
        <v>0</v>
      </c>
      <c r="AK277" s="586">
        <v>0</v>
      </c>
      <c r="AL277" s="586">
        <v>0</v>
      </c>
      <c r="AM277" s="586">
        <v>0</v>
      </c>
      <c r="AN277" s="586">
        <v>0</v>
      </c>
      <c r="AO277" s="586">
        <v>0</v>
      </c>
      <c r="AP277" s="586">
        <v>2447982</v>
      </c>
      <c r="AQ277" s="586">
        <v>255777.85512282141</v>
      </c>
      <c r="AR277" s="586">
        <v>127779.2</v>
      </c>
      <c r="AS277" s="586">
        <v>228169.98845615468</v>
      </c>
      <c r="AT277" s="587">
        <v>2831539.0551228216</v>
      </c>
      <c r="AU277" s="586">
        <v>0</v>
      </c>
      <c r="AV277" s="586">
        <v>2831539.0551228211</v>
      </c>
      <c r="AW277" s="586">
        <v>2703759.8551228214</v>
      </c>
      <c r="AX277" s="586">
        <v>4498.768477741799</v>
      </c>
      <c r="AY277" s="586">
        <v>4827.5001485963476</v>
      </c>
      <c r="AZ277" s="588">
        <v>-6.8095631431545622E-2</v>
      </c>
      <c r="BA277" s="588">
        <v>5.3095631431545623E-2</v>
      </c>
      <c r="BB277" s="586">
        <v>154047.82034398767</v>
      </c>
      <c r="BC277" s="587">
        <v>2985586.8754668091</v>
      </c>
      <c r="BD277" s="587">
        <v>4967.6986280645742</v>
      </c>
      <c r="BE277" s="588">
        <v>-1.9526905670692818E-2</v>
      </c>
      <c r="BF277" s="586">
        <v>0</v>
      </c>
      <c r="BG277" s="586">
        <v>2985586.8754668091</v>
      </c>
      <c r="BH277" s="586">
        <v>0</v>
      </c>
      <c r="BI277" s="586">
        <v>2985586.8754668091</v>
      </c>
      <c r="BJ277" s="586"/>
      <c r="BK277" s="586"/>
    </row>
    <row r="278" spans="1:63" x14ac:dyDescent="0.25">
      <c r="A278" s="564">
        <v>278</v>
      </c>
      <c r="B278" s="564">
        <v>599</v>
      </c>
      <c r="C278" s="584">
        <v>140969</v>
      </c>
      <c r="D278" s="584">
        <v>9354042</v>
      </c>
      <c r="E278" s="585" t="s">
        <v>1319</v>
      </c>
      <c r="F278" s="586">
        <v>0</v>
      </c>
      <c r="G278" s="586">
        <v>1414800</v>
      </c>
      <c r="H278" s="586">
        <v>0</v>
      </c>
      <c r="I278" s="586">
        <v>0</v>
      </c>
      <c r="J278" s="586">
        <v>10080.000000000002</v>
      </c>
      <c r="K278" s="586">
        <v>0</v>
      </c>
      <c r="L278" s="586">
        <v>0</v>
      </c>
      <c r="M278" s="586">
        <v>0</v>
      </c>
      <c r="N278" s="586">
        <v>0</v>
      </c>
      <c r="O278" s="586">
        <v>0</v>
      </c>
      <c r="P278" s="586">
        <v>0</v>
      </c>
      <c r="Q278" s="586">
        <v>810.81</v>
      </c>
      <c r="R278" s="586">
        <v>0</v>
      </c>
      <c r="S278" s="586">
        <v>0</v>
      </c>
      <c r="T278" s="586">
        <v>0</v>
      </c>
      <c r="U278" s="586">
        <v>0</v>
      </c>
      <c r="V278" s="586">
        <v>0</v>
      </c>
      <c r="W278" s="586">
        <v>0</v>
      </c>
      <c r="X278" s="586">
        <v>2700</v>
      </c>
      <c r="Y278" s="586">
        <v>0</v>
      </c>
      <c r="Z278" s="586">
        <v>0</v>
      </c>
      <c r="AA278" s="586">
        <v>111374.72849176417</v>
      </c>
      <c r="AB278" s="586">
        <v>0</v>
      </c>
      <c r="AC278" s="586">
        <v>0</v>
      </c>
      <c r="AD278" s="586">
        <v>114000</v>
      </c>
      <c r="AE278" s="586">
        <v>0</v>
      </c>
      <c r="AF278" s="586">
        <v>0</v>
      </c>
      <c r="AG278" s="586">
        <v>0</v>
      </c>
      <c r="AH278" s="586">
        <v>28913.48</v>
      </c>
      <c r="AI278" s="586">
        <v>0</v>
      </c>
      <c r="AJ278" s="586">
        <v>0</v>
      </c>
      <c r="AK278" s="586">
        <v>0</v>
      </c>
      <c r="AL278" s="586">
        <v>0</v>
      </c>
      <c r="AM278" s="586">
        <v>0</v>
      </c>
      <c r="AN278" s="586">
        <v>0</v>
      </c>
      <c r="AO278" s="586">
        <v>0</v>
      </c>
      <c r="AP278" s="586">
        <v>1414800</v>
      </c>
      <c r="AQ278" s="586">
        <v>124965.53849176416</v>
      </c>
      <c r="AR278" s="586">
        <v>142913.48000000001</v>
      </c>
      <c r="AS278" s="586">
        <v>126817.93349176417</v>
      </c>
      <c r="AT278" s="587">
        <v>1682679.0184917641</v>
      </c>
      <c r="AU278" s="586">
        <v>0</v>
      </c>
      <c r="AV278" s="586">
        <v>1682679.0184917641</v>
      </c>
      <c r="AW278" s="586">
        <v>1539765.5384917641</v>
      </c>
      <c r="AX278" s="586">
        <v>4277.1264958104557</v>
      </c>
      <c r="AY278" s="586">
        <v>4287.6147740921442</v>
      </c>
      <c r="AZ278" s="588">
        <v>-2.4461801804266073E-3</v>
      </c>
      <c r="BA278" s="588">
        <v>0</v>
      </c>
      <c r="BB278" s="586">
        <v>0</v>
      </c>
      <c r="BC278" s="587">
        <v>1682679.0184917641</v>
      </c>
      <c r="BD278" s="587">
        <v>4674.1083846993442</v>
      </c>
      <c r="BE278" s="588">
        <v>-2.029161146085523E-2</v>
      </c>
      <c r="BF278" s="586">
        <v>0</v>
      </c>
      <c r="BG278" s="586">
        <v>1682679.0184917641</v>
      </c>
      <c r="BH278" s="586">
        <v>0</v>
      </c>
      <c r="BI278" s="586">
        <v>1682679.0184917641</v>
      </c>
      <c r="BJ278" s="586"/>
      <c r="BK278" s="586"/>
    </row>
    <row r="279" spans="1:63" x14ac:dyDescent="0.25">
      <c r="A279" s="564">
        <v>279</v>
      </c>
      <c r="B279" s="564">
        <v>167</v>
      </c>
      <c r="C279" s="584">
        <v>141236</v>
      </c>
      <c r="D279" s="584">
        <v>9354043</v>
      </c>
      <c r="E279" s="585" t="s">
        <v>1320</v>
      </c>
      <c r="F279" s="586">
        <v>0</v>
      </c>
      <c r="G279" s="586">
        <v>809580</v>
      </c>
      <c r="H279" s="586">
        <v>658768</v>
      </c>
      <c r="I279" s="586">
        <v>0</v>
      </c>
      <c r="J279" s="586">
        <v>22799.999999999993</v>
      </c>
      <c r="K279" s="586">
        <v>0</v>
      </c>
      <c r="L279" s="586">
        <v>0</v>
      </c>
      <c r="M279" s="586">
        <v>0</v>
      </c>
      <c r="N279" s="586">
        <v>0</v>
      </c>
      <c r="O279" s="586">
        <v>0</v>
      </c>
      <c r="P279" s="586">
        <v>0</v>
      </c>
      <c r="Q279" s="586">
        <v>10960.950000000019</v>
      </c>
      <c r="R279" s="586">
        <v>0</v>
      </c>
      <c r="S279" s="586">
        <v>0</v>
      </c>
      <c r="T279" s="586">
        <v>0</v>
      </c>
      <c r="U279" s="586">
        <v>0</v>
      </c>
      <c r="V279" s="586">
        <v>0</v>
      </c>
      <c r="W279" s="586">
        <v>0</v>
      </c>
      <c r="X279" s="586">
        <v>4499.9999999999973</v>
      </c>
      <c r="Y279" s="586">
        <v>2635.1458885941643</v>
      </c>
      <c r="Z279" s="586">
        <v>0</v>
      </c>
      <c r="AA279" s="586">
        <v>138596.1661453947</v>
      </c>
      <c r="AB279" s="586">
        <v>0</v>
      </c>
      <c r="AC279" s="586">
        <v>0</v>
      </c>
      <c r="AD279" s="586">
        <v>114000</v>
      </c>
      <c r="AE279" s="586">
        <v>40333.333333333343</v>
      </c>
      <c r="AF279" s="586">
        <v>0</v>
      </c>
      <c r="AG279" s="586">
        <v>5000</v>
      </c>
      <c r="AH279" s="586">
        <v>14919.55</v>
      </c>
      <c r="AI279" s="586">
        <v>0</v>
      </c>
      <c r="AJ279" s="586">
        <v>0</v>
      </c>
      <c r="AK279" s="586">
        <v>0</v>
      </c>
      <c r="AL279" s="586">
        <v>0</v>
      </c>
      <c r="AM279" s="586">
        <v>0</v>
      </c>
      <c r="AN279" s="586">
        <v>0</v>
      </c>
      <c r="AO279" s="586">
        <v>0</v>
      </c>
      <c r="AP279" s="586">
        <v>1468348</v>
      </c>
      <c r="AQ279" s="586">
        <v>179492.26203398887</v>
      </c>
      <c r="AR279" s="586">
        <v>174252.88333333333</v>
      </c>
      <c r="AS279" s="586">
        <v>165474.4411453947</v>
      </c>
      <c r="AT279" s="587">
        <v>1822093.1453673223</v>
      </c>
      <c r="AU279" s="586">
        <v>0</v>
      </c>
      <c r="AV279" s="586">
        <v>1822093.1453673223</v>
      </c>
      <c r="AW279" s="586">
        <v>1652840.262033989</v>
      </c>
      <c r="AX279" s="586">
        <v>4616.8722403184047</v>
      </c>
      <c r="AY279" s="586">
        <v>4926.4568208627106</v>
      </c>
      <c r="AZ279" s="588">
        <v>-6.284122479938678E-2</v>
      </c>
      <c r="BA279" s="588">
        <v>4.7841224799386781E-2</v>
      </c>
      <c r="BB279" s="586">
        <v>84376.206706828772</v>
      </c>
      <c r="BC279" s="587">
        <v>1906469.3520741509</v>
      </c>
      <c r="BD279" s="587">
        <v>5325.3333856819854</v>
      </c>
      <c r="BE279" s="588">
        <v>-1.3336439838654401E-2</v>
      </c>
      <c r="BF279" s="586">
        <v>0</v>
      </c>
      <c r="BG279" s="586">
        <v>1906469.3520741509</v>
      </c>
      <c r="BH279" s="586">
        <v>0</v>
      </c>
      <c r="BI279" s="586">
        <v>1906469.3520741509</v>
      </c>
      <c r="BJ279" s="586"/>
      <c r="BK279" s="586"/>
    </row>
    <row r="280" spans="1:63" x14ac:dyDescent="0.25">
      <c r="A280" s="564">
        <v>280</v>
      </c>
      <c r="B280" s="564">
        <v>171</v>
      </c>
      <c r="C280" s="584">
        <v>142759</v>
      </c>
      <c r="D280" s="584">
        <v>9354045</v>
      </c>
      <c r="E280" s="585" t="s">
        <v>1321</v>
      </c>
      <c r="F280" s="586">
        <v>0</v>
      </c>
      <c r="G280" s="586">
        <v>1705620</v>
      </c>
      <c r="H280" s="586">
        <v>1100836</v>
      </c>
      <c r="I280" s="586">
        <v>0</v>
      </c>
      <c r="J280" s="586">
        <v>37599.999999999956</v>
      </c>
      <c r="K280" s="586">
        <v>0</v>
      </c>
      <c r="L280" s="586">
        <v>0</v>
      </c>
      <c r="M280" s="586">
        <v>0</v>
      </c>
      <c r="N280" s="586">
        <v>0</v>
      </c>
      <c r="O280" s="586">
        <v>0</v>
      </c>
      <c r="P280" s="586">
        <v>0</v>
      </c>
      <c r="Q280" s="586">
        <v>12762.750000000002</v>
      </c>
      <c r="R280" s="586">
        <v>24078.599999999988</v>
      </c>
      <c r="S280" s="586">
        <v>26863.20000000003</v>
      </c>
      <c r="T280" s="586">
        <v>2329.6000000000026</v>
      </c>
      <c r="U280" s="586">
        <v>110551.34999999993</v>
      </c>
      <c r="V280" s="586">
        <v>24829.350000000006</v>
      </c>
      <c r="W280" s="586">
        <v>0</v>
      </c>
      <c r="X280" s="586">
        <v>0</v>
      </c>
      <c r="Y280" s="586">
        <v>851.9410977242303</v>
      </c>
      <c r="Z280" s="586">
        <v>0</v>
      </c>
      <c r="AA280" s="586">
        <v>222539.61914700884</v>
      </c>
      <c r="AB280" s="586">
        <v>0</v>
      </c>
      <c r="AC280" s="586">
        <v>0</v>
      </c>
      <c r="AD280" s="586">
        <v>114000</v>
      </c>
      <c r="AE280" s="586">
        <v>0</v>
      </c>
      <c r="AF280" s="586">
        <v>0</v>
      </c>
      <c r="AG280" s="586">
        <v>5000</v>
      </c>
      <c r="AH280" s="586">
        <v>154897.23000000001</v>
      </c>
      <c r="AI280" s="586">
        <v>0</v>
      </c>
      <c r="AJ280" s="586">
        <v>0</v>
      </c>
      <c r="AK280" s="586">
        <v>0</v>
      </c>
      <c r="AL280" s="586">
        <v>0</v>
      </c>
      <c r="AM280" s="586">
        <v>0</v>
      </c>
      <c r="AN280" s="586">
        <v>0</v>
      </c>
      <c r="AO280" s="586">
        <v>0</v>
      </c>
      <c r="AP280" s="586">
        <v>2806456</v>
      </c>
      <c r="AQ280" s="586">
        <v>462406.41024473298</v>
      </c>
      <c r="AR280" s="586">
        <v>273897.23</v>
      </c>
      <c r="AS280" s="586">
        <v>352044.84414700879</v>
      </c>
      <c r="AT280" s="587">
        <v>3542759.6402447331</v>
      </c>
      <c r="AU280" s="586">
        <v>0</v>
      </c>
      <c r="AV280" s="586">
        <v>3542759.6402447335</v>
      </c>
      <c r="AW280" s="586">
        <v>3273862.4102447331</v>
      </c>
      <c r="AX280" s="586">
        <v>4758.5209451231585</v>
      </c>
      <c r="AY280" s="586">
        <v>4856.0372591937339</v>
      </c>
      <c r="AZ280" s="588">
        <v>-2.0081459195139369E-2</v>
      </c>
      <c r="BA280" s="588">
        <v>5.0814591951393699E-3</v>
      </c>
      <c r="BB280" s="586">
        <v>16976.919565676537</v>
      </c>
      <c r="BC280" s="587">
        <v>3559736.5598104098</v>
      </c>
      <c r="BD280" s="587">
        <v>5174.0356973988519</v>
      </c>
      <c r="BE280" s="588">
        <v>-1.4502638866979556E-2</v>
      </c>
      <c r="BF280" s="586">
        <v>0</v>
      </c>
      <c r="BG280" s="586">
        <v>3559736.5598104098</v>
      </c>
      <c r="BH280" s="586">
        <v>0</v>
      </c>
      <c r="BI280" s="586">
        <v>3559736.5598104098</v>
      </c>
      <c r="BJ280" s="586"/>
      <c r="BK280" s="586"/>
    </row>
    <row r="281" spans="1:63" x14ac:dyDescent="0.25">
      <c r="A281" s="564">
        <v>281</v>
      </c>
      <c r="B281" s="564">
        <v>175</v>
      </c>
      <c r="C281" s="584">
        <v>137901</v>
      </c>
      <c r="D281" s="584">
        <v>9354051</v>
      </c>
      <c r="E281" s="585" t="s">
        <v>1322</v>
      </c>
      <c r="F281" s="586">
        <v>0</v>
      </c>
      <c r="G281" s="586">
        <v>609150</v>
      </c>
      <c r="H281" s="586">
        <v>485408</v>
      </c>
      <c r="I281" s="586">
        <v>0</v>
      </c>
      <c r="J281" s="586">
        <v>8799.9999999999945</v>
      </c>
      <c r="K281" s="586">
        <v>0</v>
      </c>
      <c r="L281" s="586">
        <v>0</v>
      </c>
      <c r="M281" s="586">
        <v>0</v>
      </c>
      <c r="N281" s="586">
        <v>0</v>
      </c>
      <c r="O281" s="586">
        <v>0</v>
      </c>
      <c r="P281" s="586">
        <v>0</v>
      </c>
      <c r="Q281" s="586">
        <v>150.1500000000002</v>
      </c>
      <c r="R281" s="586">
        <v>0</v>
      </c>
      <c r="S281" s="586">
        <v>0</v>
      </c>
      <c r="T281" s="586">
        <v>0</v>
      </c>
      <c r="U281" s="586">
        <v>0</v>
      </c>
      <c r="V281" s="586">
        <v>0</v>
      </c>
      <c r="W281" s="586">
        <v>0</v>
      </c>
      <c r="X281" s="586">
        <v>0</v>
      </c>
      <c r="Y281" s="586">
        <v>5388.545454545455</v>
      </c>
      <c r="Z281" s="586">
        <v>0</v>
      </c>
      <c r="AA281" s="586">
        <v>81616.363368268212</v>
      </c>
      <c r="AB281" s="586">
        <v>0</v>
      </c>
      <c r="AC281" s="586">
        <v>0</v>
      </c>
      <c r="AD281" s="586">
        <v>114000</v>
      </c>
      <c r="AE281" s="586">
        <v>55499.999999999993</v>
      </c>
      <c r="AF281" s="586">
        <v>0</v>
      </c>
      <c r="AG281" s="586">
        <v>0</v>
      </c>
      <c r="AH281" s="586">
        <v>8267.52</v>
      </c>
      <c r="AI281" s="586">
        <v>0</v>
      </c>
      <c r="AJ281" s="586">
        <v>0</v>
      </c>
      <c r="AK281" s="586">
        <v>0</v>
      </c>
      <c r="AL281" s="586">
        <v>0</v>
      </c>
      <c r="AM281" s="586">
        <v>0</v>
      </c>
      <c r="AN281" s="586">
        <v>0</v>
      </c>
      <c r="AO281" s="586">
        <v>0</v>
      </c>
      <c r="AP281" s="586">
        <v>1094558</v>
      </c>
      <c r="AQ281" s="586">
        <v>95955.058822813662</v>
      </c>
      <c r="AR281" s="586">
        <v>177767.52</v>
      </c>
      <c r="AS281" s="586">
        <v>96089.238368268212</v>
      </c>
      <c r="AT281" s="587">
        <v>1368280.5788228137</v>
      </c>
      <c r="AU281" s="586">
        <v>0</v>
      </c>
      <c r="AV281" s="586">
        <v>1368280.5788228135</v>
      </c>
      <c r="AW281" s="586">
        <v>1190513.0588228137</v>
      </c>
      <c r="AX281" s="586">
        <v>4458.8504075760811</v>
      </c>
      <c r="AY281" s="586">
        <v>5346.3697165506492</v>
      </c>
      <c r="AZ281" s="588">
        <v>-0.16600410297609841</v>
      </c>
      <c r="BA281" s="588">
        <v>0.1510041029760984</v>
      </c>
      <c r="BB281" s="586">
        <v>215555.44478142427</v>
      </c>
      <c r="BC281" s="587">
        <v>1583836.0236042379</v>
      </c>
      <c r="BD281" s="587">
        <v>5931.9701258585692</v>
      </c>
      <c r="BE281" s="588">
        <v>-1.4629252093187661E-2</v>
      </c>
      <c r="BF281" s="586">
        <v>0</v>
      </c>
      <c r="BG281" s="586">
        <v>1583836.0236042379</v>
      </c>
      <c r="BH281" s="586">
        <v>0</v>
      </c>
      <c r="BI281" s="586">
        <v>1583836.0236042379</v>
      </c>
      <c r="BJ281" s="586"/>
      <c r="BK281" s="586"/>
    </row>
    <row r="282" spans="1:63" x14ac:dyDescent="0.25">
      <c r="A282" s="564">
        <v>282</v>
      </c>
      <c r="B282" s="564">
        <v>155</v>
      </c>
      <c r="C282" s="584">
        <v>137055</v>
      </c>
      <c r="D282" s="584">
        <v>9354056</v>
      </c>
      <c r="E282" s="585" t="s">
        <v>761</v>
      </c>
      <c r="F282" s="586">
        <v>0</v>
      </c>
      <c r="G282" s="586">
        <v>2919990</v>
      </c>
      <c r="H282" s="586">
        <v>2054316</v>
      </c>
      <c r="I282" s="586">
        <v>0</v>
      </c>
      <c r="J282" s="586">
        <v>53199.99999999976</v>
      </c>
      <c r="K282" s="586">
        <v>0</v>
      </c>
      <c r="L282" s="586">
        <v>0</v>
      </c>
      <c r="M282" s="586">
        <v>0</v>
      </c>
      <c r="N282" s="586">
        <v>0</v>
      </c>
      <c r="O282" s="586">
        <v>0</v>
      </c>
      <c r="P282" s="586">
        <v>0</v>
      </c>
      <c r="Q282" s="586">
        <v>18168.149999999994</v>
      </c>
      <c r="R282" s="586">
        <v>10810.800000000003</v>
      </c>
      <c r="S282" s="586">
        <v>51487.800000000039</v>
      </c>
      <c r="T282" s="586">
        <v>10483.200000000004</v>
      </c>
      <c r="U282" s="586">
        <v>95645.549999999959</v>
      </c>
      <c r="V282" s="586">
        <v>5842.2000000000089</v>
      </c>
      <c r="W282" s="586">
        <v>0</v>
      </c>
      <c r="X282" s="586">
        <v>0</v>
      </c>
      <c r="Y282" s="586">
        <v>8689.1295025728978</v>
      </c>
      <c r="Z282" s="586">
        <v>0</v>
      </c>
      <c r="AA282" s="586">
        <v>343201.14475883573</v>
      </c>
      <c r="AB282" s="586">
        <v>0</v>
      </c>
      <c r="AC282" s="586">
        <v>0</v>
      </c>
      <c r="AD282" s="586">
        <v>114000</v>
      </c>
      <c r="AE282" s="586">
        <v>0</v>
      </c>
      <c r="AF282" s="586">
        <v>0</v>
      </c>
      <c r="AG282" s="586">
        <v>5000</v>
      </c>
      <c r="AH282" s="586">
        <v>31026.959999999999</v>
      </c>
      <c r="AI282" s="586">
        <v>0</v>
      </c>
      <c r="AJ282" s="586">
        <v>0</v>
      </c>
      <c r="AK282" s="586">
        <v>0</v>
      </c>
      <c r="AL282" s="586">
        <v>0</v>
      </c>
      <c r="AM282" s="586">
        <v>0</v>
      </c>
      <c r="AN282" s="586">
        <v>0</v>
      </c>
      <c r="AO282" s="586">
        <v>0</v>
      </c>
      <c r="AP282" s="586">
        <v>4974306</v>
      </c>
      <c r="AQ282" s="586">
        <v>597527.97426140844</v>
      </c>
      <c r="AR282" s="586">
        <v>150026.96</v>
      </c>
      <c r="AS282" s="586">
        <v>476017.79475883563</v>
      </c>
      <c r="AT282" s="587">
        <v>5721860.9342614086</v>
      </c>
      <c r="AU282" s="586">
        <v>0</v>
      </c>
      <c r="AV282" s="586">
        <v>5721860.9342614086</v>
      </c>
      <c r="AW282" s="586">
        <v>5576833.9742614087</v>
      </c>
      <c r="AX282" s="586">
        <v>4582.4436929017329</v>
      </c>
      <c r="AY282" s="586">
        <v>4598.2191067688918</v>
      </c>
      <c r="AZ282" s="588">
        <v>-3.4307660206831917E-3</v>
      </c>
      <c r="BA282" s="588">
        <v>0</v>
      </c>
      <c r="BB282" s="586">
        <v>0</v>
      </c>
      <c r="BC282" s="587">
        <v>5721860.9342614086</v>
      </c>
      <c r="BD282" s="587">
        <v>4701.61128534216</v>
      </c>
      <c r="BE282" s="588">
        <v>-9.653129759298551E-3</v>
      </c>
      <c r="BF282" s="586">
        <v>0</v>
      </c>
      <c r="BG282" s="586">
        <v>5721860.9342614086</v>
      </c>
      <c r="BH282" s="586">
        <v>0</v>
      </c>
      <c r="BI282" s="586">
        <v>5721860.9342614086</v>
      </c>
      <c r="BJ282" s="586"/>
      <c r="BK282" s="586"/>
    </row>
    <row r="283" spans="1:63" x14ac:dyDescent="0.25">
      <c r="A283" s="564">
        <v>283</v>
      </c>
      <c r="B283" s="564">
        <v>156</v>
      </c>
      <c r="C283" s="584">
        <v>136998</v>
      </c>
      <c r="D283" s="584">
        <v>9354075</v>
      </c>
      <c r="E283" s="585" t="s">
        <v>762</v>
      </c>
      <c r="F283" s="586">
        <v>0</v>
      </c>
      <c r="G283" s="586">
        <v>1819590</v>
      </c>
      <c r="H283" s="586">
        <v>1607914</v>
      </c>
      <c r="I283" s="586">
        <v>0</v>
      </c>
      <c r="J283" s="586">
        <v>35199.999999999993</v>
      </c>
      <c r="K283" s="586">
        <v>0</v>
      </c>
      <c r="L283" s="586">
        <v>0</v>
      </c>
      <c r="M283" s="586">
        <v>0</v>
      </c>
      <c r="N283" s="586">
        <v>0</v>
      </c>
      <c r="O283" s="586">
        <v>0</v>
      </c>
      <c r="P283" s="586">
        <v>0</v>
      </c>
      <c r="Q283" s="586">
        <v>17438.309243697433</v>
      </c>
      <c r="R283" s="586">
        <v>1475.9697478991588</v>
      </c>
      <c r="S283" s="586">
        <v>7844.5058823529362</v>
      </c>
      <c r="T283" s="586">
        <v>3498.5949579831909</v>
      </c>
      <c r="U283" s="586">
        <v>13680.052941176433</v>
      </c>
      <c r="V283" s="586">
        <v>0</v>
      </c>
      <c r="W283" s="586">
        <v>0</v>
      </c>
      <c r="X283" s="586">
        <v>1499.9999999999984</v>
      </c>
      <c r="Y283" s="586">
        <v>6700.9771986970691</v>
      </c>
      <c r="Z283" s="586">
        <v>0</v>
      </c>
      <c r="AA283" s="586">
        <v>243145.90169232246</v>
      </c>
      <c r="AB283" s="586">
        <v>0</v>
      </c>
      <c r="AC283" s="586">
        <v>0</v>
      </c>
      <c r="AD283" s="586">
        <v>114000</v>
      </c>
      <c r="AE283" s="586">
        <v>0</v>
      </c>
      <c r="AF283" s="586">
        <v>0</v>
      </c>
      <c r="AG283" s="586">
        <v>5000</v>
      </c>
      <c r="AH283" s="586">
        <v>25420.25</v>
      </c>
      <c r="AI283" s="586">
        <v>0</v>
      </c>
      <c r="AJ283" s="586">
        <v>0</v>
      </c>
      <c r="AK283" s="586">
        <v>0</v>
      </c>
      <c r="AL283" s="586">
        <v>0</v>
      </c>
      <c r="AM283" s="586">
        <v>0</v>
      </c>
      <c r="AN283" s="586">
        <v>0</v>
      </c>
      <c r="AO283" s="586">
        <v>0</v>
      </c>
      <c r="AP283" s="586">
        <v>3427504</v>
      </c>
      <c r="AQ283" s="586">
        <v>330484.31166412868</v>
      </c>
      <c r="AR283" s="586">
        <v>144420.25</v>
      </c>
      <c r="AS283" s="586">
        <v>292712.41807887703</v>
      </c>
      <c r="AT283" s="587">
        <v>3902408.5616641287</v>
      </c>
      <c r="AU283" s="586">
        <v>0</v>
      </c>
      <c r="AV283" s="586">
        <v>3902408.5616641287</v>
      </c>
      <c r="AW283" s="586">
        <v>3762988.3116641287</v>
      </c>
      <c r="AX283" s="586">
        <v>4511.9763928826487</v>
      </c>
      <c r="AY283" s="586">
        <v>4507.2924218525231</v>
      </c>
      <c r="AZ283" s="588">
        <v>1.0391983904608606E-3</v>
      </c>
      <c r="BA283" s="588">
        <v>0</v>
      </c>
      <c r="BB283" s="586">
        <v>0</v>
      </c>
      <c r="BC283" s="587">
        <v>3902408.5616641287</v>
      </c>
      <c r="BD283" s="587">
        <v>4679.1469564318086</v>
      </c>
      <c r="BE283" s="588">
        <v>-9.411516541327769E-4</v>
      </c>
      <c r="BF283" s="586">
        <v>0</v>
      </c>
      <c r="BG283" s="586">
        <v>3902408.5616641287</v>
      </c>
      <c r="BH283" s="586">
        <v>0</v>
      </c>
      <c r="BI283" s="586">
        <v>3902408.5616641287</v>
      </c>
      <c r="BJ283" s="586"/>
      <c r="BK283" s="586"/>
    </row>
    <row r="284" spans="1:63" x14ac:dyDescent="0.25">
      <c r="A284" s="564">
        <v>284</v>
      </c>
      <c r="B284" s="564">
        <v>378</v>
      </c>
      <c r="C284" s="584">
        <v>136834</v>
      </c>
      <c r="D284" s="584">
        <v>9354076</v>
      </c>
      <c r="E284" s="585" t="s">
        <v>857</v>
      </c>
      <c r="F284" s="586">
        <v>0</v>
      </c>
      <c r="G284" s="586">
        <v>3505560</v>
      </c>
      <c r="H284" s="586">
        <v>2557060</v>
      </c>
      <c r="I284" s="586">
        <v>0</v>
      </c>
      <c r="J284" s="586">
        <v>52800.000000000015</v>
      </c>
      <c r="K284" s="586">
        <v>0</v>
      </c>
      <c r="L284" s="586">
        <v>0</v>
      </c>
      <c r="M284" s="586">
        <v>0</v>
      </c>
      <c r="N284" s="586">
        <v>0</v>
      </c>
      <c r="O284" s="586">
        <v>0</v>
      </c>
      <c r="P284" s="586">
        <v>0</v>
      </c>
      <c r="Q284" s="586">
        <v>17729.663335584071</v>
      </c>
      <c r="R284" s="586">
        <v>7375.9770425388178</v>
      </c>
      <c r="S284" s="586">
        <v>8960.4461850101234</v>
      </c>
      <c r="T284" s="586">
        <v>0</v>
      </c>
      <c r="U284" s="586">
        <v>1242.9887238352464</v>
      </c>
      <c r="V284" s="586">
        <v>0</v>
      </c>
      <c r="W284" s="586">
        <v>0</v>
      </c>
      <c r="X284" s="586">
        <v>0</v>
      </c>
      <c r="Y284" s="586">
        <v>15918.340163934428</v>
      </c>
      <c r="Z284" s="586">
        <v>0</v>
      </c>
      <c r="AA284" s="586">
        <v>326996.45152099471</v>
      </c>
      <c r="AB284" s="586">
        <v>0</v>
      </c>
      <c r="AC284" s="586">
        <v>0</v>
      </c>
      <c r="AD284" s="586">
        <v>114000</v>
      </c>
      <c r="AE284" s="586">
        <v>0</v>
      </c>
      <c r="AF284" s="586">
        <v>0</v>
      </c>
      <c r="AG284" s="586">
        <v>0</v>
      </c>
      <c r="AH284" s="586">
        <v>36348.58</v>
      </c>
      <c r="AI284" s="586">
        <v>0</v>
      </c>
      <c r="AJ284" s="586">
        <v>0</v>
      </c>
      <c r="AK284" s="586">
        <v>0</v>
      </c>
      <c r="AL284" s="586">
        <v>0</v>
      </c>
      <c r="AM284" s="586">
        <v>0</v>
      </c>
      <c r="AN284" s="586">
        <v>0</v>
      </c>
      <c r="AO284" s="586">
        <v>0</v>
      </c>
      <c r="AP284" s="586">
        <v>6062620</v>
      </c>
      <c r="AQ284" s="586">
        <v>431023.86697189743</v>
      </c>
      <c r="AR284" s="586">
        <v>150348.58000000002</v>
      </c>
      <c r="AS284" s="586">
        <v>381048.78916447883</v>
      </c>
      <c r="AT284" s="587">
        <v>6643992.446971897</v>
      </c>
      <c r="AU284" s="586">
        <v>0</v>
      </c>
      <c r="AV284" s="586">
        <v>6643992.446971897</v>
      </c>
      <c r="AW284" s="586">
        <v>6493643.866971897</v>
      </c>
      <c r="AX284" s="586">
        <v>4381.6760235977708</v>
      </c>
      <c r="AY284" s="586">
        <v>4384.3177660272549</v>
      </c>
      <c r="AZ284" s="588">
        <v>-6.0254355876167775E-4</v>
      </c>
      <c r="BA284" s="588">
        <v>0</v>
      </c>
      <c r="BB284" s="586">
        <v>0</v>
      </c>
      <c r="BC284" s="587">
        <v>6643992.446971897</v>
      </c>
      <c r="BD284" s="587">
        <v>4483.1258076733448</v>
      </c>
      <c r="BE284" s="588">
        <v>-6.180143924823911E-3</v>
      </c>
      <c r="BF284" s="586">
        <v>0</v>
      </c>
      <c r="BG284" s="586">
        <v>6643992.446971897</v>
      </c>
      <c r="BH284" s="586">
        <v>0</v>
      </c>
      <c r="BI284" s="586">
        <v>6643992.446971897</v>
      </c>
      <c r="BJ284" s="586"/>
      <c r="BK284" s="586"/>
    </row>
    <row r="285" spans="1:63" x14ac:dyDescent="0.25">
      <c r="A285" s="564">
        <v>285</v>
      </c>
      <c r="B285" s="564">
        <v>366</v>
      </c>
      <c r="C285" s="584">
        <v>136827</v>
      </c>
      <c r="D285" s="584">
        <v>9354092</v>
      </c>
      <c r="E285" s="585" t="s">
        <v>851</v>
      </c>
      <c r="F285" s="586">
        <v>0</v>
      </c>
      <c r="G285" s="586">
        <v>3560580</v>
      </c>
      <c r="H285" s="586">
        <v>2531056</v>
      </c>
      <c r="I285" s="586">
        <v>0</v>
      </c>
      <c r="J285" s="586">
        <v>69600.000000000073</v>
      </c>
      <c r="K285" s="586">
        <v>0</v>
      </c>
      <c r="L285" s="586">
        <v>0</v>
      </c>
      <c r="M285" s="586">
        <v>0</v>
      </c>
      <c r="N285" s="586">
        <v>0</v>
      </c>
      <c r="O285" s="586">
        <v>0</v>
      </c>
      <c r="P285" s="586">
        <v>0</v>
      </c>
      <c r="Q285" s="586">
        <v>13513.500000000002</v>
      </c>
      <c r="R285" s="586">
        <v>20147.399999999976</v>
      </c>
      <c r="S285" s="586">
        <v>108572.1</v>
      </c>
      <c r="T285" s="586">
        <v>55910.399999999929</v>
      </c>
      <c r="U285" s="586">
        <v>34780.199999999939</v>
      </c>
      <c r="V285" s="586">
        <v>0</v>
      </c>
      <c r="W285" s="586">
        <v>0</v>
      </c>
      <c r="X285" s="586">
        <v>22606.203641267766</v>
      </c>
      <c r="Y285" s="586">
        <v>4637.4495289367433</v>
      </c>
      <c r="Z285" s="586">
        <v>0</v>
      </c>
      <c r="AA285" s="586">
        <v>403463.55505302863</v>
      </c>
      <c r="AB285" s="586">
        <v>0</v>
      </c>
      <c r="AC285" s="586">
        <v>0</v>
      </c>
      <c r="AD285" s="586">
        <v>114000</v>
      </c>
      <c r="AE285" s="586">
        <v>0</v>
      </c>
      <c r="AF285" s="586">
        <v>0</v>
      </c>
      <c r="AG285" s="586">
        <v>0</v>
      </c>
      <c r="AH285" s="586">
        <v>35398.29</v>
      </c>
      <c r="AI285" s="586">
        <v>0</v>
      </c>
      <c r="AJ285" s="586">
        <v>0</v>
      </c>
      <c r="AK285" s="586">
        <v>0</v>
      </c>
      <c r="AL285" s="586">
        <v>0</v>
      </c>
      <c r="AM285" s="586">
        <v>0</v>
      </c>
      <c r="AN285" s="586">
        <v>0</v>
      </c>
      <c r="AO285" s="586">
        <v>0</v>
      </c>
      <c r="AP285" s="586">
        <v>6091636</v>
      </c>
      <c r="AQ285" s="586">
        <v>733230.80822323309</v>
      </c>
      <c r="AR285" s="586">
        <v>149398.29</v>
      </c>
      <c r="AS285" s="586">
        <v>564723.1550530286</v>
      </c>
      <c r="AT285" s="587">
        <v>6974265.0982232327</v>
      </c>
      <c r="AU285" s="586">
        <v>0</v>
      </c>
      <c r="AV285" s="586">
        <v>6974265.0982232327</v>
      </c>
      <c r="AW285" s="586">
        <v>6824866.8082232326</v>
      </c>
      <c r="AX285" s="586">
        <v>4580.4475222974716</v>
      </c>
      <c r="AY285" s="586">
        <v>4562.2823257816071</v>
      </c>
      <c r="AZ285" s="588">
        <v>3.9816028949397298E-3</v>
      </c>
      <c r="BA285" s="588">
        <v>0</v>
      </c>
      <c r="BB285" s="586">
        <v>0</v>
      </c>
      <c r="BC285" s="587">
        <v>6974265.0982232327</v>
      </c>
      <c r="BD285" s="587">
        <v>4680.7148310223038</v>
      </c>
      <c r="BE285" s="588">
        <v>-1.550729351016078E-3</v>
      </c>
      <c r="BF285" s="586">
        <v>0</v>
      </c>
      <c r="BG285" s="586">
        <v>6974265.0982232327</v>
      </c>
      <c r="BH285" s="586">
        <v>0</v>
      </c>
      <c r="BI285" s="586">
        <v>6974265.0982232327</v>
      </c>
      <c r="BJ285" s="586"/>
      <c r="BK285" s="586"/>
    </row>
    <row r="286" spans="1:63" x14ac:dyDescent="0.25">
      <c r="A286" s="564">
        <v>286</v>
      </c>
      <c r="B286" s="564">
        <v>375</v>
      </c>
      <c r="C286" s="584">
        <v>139288</v>
      </c>
      <c r="D286" s="584">
        <v>9354095</v>
      </c>
      <c r="E286" s="585" t="s">
        <v>1323</v>
      </c>
      <c r="F286" s="586">
        <v>0</v>
      </c>
      <c r="G286" s="586">
        <v>2299050</v>
      </c>
      <c r="H286" s="586">
        <v>1599246</v>
      </c>
      <c r="I286" s="586">
        <v>0</v>
      </c>
      <c r="J286" s="586">
        <v>69599.999999999913</v>
      </c>
      <c r="K286" s="586">
        <v>0</v>
      </c>
      <c r="L286" s="586">
        <v>0</v>
      </c>
      <c r="M286" s="586">
        <v>0</v>
      </c>
      <c r="N286" s="586">
        <v>0</v>
      </c>
      <c r="O286" s="586">
        <v>0</v>
      </c>
      <c r="P286" s="586">
        <v>0</v>
      </c>
      <c r="Q286" s="586">
        <v>26933.313970588293</v>
      </c>
      <c r="R286" s="586">
        <v>53182.694117647297</v>
      </c>
      <c r="S286" s="586">
        <v>217600.38529411762</v>
      </c>
      <c r="T286" s="586">
        <v>150574.870588235</v>
      </c>
      <c r="U286" s="586">
        <v>2489.5191176470539</v>
      </c>
      <c r="V286" s="586">
        <v>4390.8551470588218</v>
      </c>
      <c r="W286" s="586">
        <v>0</v>
      </c>
      <c r="X286" s="586">
        <v>32999.999999999993</v>
      </c>
      <c r="Y286" s="586">
        <v>3601.836734693878</v>
      </c>
      <c r="Z286" s="586">
        <v>0</v>
      </c>
      <c r="AA286" s="586">
        <v>253214.77515098482</v>
      </c>
      <c r="AB286" s="586">
        <v>0</v>
      </c>
      <c r="AC286" s="586">
        <v>0</v>
      </c>
      <c r="AD286" s="586">
        <v>114000</v>
      </c>
      <c r="AE286" s="586">
        <v>0</v>
      </c>
      <c r="AF286" s="586">
        <v>0</v>
      </c>
      <c r="AG286" s="586">
        <v>0</v>
      </c>
      <c r="AH286" s="586">
        <v>22236.78</v>
      </c>
      <c r="AI286" s="586">
        <v>0</v>
      </c>
      <c r="AJ286" s="586">
        <v>0</v>
      </c>
      <c r="AK286" s="586">
        <v>0</v>
      </c>
      <c r="AL286" s="586">
        <v>0</v>
      </c>
      <c r="AM286" s="586">
        <v>0</v>
      </c>
      <c r="AN286" s="586">
        <v>0</v>
      </c>
      <c r="AO286" s="586">
        <v>0</v>
      </c>
      <c r="AP286" s="586">
        <v>3898296</v>
      </c>
      <c r="AQ286" s="586">
        <v>814588.25012097252</v>
      </c>
      <c r="AR286" s="586">
        <v>136236.78</v>
      </c>
      <c r="AS286" s="586">
        <v>525598.39426863182</v>
      </c>
      <c r="AT286" s="587">
        <v>4849121.0301209725</v>
      </c>
      <c r="AU286" s="586">
        <v>0</v>
      </c>
      <c r="AV286" s="586">
        <v>4849121.0301209716</v>
      </c>
      <c r="AW286" s="586">
        <v>4712884.2501209723</v>
      </c>
      <c r="AX286" s="586">
        <v>4940.1302412169525</v>
      </c>
      <c r="AY286" s="586">
        <v>5000.206577341698</v>
      </c>
      <c r="AZ286" s="588">
        <v>-1.2014770829065298E-2</v>
      </c>
      <c r="BA286" s="588">
        <v>0</v>
      </c>
      <c r="BB286" s="586">
        <v>0</v>
      </c>
      <c r="BC286" s="587">
        <v>4849121.0301209725</v>
      </c>
      <c r="BD286" s="587">
        <v>5082.9360902735561</v>
      </c>
      <c r="BE286" s="588">
        <v>-1.6477069343818984E-2</v>
      </c>
      <c r="BF286" s="586">
        <v>0</v>
      </c>
      <c r="BG286" s="586">
        <v>4849121.0301209725</v>
      </c>
      <c r="BH286" s="586">
        <v>0</v>
      </c>
      <c r="BI286" s="586">
        <v>4849121.0301209725</v>
      </c>
      <c r="BJ286" s="586"/>
      <c r="BK286" s="586"/>
    </row>
    <row r="287" spans="1:63" x14ac:dyDescent="0.25">
      <c r="A287" s="564">
        <v>287</v>
      </c>
      <c r="B287" s="564">
        <v>357</v>
      </c>
      <c r="C287" s="584">
        <v>137218</v>
      </c>
      <c r="D287" s="584">
        <v>9354097</v>
      </c>
      <c r="E287" s="585" t="s">
        <v>849</v>
      </c>
      <c r="F287" s="586">
        <v>0</v>
      </c>
      <c r="G287" s="586">
        <v>2192940</v>
      </c>
      <c r="H287" s="586">
        <v>1586244</v>
      </c>
      <c r="I287" s="586">
        <v>0</v>
      </c>
      <c r="J287" s="586">
        <v>21599.999999999982</v>
      </c>
      <c r="K287" s="586">
        <v>0</v>
      </c>
      <c r="L287" s="586">
        <v>0</v>
      </c>
      <c r="M287" s="586">
        <v>0</v>
      </c>
      <c r="N287" s="586">
        <v>0</v>
      </c>
      <c r="O287" s="586">
        <v>0</v>
      </c>
      <c r="P287" s="586">
        <v>0</v>
      </c>
      <c r="Q287" s="586">
        <v>3006.2535211267573</v>
      </c>
      <c r="R287" s="586">
        <v>14266.039436619718</v>
      </c>
      <c r="S287" s="586">
        <v>21289.740845070384</v>
      </c>
      <c r="T287" s="586">
        <v>5830.3098591549287</v>
      </c>
      <c r="U287" s="586">
        <v>12434.957746478916</v>
      </c>
      <c r="V287" s="586">
        <v>0</v>
      </c>
      <c r="W287" s="586">
        <v>0</v>
      </c>
      <c r="X287" s="586">
        <v>1499.999999999997</v>
      </c>
      <c r="Y287" s="586">
        <v>3640.8945686900961</v>
      </c>
      <c r="Z287" s="586">
        <v>0</v>
      </c>
      <c r="AA287" s="586">
        <v>176008.58867211812</v>
      </c>
      <c r="AB287" s="586">
        <v>0</v>
      </c>
      <c r="AC287" s="586">
        <v>0</v>
      </c>
      <c r="AD287" s="586">
        <v>114000</v>
      </c>
      <c r="AE287" s="586">
        <v>0</v>
      </c>
      <c r="AF287" s="586">
        <v>0</v>
      </c>
      <c r="AG287" s="586">
        <v>0</v>
      </c>
      <c r="AH287" s="586">
        <v>16820.13</v>
      </c>
      <c r="AI287" s="586">
        <v>0</v>
      </c>
      <c r="AJ287" s="586">
        <v>0</v>
      </c>
      <c r="AK287" s="586">
        <v>0</v>
      </c>
      <c r="AL287" s="586">
        <v>0</v>
      </c>
      <c r="AM287" s="586">
        <v>0</v>
      </c>
      <c r="AN287" s="586">
        <v>0</v>
      </c>
      <c r="AO287" s="586">
        <v>0</v>
      </c>
      <c r="AP287" s="586">
        <v>3779184</v>
      </c>
      <c r="AQ287" s="586">
        <v>259576.78464925889</v>
      </c>
      <c r="AR287" s="586">
        <v>130820.13</v>
      </c>
      <c r="AS287" s="586">
        <v>225220.03937634345</v>
      </c>
      <c r="AT287" s="587">
        <v>4169580.9146492588</v>
      </c>
      <c r="AU287" s="586">
        <v>0</v>
      </c>
      <c r="AV287" s="586">
        <v>4169580.9146492584</v>
      </c>
      <c r="AW287" s="586">
        <v>4038760.7846492589</v>
      </c>
      <c r="AX287" s="586">
        <v>4370.9532301398904</v>
      </c>
      <c r="AY287" s="586">
        <v>4345.6533830467788</v>
      </c>
      <c r="AZ287" s="588">
        <v>5.8218741494227514E-3</v>
      </c>
      <c r="BA287" s="588">
        <v>-3.1187414942275126E-4</v>
      </c>
      <c r="BB287" s="586">
        <v>-1252.2943841320057</v>
      </c>
      <c r="BC287" s="587">
        <v>4168328.6202651267</v>
      </c>
      <c r="BD287" s="587">
        <v>4511.1781604600937</v>
      </c>
      <c r="BE287" s="588">
        <v>4.4500285502580006E-4</v>
      </c>
      <c r="BF287" s="586">
        <v>0</v>
      </c>
      <c r="BG287" s="586">
        <v>4168328.6202651267</v>
      </c>
      <c r="BH287" s="586">
        <v>0</v>
      </c>
      <c r="BI287" s="586">
        <v>4168328.6202651267</v>
      </c>
      <c r="BJ287" s="586"/>
      <c r="BK287" s="586"/>
    </row>
    <row r="288" spans="1:63" x14ac:dyDescent="0.25">
      <c r="A288" s="564">
        <v>288</v>
      </c>
      <c r="B288" s="564">
        <v>362</v>
      </c>
      <c r="C288" s="584">
        <v>137208</v>
      </c>
      <c r="D288" s="584">
        <v>9354098</v>
      </c>
      <c r="E288" s="585" t="s">
        <v>1324</v>
      </c>
      <c r="F288" s="586">
        <v>0</v>
      </c>
      <c r="G288" s="586">
        <v>1131840</v>
      </c>
      <c r="H288" s="586">
        <v>736780</v>
      </c>
      <c r="I288" s="586">
        <v>0</v>
      </c>
      <c r="J288" s="586">
        <v>13999.999999999995</v>
      </c>
      <c r="K288" s="586">
        <v>0</v>
      </c>
      <c r="L288" s="586">
        <v>0</v>
      </c>
      <c r="M288" s="586">
        <v>0</v>
      </c>
      <c r="N288" s="586">
        <v>0</v>
      </c>
      <c r="O288" s="586">
        <v>0</v>
      </c>
      <c r="P288" s="586">
        <v>0</v>
      </c>
      <c r="Q288" s="586">
        <v>300.3000000000003</v>
      </c>
      <c r="R288" s="586">
        <v>11793.599999999993</v>
      </c>
      <c r="S288" s="586">
        <v>22386.000000000018</v>
      </c>
      <c r="T288" s="586">
        <v>29120.000000000029</v>
      </c>
      <c r="U288" s="586">
        <v>4968.5999999999995</v>
      </c>
      <c r="V288" s="586">
        <v>0</v>
      </c>
      <c r="W288" s="586">
        <v>0</v>
      </c>
      <c r="X288" s="586">
        <v>0</v>
      </c>
      <c r="Y288" s="586">
        <v>992.1545667447308</v>
      </c>
      <c r="Z288" s="586">
        <v>0</v>
      </c>
      <c r="AA288" s="586">
        <v>101971.81521679714</v>
      </c>
      <c r="AB288" s="586">
        <v>0</v>
      </c>
      <c r="AC288" s="586">
        <v>0</v>
      </c>
      <c r="AD288" s="586">
        <v>114000</v>
      </c>
      <c r="AE288" s="586">
        <v>23666.666666666668</v>
      </c>
      <c r="AF288" s="586">
        <v>0</v>
      </c>
      <c r="AG288" s="586">
        <v>0</v>
      </c>
      <c r="AH288" s="586">
        <v>12163.71</v>
      </c>
      <c r="AI288" s="586">
        <v>0</v>
      </c>
      <c r="AJ288" s="586">
        <v>0</v>
      </c>
      <c r="AK288" s="586">
        <v>0</v>
      </c>
      <c r="AL288" s="586">
        <v>0</v>
      </c>
      <c r="AM288" s="586">
        <v>0</v>
      </c>
      <c r="AN288" s="586">
        <v>0</v>
      </c>
      <c r="AO288" s="586">
        <v>0</v>
      </c>
      <c r="AP288" s="586">
        <v>1868620</v>
      </c>
      <c r="AQ288" s="586">
        <v>185532.46978354192</v>
      </c>
      <c r="AR288" s="586">
        <v>149830.37666666665</v>
      </c>
      <c r="AS288" s="586">
        <v>153253.86521679716</v>
      </c>
      <c r="AT288" s="587">
        <v>2203982.8464502087</v>
      </c>
      <c r="AU288" s="586">
        <v>0</v>
      </c>
      <c r="AV288" s="586">
        <v>2203982.8464502087</v>
      </c>
      <c r="AW288" s="586">
        <v>2054152.469783542</v>
      </c>
      <c r="AX288" s="586">
        <v>4485.0490606627554</v>
      </c>
      <c r="AY288" s="586">
        <v>4462.9651733852015</v>
      </c>
      <c r="AZ288" s="588">
        <v>4.9482544495867246E-3</v>
      </c>
      <c r="BA288" s="588">
        <v>0</v>
      </c>
      <c r="BB288" s="586">
        <v>0</v>
      </c>
      <c r="BC288" s="587">
        <v>2203982.8464502087</v>
      </c>
      <c r="BD288" s="587">
        <v>4812.1896210703244</v>
      </c>
      <c r="BE288" s="588">
        <v>-5.651123775449518E-3</v>
      </c>
      <c r="BF288" s="586">
        <v>0</v>
      </c>
      <c r="BG288" s="586">
        <v>2203982.8464502087</v>
      </c>
      <c r="BH288" s="586">
        <v>0</v>
      </c>
      <c r="BI288" s="586">
        <v>2203982.8464502087</v>
      </c>
      <c r="BJ288" s="586"/>
      <c r="BK288" s="586"/>
    </row>
    <row r="289" spans="1:63" x14ac:dyDescent="0.25">
      <c r="A289" s="564">
        <v>289</v>
      </c>
      <c r="B289" s="564">
        <v>376</v>
      </c>
      <c r="C289" s="584">
        <v>136969</v>
      </c>
      <c r="D289" s="584">
        <v>9354099</v>
      </c>
      <c r="E289" s="585" t="s">
        <v>856</v>
      </c>
      <c r="F289" s="586">
        <v>0</v>
      </c>
      <c r="G289" s="586">
        <v>3552720</v>
      </c>
      <c r="H289" s="586">
        <v>2453044</v>
      </c>
      <c r="I289" s="586">
        <v>0</v>
      </c>
      <c r="J289" s="586">
        <v>25200.000000000025</v>
      </c>
      <c r="K289" s="586">
        <v>0</v>
      </c>
      <c r="L289" s="586">
        <v>0</v>
      </c>
      <c r="M289" s="586">
        <v>0</v>
      </c>
      <c r="N289" s="586">
        <v>0</v>
      </c>
      <c r="O289" s="586">
        <v>0</v>
      </c>
      <c r="P289" s="586">
        <v>0</v>
      </c>
      <c r="Q289" s="586">
        <v>2702.7000000000062</v>
      </c>
      <c r="R289" s="586">
        <v>11302.200000000028</v>
      </c>
      <c r="S289" s="586">
        <v>16789.500000000062</v>
      </c>
      <c r="T289" s="586">
        <v>9318.4</v>
      </c>
      <c r="U289" s="586">
        <v>3726.4499999999957</v>
      </c>
      <c r="V289" s="586">
        <v>0</v>
      </c>
      <c r="W289" s="586">
        <v>0</v>
      </c>
      <c r="X289" s="586">
        <v>4499.9999999999945</v>
      </c>
      <c r="Y289" s="586">
        <v>5646.0207612456752</v>
      </c>
      <c r="Z289" s="586">
        <v>0</v>
      </c>
      <c r="AA289" s="586">
        <v>304830.50542953535</v>
      </c>
      <c r="AB289" s="586">
        <v>0</v>
      </c>
      <c r="AC289" s="586">
        <v>0</v>
      </c>
      <c r="AD289" s="586">
        <v>114000</v>
      </c>
      <c r="AE289" s="586">
        <v>0</v>
      </c>
      <c r="AF289" s="586">
        <v>0</v>
      </c>
      <c r="AG289" s="586">
        <v>0</v>
      </c>
      <c r="AH289" s="586">
        <v>52199.49</v>
      </c>
      <c r="AI289" s="586">
        <v>0</v>
      </c>
      <c r="AJ289" s="586">
        <v>0</v>
      </c>
      <c r="AK289" s="586">
        <v>0</v>
      </c>
      <c r="AL289" s="586">
        <v>0</v>
      </c>
      <c r="AM289" s="586">
        <v>0</v>
      </c>
      <c r="AN289" s="586">
        <v>0</v>
      </c>
      <c r="AO289" s="586">
        <v>0</v>
      </c>
      <c r="AP289" s="586">
        <v>6005764</v>
      </c>
      <c r="AQ289" s="586">
        <v>384015.77619078115</v>
      </c>
      <c r="AR289" s="586">
        <v>166199.49</v>
      </c>
      <c r="AS289" s="586">
        <v>349347.93042953539</v>
      </c>
      <c r="AT289" s="587">
        <v>6555979.2661907813</v>
      </c>
      <c r="AU289" s="586">
        <v>0</v>
      </c>
      <c r="AV289" s="586">
        <v>6555979.2661907822</v>
      </c>
      <c r="AW289" s="586">
        <v>6389779.776190781</v>
      </c>
      <c r="AX289" s="586">
        <v>4346.788963395089</v>
      </c>
      <c r="AY289" s="586">
        <v>4349.2640630539436</v>
      </c>
      <c r="AZ289" s="588">
        <v>-5.6908470558961828E-4</v>
      </c>
      <c r="BA289" s="588">
        <v>0</v>
      </c>
      <c r="BB289" s="586">
        <v>0</v>
      </c>
      <c r="BC289" s="587">
        <v>6555979.2661907813</v>
      </c>
      <c r="BD289" s="587">
        <v>4459.8498409461099</v>
      </c>
      <c r="BE289" s="588">
        <v>-6.5226606290698097E-3</v>
      </c>
      <c r="BF289" s="586">
        <v>0</v>
      </c>
      <c r="BG289" s="586">
        <v>6555979.2661907813</v>
      </c>
      <c r="BH289" s="586">
        <v>0</v>
      </c>
      <c r="BI289" s="586">
        <v>6555979.2661907813</v>
      </c>
      <c r="BJ289" s="586"/>
      <c r="BK289" s="586"/>
    </row>
    <row r="290" spans="1:63" x14ac:dyDescent="0.25">
      <c r="A290" s="564">
        <v>290</v>
      </c>
      <c r="B290" s="564">
        <v>554</v>
      </c>
      <c r="C290" s="584">
        <v>136322</v>
      </c>
      <c r="D290" s="584">
        <v>9354102</v>
      </c>
      <c r="E290" s="585" t="s">
        <v>943</v>
      </c>
      <c r="F290" s="586">
        <v>0</v>
      </c>
      <c r="G290" s="586">
        <v>2963220</v>
      </c>
      <c r="H290" s="586">
        <v>1798610</v>
      </c>
      <c r="I290" s="586">
        <v>0</v>
      </c>
      <c r="J290" s="586">
        <v>27599.999999999982</v>
      </c>
      <c r="K290" s="586">
        <v>0</v>
      </c>
      <c r="L290" s="586">
        <v>0</v>
      </c>
      <c r="M290" s="586">
        <v>0</v>
      </c>
      <c r="N290" s="586">
        <v>0</v>
      </c>
      <c r="O290" s="586">
        <v>0</v>
      </c>
      <c r="P290" s="586">
        <v>0</v>
      </c>
      <c r="Q290" s="586">
        <v>10669.777268835614</v>
      </c>
      <c r="R290" s="586">
        <v>18197.366609589033</v>
      </c>
      <c r="S290" s="586">
        <v>0</v>
      </c>
      <c r="T290" s="586">
        <v>0</v>
      </c>
      <c r="U290" s="586">
        <v>0</v>
      </c>
      <c r="V290" s="586">
        <v>0</v>
      </c>
      <c r="W290" s="586">
        <v>0</v>
      </c>
      <c r="X290" s="586">
        <v>0</v>
      </c>
      <c r="Y290" s="586">
        <v>12814.243391066546</v>
      </c>
      <c r="Z290" s="586">
        <v>0</v>
      </c>
      <c r="AA290" s="586">
        <v>297815.19111151167</v>
      </c>
      <c r="AB290" s="586">
        <v>0</v>
      </c>
      <c r="AC290" s="586">
        <v>0</v>
      </c>
      <c r="AD290" s="586">
        <v>114000</v>
      </c>
      <c r="AE290" s="586">
        <v>0</v>
      </c>
      <c r="AF290" s="586">
        <v>0</v>
      </c>
      <c r="AG290" s="586">
        <v>0</v>
      </c>
      <c r="AH290" s="586">
        <v>19480.939999999999</v>
      </c>
      <c r="AI290" s="586">
        <v>0</v>
      </c>
      <c r="AJ290" s="586">
        <v>0</v>
      </c>
      <c r="AK290" s="586">
        <v>0</v>
      </c>
      <c r="AL290" s="586">
        <v>0</v>
      </c>
      <c r="AM290" s="586">
        <v>0</v>
      </c>
      <c r="AN290" s="586">
        <v>0</v>
      </c>
      <c r="AO290" s="586">
        <v>0</v>
      </c>
      <c r="AP290" s="586">
        <v>4761830</v>
      </c>
      <c r="AQ290" s="586">
        <v>367096.57838100282</v>
      </c>
      <c r="AR290" s="586">
        <v>133480.94</v>
      </c>
      <c r="AS290" s="586">
        <v>336046.56305072398</v>
      </c>
      <c r="AT290" s="587">
        <v>5262407.5183810033</v>
      </c>
      <c r="AU290" s="586">
        <v>0</v>
      </c>
      <c r="AV290" s="586">
        <v>5262407.5183810024</v>
      </c>
      <c r="AW290" s="586">
        <v>5128926.5783810029</v>
      </c>
      <c r="AX290" s="586">
        <v>4387.447885698035</v>
      </c>
      <c r="AY290" s="586">
        <v>4407.72887297527</v>
      </c>
      <c r="AZ290" s="588">
        <v>-4.6012329391633133E-3</v>
      </c>
      <c r="BA290" s="588">
        <v>0</v>
      </c>
      <c r="BB290" s="586">
        <v>0</v>
      </c>
      <c r="BC290" s="587">
        <v>5262407.5183810033</v>
      </c>
      <c r="BD290" s="587">
        <v>4501.6317522506442</v>
      </c>
      <c r="BE290" s="588">
        <v>-1.1337646846428573E-2</v>
      </c>
      <c r="BF290" s="586">
        <v>0</v>
      </c>
      <c r="BG290" s="586">
        <v>5262407.5183810033</v>
      </c>
      <c r="BH290" s="586">
        <v>0</v>
      </c>
      <c r="BI290" s="586">
        <v>5262407.5183810033</v>
      </c>
      <c r="BJ290" s="586"/>
      <c r="BK290" s="586"/>
    </row>
    <row r="291" spans="1:63" x14ac:dyDescent="0.25">
      <c r="A291" s="564">
        <v>291</v>
      </c>
      <c r="B291" s="564">
        <v>562</v>
      </c>
      <c r="C291" s="584">
        <v>143362</v>
      </c>
      <c r="D291" s="584">
        <v>9354103</v>
      </c>
      <c r="E291" s="585" t="s">
        <v>949</v>
      </c>
      <c r="F291" s="586">
        <v>0</v>
      </c>
      <c r="G291" s="586">
        <v>2126130</v>
      </c>
      <c r="H291" s="586">
        <v>1477894</v>
      </c>
      <c r="I291" s="586">
        <v>0</v>
      </c>
      <c r="J291" s="586">
        <v>38400.000000000007</v>
      </c>
      <c r="K291" s="586">
        <v>0</v>
      </c>
      <c r="L291" s="586">
        <v>0</v>
      </c>
      <c r="M291" s="586">
        <v>0</v>
      </c>
      <c r="N291" s="586">
        <v>0</v>
      </c>
      <c r="O291" s="586">
        <v>0</v>
      </c>
      <c r="P291" s="586">
        <v>0</v>
      </c>
      <c r="Q291" s="586">
        <v>3753.7500000000055</v>
      </c>
      <c r="R291" s="586">
        <v>3439.8000000000015</v>
      </c>
      <c r="S291" s="586">
        <v>51487.800000000032</v>
      </c>
      <c r="T291" s="586">
        <v>0</v>
      </c>
      <c r="U291" s="586">
        <v>0</v>
      </c>
      <c r="V291" s="586">
        <v>0</v>
      </c>
      <c r="W291" s="586">
        <v>0</v>
      </c>
      <c r="X291" s="586">
        <v>0</v>
      </c>
      <c r="Y291" s="586">
        <v>3755.350978135788</v>
      </c>
      <c r="Z291" s="586">
        <v>0</v>
      </c>
      <c r="AA291" s="586">
        <v>280012.04308310873</v>
      </c>
      <c r="AB291" s="586">
        <v>0</v>
      </c>
      <c r="AC291" s="586">
        <v>0</v>
      </c>
      <c r="AD291" s="586">
        <v>114000</v>
      </c>
      <c r="AE291" s="586">
        <v>0</v>
      </c>
      <c r="AF291" s="586">
        <v>0</v>
      </c>
      <c r="AG291" s="586">
        <v>0</v>
      </c>
      <c r="AH291" s="586">
        <v>105380</v>
      </c>
      <c r="AI291" s="586">
        <v>0</v>
      </c>
      <c r="AJ291" s="586">
        <v>0</v>
      </c>
      <c r="AK291" s="586">
        <v>0</v>
      </c>
      <c r="AL291" s="586">
        <v>0</v>
      </c>
      <c r="AM291" s="586">
        <v>0</v>
      </c>
      <c r="AN291" s="586">
        <v>0</v>
      </c>
      <c r="AO291" s="586">
        <v>0</v>
      </c>
      <c r="AP291" s="586">
        <v>3604024</v>
      </c>
      <c r="AQ291" s="586">
        <v>380848.74406124454</v>
      </c>
      <c r="AR291" s="586">
        <v>219380</v>
      </c>
      <c r="AS291" s="586">
        <v>338550.51808310876</v>
      </c>
      <c r="AT291" s="587">
        <v>4204252.7440612447</v>
      </c>
      <c r="AU291" s="586">
        <v>0</v>
      </c>
      <c r="AV291" s="586">
        <v>4204252.7440612447</v>
      </c>
      <c r="AW291" s="586">
        <v>3984872.7440612447</v>
      </c>
      <c r="AX291" s="586">
        <v>4517.996308459461</v>
      </c>
      <c r="AY291" s="586">
        <v>4540.6909609325367</v>
      </c>
      <c r="AZ291" s="588">
        <v>-4.9980614554782973E-3</v>
      </c>
      <c r="BA291" s="588">
        <v>0</v>
      </c>
      <c r="BB291" s="586">
        <v>0</v>
      </c>
      <c r="BC291" s="587">
        <v>4204252.7440612447</v>
      </c>
      <c r="BD291" s="587">
        <v>4766.7264671896201</v>
      </c>
      <c r="BE291" s="588">
        <v>-1.1391946919422913E-2</v>
      </c>
      <c r="BF291" s="586">
        <v>0</v>
      </c>
      <c r="BG291" s="586">
        <v>4204252.7440612447</v>
      </c>
      <c r="BH291" s="586">
        <v>0</v>
      </c>
      <c r="BI291" s="586">
        <v>4204252.7440612447</v>
      </c>
      <c r="BJ291" s="586"/>
      <c r="BK291" s="586"/>
    </row>
    <row r="292" spans="1:63" x14ac:dyDescent="0.25">
      <c r="A292" s="564">
        <v>292</v>
      </c>
      <c r="B292" s="564">
        <v>159</v>
      </c>
      <c r="C292" s="584">
        <v>136416</v>
      </c>
      <c r="D292" s="584">
        <v>9354504</v>
      </c>
      <c r="E292" s="585" t="s">
        <v>764</v>
      </c>
      <c r="F292" s="586">
        <v>0</v>
      </c>
      <c r="G292" s="586">
        <v>1611300</v>
      </c>
      <c r="H292" s="586">
        <v>1165846</v>
      </c>
      <c r="I292" s="586">
        <v>0</v>
      </c>
      <c r="J292" s="586">
        <v>16800.000000000007</v>
      </c>
      <c r="K292" s="586">
        <v>0</v>
      </c>
      <c r="L292" s="586">
        <v>0</v>
      </c>
      <c r="M292" s="586">
        <v>0</v>
      </c>
      <c r="N292" s="586">
        <v>0</v>
      </c>
      <c r="O292" s="586">
        <v>0</v>
      </c>
      <c r="P292" s="586">
        <v>0</v>
      </c>
      <c r="Q292" s="586">
        <v>450.44999999999976</v>
      </c>
      <c r="R292" s="586">
        <v>1965.6</v>
      </c>
      <c r="S292" s="586">
        <v>1119.3000000000018</v>
      </c>
      <c r="T292" s="586">
        <v>1164.8000000000018</v>
      </c>
      <c r="U292" s="586">
        <v>1242.1500000000019</v>
      </c>
      <c r="V292" s="586">
        <v>0</v>
      </c>
      <c r="W292" s="586">
        <v>0</v>
      </c>
      <c r="X292" s="586">
        <v>0</v>
      </c>
      <c r="Y292" s="586">
        <v>4708.2083958020985</v>
      </c>
      <c r="Z292" s="586">
        <v>0</v>
      </c>
      <c r="AA292" s="586">
        <v>112037.18256327575</v>
      </c>
      <c r="AB292" s="586">
        <v>0</v>
      </c>
      <c r="AC292" s="586">
        <v>0</v>
      </c>
      <c r="AD292" s="586">
        <v>114000</v>
      </c>
      <c r="AE292" s="586">
        <v>0</v>
      </c>
      <c r="AF292" s="586">
        <v>0</v>
      </c>
      <c r="AG292" s="586">
        <v>0</v>
      </c>
      <c r="AH292" s="586">
        <v>9692.9599999999991</v>
      </c>
      <c r="AI292" s="586">
        <v>0</v>
      </c>
      <c r="AJ292" s="586">
        <v>0</v>
      </c>
      <c r="AK292" s="586">
        <v>0</v>
      </c>
      <c r="AL292" s="586">
        <v>35594</v>
      </c>
      <c r="AM292" s="586">
        <v>0</v>
      </c>
      <c r="AN292" s="586">
        <v>0</v>
      </c>
      <c r="AO292" s="586">
        <v>0</v>
      </c>
      <c r="AP292" s="586">
        <v>2777146</v>
      </c>
      <c r="AQ292" s="586">
        <v>139487.69095907785</v>
      </c>
      <c r="AR292" s="586">
        <v>159286.96</v>
      </c>
      <c r="AS292" s="586">
        <v>133406.13256327575</v>
      </c>
      <c r="AT292" s="587">
        <v>3075920.6509590778</v>
      </c>
      <c r="AU292" s="586">
        <v>0</v>
      </c>
      <c r="AV292" s="586">
        <v>3075920.6509590773</v>
      </c>
      <c r="AW292" s="586">
        <v>2952227.6909590778</v>
      </c>
      <c r="AX292" s="586">
        <v>4347.9052885995252</v>
      </c>
      <c r="AY292" s="586">
        <v>4310.6465723862948</v>
      </c>
      <c r="AZ292" s="588">
        <v>8.6434170808405344E-3</v>
      </c>
      <c r="BA292" s="588">
        <v>-3.1334170808405342E-3</v>
      </c>
      <c r="BB292" s="586">
        <v>-9171.2893939803234</v>
      </c>
      <c r="BC292" s="587">
        <v>3066749.3615650972</v>
      </c>
      <c r="BD292" s="587">
        <v>4516.5675428057393</v>
      </c>
      <c r="BE292" s="588">
        <v>-6.4962928846001855E-4</v>
      </c>
      <c r="BF292" s="586">
        <v>0</v>
      </c>
      <c r="BG292" s="586">
        <v>3066749.3615650972</v>
      </c>
      <c r="BH292" s="586">
        <v>0</v>
      </c>
      <c r="BI292" s="586">
        <v>3066749.3615650972</v>
      </c>
      <c r="BJ292" s="586"/>
      <c r="BK292" s="586"/>
    </row>
    <row r="293" spans="1:63" x14ac:dyDescent="0.25">
      <c r="A293" s="564">
        <v>293</v>
      </c>
      <c r="B293" s="564">
        <v>372</v>
      </c>
      <c r="C293" s="584">
        <v>137849</v>
      </c>
      <c r="D293" s="584">
        <v>9354603</v>
      </c>
      <c r="E293" s="585" t="s">
        <v>854</v>
      </c>
      <c r="F293" s="586">
        <v>0</v>
      </c>
      <c r="G293" s="586">
        <v>1972860</v>
      </c>
      <c r="H293" s="586">
        <v>1386880</v>
      </c>
      <c r="I293" s="586">
        <v>0</v>
      </c>
      <c r="J293" s="586">
        <v>24400.000000000018</v>
      </c>
      <c r="K293" s="586">
        <v>0</v>
      </c>
      <c r="L293" s="586">
        <v>0</v>
      </c>
      <c r="M293" s="586">
        <v>0</v>
      </c>
      <c r="N293" s="586">
        <v>0</v>
      </c>
      <c r="O293" s="586">
        <v>0</v>
      </c>
      <c r="P293" s="586">
        <v>0</v>
      </c>
      <c r="Q293" s="586">
        <v>8558.5500000000065</v>
      </c>
      <c r="R293" s="586">
        <v>38820.600000000013</v>
      </c>
      <c r="S293" s="586">
        <v>81708.900000000038</v>
      </c>
      <c r="T293" s="586">
        <v>74547.199999999983</v>
      </c>
      <c r="U293" s="586">
        <v>17390.100000000002</v>
      </c>
      <c r="V293" s="586">
        <v>0</v>
      </c>
      <c r="W293" s="586">
        <v>0</v>
      </c>
      <c r="X293" s="586">
        <v>7509.135200974416</v>
      </c>
      <c r="Y293" s="586">
        <v>6506.6625916870416</v>
      </c>
      <c r="Z293" s="586">
        <v>0</v>
      </c>
      <c r="AA293" s="586">
        <v>149842.23585176052</v>
      </c>
      <c r="AB293" s="586">
        <v>0</v>
      </c>
      <c r="AC293" s="586">
        <v>0</v>
      </c>
      <c r="AD293" s="586">
        <v>114000</v>
      </c>
      <c r="AE293" s="586">
        <v>0</v>
      </c>
      <c r="AF293" s="586">
        <v>0</v>
      </c>
      <c r="AG293" s="586">
        <v>0</v>
      </c>
      <c r="AH293" s="586">
        <v>21476.55</v>
      </c>
      <c r="AI293" s="586">
        <v>0</v>
      </c>
      <c r="AJ293" s="586">
        <v>0</v>
      </c>
      <c r="AK293" s="586">
        <v>0</v>
      </c>
      <c r="AL293" s="586">
        <v>0</v>
      </c>
      <c r="AM293" s="586">
        <v>0</v>
      </c>
      <c r="AN293" s="586">
        <v>0</v>
      </c>
      <c r="AO293" s="586">
        <v>0</v>
      </c>
      <c r="AP293" s="586">
        <v>3359740</v>
      </c>
      <c r="AQ293" s="586">
        <v>409283.38364442205</v>
      </c>
      <c r="AR293" s="586">
        <v>135476.54999999999</v>
      </c>
      <c r="AS293" s="586">
        <v>282552.71085176052</v>
      </c>
      <c r="AT293" s="587">
        <v>3904499.9336444219</v>
      </c>
      <c r="AU293" s="586">
        <v>0</v>
      </c>
      <c r="AV293" s="586">
        <v>3904499.9336444223</v>
      </c>
      <c r="AW293" s="586">
        <v>3769023.3836444221</v>
      </c>
      <c r="AX293" s="586">
        <v>4585.1865981075698</v>
      </c>
      <c r="AY293" s="586">
        <v>4582.8985684690533</v>
      </c>
      <c r="AZ293" s="588">
        <v>4.9925382469916243E-4</v>
      </c>
      <c r="BA293" s="588">
        <v>0</v>
      </c>
      <c r="BB293" s="586">
        <v>0</v>
      </c>
      <c r="BC293" s="587">
        <v>3904499.9336444219</v>
      </c>
      <c r="BD293" s="587">
        <v>4749.9999192754522</v>
      </c>
      <c r="BE293" s="588">
        <v>-4.8800900091552357E-3</v>
      </c>
      <c r="BF293" s="586">
        <v>0</v>
      </c>
      <c r="BG293" s="586">
        <v>3904499.9336444219</v>
      </c>
      <c r="BH293" s="586">
        <v>0</v>
      </c>
      <c r="BI293" s="586">
        <v>3904499.9336444219</v>
      </c>
      <c r="BJ293" s="586"/>
      <c r="BK293" s="586"/>
    </row>
    <row r="294" spans="1:63" x14ac:dyDescent="0.25">
      <c r="A294" s="564">
        <v>294</v>
      </c>
      <c r="B294" s="564">
        <v>368</v>
      </c>
      <c r="C294" s="584">
        <v>136453</v>
      </c>
      <c r="D294" s="584">
        <v>9354606</v>
      </c>
      <c r="E294" s="585" t="s">
        <v>852</v>
      </c>
      <c r="F294" s="586">
        <v>0</v>
      </c>
      <c r="G294" s="586">
        <v>1902120</v>
      </c>
      <c r="H294" s="586">
        <v>975150</v>
      </c>
      <c r="I294" s="586">
        <v>0</v>
      </c>
      <c r="J294" s="586">
        <v>86400.000000000015</v>
      </c>
      <c r="K294" s="586">
        <v>0</v>
      </c>
      <c r="L294" s="586">
        <v>0</v>
      </c>
      <c r="M294" s="586">
        <v>0</v>
      </c>
      <c r="N294" s="586">
        <v>0</v>
      </c>
      <c r="O294" s="586">
        <v>0</v>
      </c>
      <c r="P294" s="586">
        <v>0</v>
      </c>
      <c r="Q294" s="586">
        <v>6474.7143564356411</v>
      </c>
      <c r="R294" s="586">
        <v>38437.627722772173</v>
      </c>
      <c r="S294" s="586">
        <v>145920.62376237634</v>
      </c>
      <c r="T294" s="586">
        <v>227778.53465346553</v>
      </c>
      <c r="U294" s="586">
        <v>108372.75594059403</v>
      </c>
      <c r="V294" s="586">
        <v>0</v>
      </c>
      <c r="W294" s="586">
        <v>0</v>
      </c>
      <c r="X294" s="586">
        <v>30042.372881355965</v>
      </c>
      <c r="Y294" s="586">
        <v>0</v>
      </c>
      <c r="Z294" s="586">
        <v>0</v>
      </c>
      <c r="AA294" s="586">
        <v>263172.03428540245</v>
      </c>
      <c r="AB294" s="586">
        <v>0</v>
      </c>
      <c r="AC294" s="586">
        <v>0</v>
      </c>
      <c r="AD294" s="586">
        <v>114000</v>
      </c>
      <c r="AE294" s="586">
        <v>0</v>
      </c>
      <c r="AF294" s="586">
        <v>0</v>
      </c>
      <c r="AG294" s="586">
        <v>0</v>
      </c>
      <c r="AH294" s="586">
        <v>46564.2</v>
      </c>
      <c r="AI294" s="586">
        <v>0</v>
      </c>
      <c r="AJ294" s="586">
        <v>0</v>
      </c>
      <c r="AK294" s="586">
        <v>0</v>
      </c>
      <c r="AL294" s="586">
        <v>0</v>
      </c>
      <c r="AM294" s="586">
        <v>0</v>
      </c>
      <c r="AN294" s="586">
        <v>0</v>
      </c>
      <c r="AO294" s="586">
        <v>0</v>
      </c>
      <c r="AP294" s="586">
        <v>2877270</v>
      </c>
      <c r="AQ294" s="586">
        <v>906598.66360240197</v>
      </c>
      <c r="AR294" s="586">
        <v>160564.20000000001</v>
      </c>
      <c r="AS294" s="586">
        <v>579861.96250322438</v>
      </c>
      <c r="AT294" s="587">
        <v>3944432.8636024022</v>
      </c>
      <c r="AU294" s="586">
        <v>0</v>
      </c>
      <c r="AV294" s="586">
        <v>3944432.8636024026</v>
      </c>
      <c r="AW294" s="586">
        <v>3783868.663602402</v>
      </c>
      <c r="AX294" s="586">
        <v>5336.9092575492268</v>
      </c>
      <c r="AY294" s="586">
        <v>5480.5982164557272</v>
      </c>
      <c r="AZ294" s="588">
        <v>-2.6217750915414346E-2</v>
      </c>
      <c r="BA294" s="588">
        <v>1.1217750915414347E-2</v>
      </c>
      <c r="BB294" s="586">
        <v>43589.309832702107</v>
      </c>
      <c r="BC294" s="587">
        <v>3988022.1734351041</v>
      </c>
      <c r="BD294" s="587">
        <v>5624.8549695840675</v>
      </c>
      <c r="BE294" s="588">
        <v>-1.9343796057130769E-2</v>
      </c>
      <c r="BF294" s="586">
        <v>0</v>
      </c>
      <c r="BG294" s="586">
        <v>3988022.1734351041</v>
      </c>
      <c r="BH294" s="586">
        <v>0</v>
      </c>
      <c r="BI294" s="586">
        <v>3988022.1734351041</v>
      </c>
      <c r="BJ294" s="586"/>
      <c r="BK294" s="586"/>
    </row>
    <row r="295" spans="1:63" x14ac:dyDescent="0.25">
      <c r="A295" s="564">
        <v>295</v>
      </c>
      <c r="B295" s="564">
        <v>483</v>
      </c>
      <c r="C295" s="584">
        <v>124546</v>
      </c>
      <c r="D295" s="584">
        <v>9352023</v>
      </c>
      <c r="E295" s="585" t="s">
        <v>1325</v>
      </c>
      <c r="F295" s="586">
        <v>760554</v>
      </c>
      <c r="G295" s="586">
        <v>0</v>
      </c>
      <c r="H295" s="586">
        <v>0</v>
      </c>
      <c r="I295" s="586">
        <v>16399.999999999985</v>
      </c>
      <c r="J295" s="586">
        <v>0</v>
      </c>
      <c r="K295" s="586">
        <v>8558.549999999992</v>
      </c>
      <c r="L295" s="586">
        <v>0</v>
      </c>
      <c r="M295" s="586">
        <v>0</v>
      </c>
      <c r="N295" s="586">
        <v>0</v>
      </c>
      <c r="O295" s="586">
        <v>0</v>
      </c>
      <c r="P295" s="586">
        <v>0</v>
      </c>
      <c r="Q295" s="586">
        <v>0</v>
      </c>
      <c r="R295" s="586">
        <v>0</v>
      </c>
      <c r="S295" s="586">
        <v>0</v>
      </c>
      <c r="T295" s="586">
        <v>0</v>
      </c>
      <c r="U295" s="586">
        <v>0</v>
      </c>
      <c r="V295" s="586">
        <v>0</v>
      </c>
      <c r="W295" s="586">
        <v>33039.473684210512</v>
      </c>
      <c r="X295" s="586">
        <v>0</v>
      </c>
      <c r="Y295" s="586">
        <v>0</v>
      </c>
      <c r="Z295" s="586">
        <v>61756.220218228489</v>
      </c>
      <c r="AA295" s="586">
        <v>0</v>
      </c>
      <c r="AB295" s="586">
        <v>0</v>
      </c>
      <c r="AC295" s="586">
        <v>0</v>
      </c>
      <c r="AD295" s="586">
        <v>114000</v>
      </c>
      <c r="AE295" s="586">
        <v>0</v>
      </c>
      <c r="AF295" s="586">
        <v>0</v>
      </c>
      <c r="AG295" s="586">
        <v>0</v>
      </c>
      <c r="AH295" s="586">
        <v>7578.5</v>
      </c>
      <c r="AI295" s="586">
        <v>0</v>
      </c>
      <c r="AJ295" s="586">
        <v>0</v>
      </c>
      <c r="AK295" s="586">
        <v>0</v>
      </c>
      <c r="AL295" s="586">
        <v>0</v>
      </c>
      <c r="AM295" s="586">
        <v>0</v>
      </c>
      <c r="AN295" s="586">
        <v>0</v>
      </c>
      <c r="AO295" s="586">
        <v>0</v>
      </c>
      <c r="AP295" s="586">
        <v>760554</v>
      </c>
      <c r="AQ295" s="586">
        <v>119754.24390243899</v>
      </c>
      <c r="AR295" s="586">
        <v>121578.5</v>
      </c>
      <c r="AS295" s="586">
        <v>84233.295218228479</v>
      </c>
      <c r="AT295" s="587">
        <v>1001886.743902439</v>
      </c>
      <c r="AU295" s="586">
        <v>1001886.7439024391</v>
      </c>
      <c r="AV295" s="586">
        <v>0</v>
      </c>
      <c r="AW295" s="586">
        <v>880308.24390243902</v>
      </c>
      <c r="AX295" s="586">
        <v>3155.2266806539033</v>
      </c>
      <c r="AY295" s="586">
        <v>3378.5398269307566</v>
      </c>
      <c r="AZ295" s="588">
        <v>-6.6097532578067233E-2</v>
      </c>
      <c r="BA295" s="588">
        <v>5.1097532578067234E-2</v>
      </c>
      <c r="BB295" s="586">
        <v>48165.178635536853</v>
      </c>
      <c r="BC295" s="587">
        <v>1050051.9225379759</v>
      </c>
      <c r="BD295" s="587">
        <v>3763.6269625017057</v>
      </c>
      <c r="BE295" s="588">
        <v>-2.0590157565159029E-2</v>
      </c>
      <c r="BF295" s="586">
        <v>0</v>
      </c>
      <c r="BG295" s="586">
        <v>1050051.9225379759</v>
      </c>
      <c r="BH295" s="586">
        <v>0</v>
      </c>
      <c r="BI295" s="586">
        <v>1050051.9225379759</v>
      </c>
      <c r="BJ295" s="586"/>
      <c r="BK295" s="586"/>
    </row>
    <row r="296" spans="1:63" x14ac:dyDescent="0.25">
      <c r="A296" s="564">
        <v>296</v>
      </c>
      <c r="B296" s="564">
        <v>512</v>
      </c>
      <c r="C296" s="584">
        <v>124560</v>
      </c>
      <c r="D296" s="584">
        <v>9352044</v>
      </c>
      <c r="E296" s="585" t="s">
        <v>1326</v>
      </c>
      <c r="F296" s="586">
        <v>1090400</v>
      </c>
      <c r="G296" s="586">
        <v>0</v>
      </c>
      <c r="H296" s="586">
        <v>0</v>
      </c>
      <c r="I296" s="586">
        <v>26800</v>
      </c>
      <c r="J296" s="586">
        <v>0</v>
      </c>
      <c r="K296" s="586">
        <v>9579.1898734177248</v>
      </c>
      <c r="L296" s="586">
        <v>48269.164556962118</v>
      </c>
      <c r="M296" s="586">
        <v>13601.620253164539</v>
      </c>
      <c r="N296" s="586">
        <v>108518.07594936695</v>
      </c>
      <c r="O296" s="586">
        <v>0</v>
      </c>
      <c r="P296" s="586">
        <v>0</v>
      </c>
      <c r="Q296" s="586">
        <v>0</v>
      </c>
      <c r="R296" s="586">
        <v>0</v>
      </c>
      <c r="S296" s="586">
        <v>0</v>
      </c>
      <c r="T296" s="586">
        <v>0</v>
      </c>
      <c r="U296" s="586">
        <v>0</v>
      </c>
      <c r="V296" s="586">
        <v>0</v>
      </c>
      <c r="W296" s="586">
        <v>14117.647058823541</v>
      </c>
      <c r="X296" s="586">
        <v>0</v>
      </c>
      <c r="Y296" s="586">
        <v>3864.2297650130554</v>
      </c>
      <c r="Z296" s="586">
        <v>75264.858253433515</v>
      </c>
      <c r="AA296" s="586">
        <v>0</v>
      </c>
      <c r="AB296" s="586">
        <v>0</v>
      </c>
      <c r="AC296" s="586">
        <v>0</v>
      </c>
      <c r="AD296" s="586">
        <v>114000</v>
      </c>
      <c r="AE296" s="586">
        <v>0</v>
      </c>
      <c r="AF296" s="586">
        <v>0</v>
      </c>
      <c r="AG296" s="586">
        <v>0</v>
      </c>
      <c r="AH296" s="586">
        <v>11256.5</v>
      </c>
      <c r="AI296" s="586">
        <v>0</v>
      </c>
      <c r="AJ296" s="586">
        <v>0</v>
      </c>
      <c r="AK296" s="586">
        <v>0</v>
      </c>
      <c r="AL296" s="586">
        <v>0</v>
      </c>
      <c r="AM296" s="586">
        <v>0</v>
      </c>
      <c r="AN296" s="586">
        <v>0</v>
      </c>
      <c r="AO296" s="586">
        <v>0</v>
      </c>
      <c r="AP296" s="586">
        <v>1090400</v>
      </c>
      <c r="AQ296" s="586">
        <v>300014.78571018146</v>
      </c>
      <c r="AR296" s="586">
        <v>125256.5</v>
      </c>
      <c r="AS296" s="586">
        <v>188646.68356988917</v>
      </c>
      <c r="AT296" s="587">
        <v>1515671.2857101816</v>
      </c>
      <c r="AU296" s="586">
        <v>1515671.2857101818</v>
      </c>
      <c r="AV296" s="586">
        <v>0</v>
      </c>
      <c r="AW296" s="586">
        <v>1390414.7857101816</v>
      </c>
      <c r="AX296" s="586">
        <v>3476.036964275454</v>
      </c>
      <c r="AY296" s="586">
        <v>3490.8228145469179</v>
      </c>
      <c r="AZ296" s="588">
        <v>-4.2356347076249424E-3</v>
      </c>
      <c r="BA296" s="588">
        <v>0</v>
      </c>
      <c r="BB296" s="586">
        <v>0</v>
      </c>
      <c r="BC296" s="587">
        <v>1515671.2857101816</v>
      </c>
      <c r="BD296" s="587">
        <v>3789.1782142754541</v>
      </c>
      <c r="BE296" s="588">
        <v>-1.5520114133846241E-2</v>
      </c>
      <c r="BF296" s="586">
        <v>0</v>
      </c>
      <c r="BG296" s="586">
        <v>1515671.2857101816</v>
      </c>
      <c r="BH296" s="586">
        <v>0</v>
      </c>
      <c r="BI296" s="586">
        <v>1515671.2857101816</v>
      </c>
      <c r="BJ296" s="586"/>
      <c r="BK296" s="586"/>
    </row>
    <row r="297" spans="1:63" x14ac:dyDescent="0.25">
      <c r="A297" s="564">
        <v>297</v>
      </c>
      <c r="B297" s="564">
        <v>270</v>
      </c>
      <c r="C297" s="584">
        <v>124649</v>
      </c>
      <c r="D297" s="584">
        <v>9352161</v>
      </c>
      <c r="E297" s="585" t="s">
        <v>1327</v>
      </c>
      <c r="F297" s="586">
        <v>929566</v>
      </c>
      <c r="G297" s="586">
        <v>0</v>
      </c>
      <c r="H297" s="586">
        <v>0</v>
      </c>
      <c r="I297" s="586">
        <v>36400.000000000065</v>
      </c>
      <c r="J297" s="586">
        <v>0</v>
      </c>
      <c r="K297" s="586">
        <v>900.90000000000191</v>
      </c>
      <c r="L297" s="586">
        <v>13267.799999999996</v>
      </c>
      <c r="M297" s="586">
        <v>104094.9000000001</v>
      </c>
      <c r="N297" s="586">
        <v>41932.79999999985</v>
      </c>
      <c r="O297" s="586">
        <v>136636.49999999985</v>
      </c>
      <c r="P297" s="586">
        <v>0</v>
      </c>
      <c r="Q297" s="586">
        <v>0</v>
      </c>
      <c r="R297" s="586">
        <v>0</v>
      </c>
      <c r="S297" s="586">
        <v>0</v>
      </c>
      <c r="T297" s="586">
        <v>0</v>
      </c>
      <c r="U297" s="586">
        <v>0</v>
      </c>
      <c r="V297" s="586">
        <v>0</v>
      </c>
      <c r="W297" s="586">
        <v>38406.14334470989</v>
      </c>
      <c r="X297" s="586">
        <v>0</v>
      </c>
      <c r="Y297" s="586">
        <v>941.56716417910445</v>
      </c>
      <c r="Z297" s="586">
        <v>66849.585320526792</v>
      </c>
      <c r="AA297" s="586">
        <v>0</v>
      </c>
      <c r="AB297" s="586">
        <v>0</v>
      </c>
      <c r="AC297" s="586">
        <v>0</v>
      </c>
      <c r="AD297" s="586">
        <v>114000</v>
      </c>
      <c r="AE297" s="586">
        <v>0</v>
      </c>
      <c r="AF297" s="586">
        <v>0</v>
      </c>
      <c r="AG297" s="586">
        <v>0</v>
      </c>
      <c r="AH297" s="586">
        <v>17603.25</v>
      </c>
      <c r="AI297" s="586">
        <v>0</v>
      </c>
      <c r="AJ297" s="586">
        <v>0</v>
      </c>
      <c r="AK297" s="586">
        <v>0</v>
      </c>
      <c r="AL297" s="586">
        <v>0</v>
      </c>
      <c r="AM297" s="586">
        <v>0</v>
      </c>
      <c r="AN297" s="586">
        <v>0</v>
      </c>
      <c r="AO297" s="586">
        <v>0</v>
      </c>
      <c r="AP297" s="586">
        <v>929566</v>
      </c>
      <c r="AQ297" s="586">
        <v>439430.19582941564</v>
      </c>
      <c r="AR297" s="586">
        <v>131603.25</v>
      </c>
      <c r="AS297" s="586">
        <v>243463.8353205267</v>
      </c>
      <c r="AT297" s="587">
        <v>1500599.4458294157</v>
      </c>
      <c r="AU297" s="586">
        <v>1500599.4458294157</v>
      </c>
      <c r="AV297" s="586">
        <v>0</v>
      </c>
      <c r="AW297" s="586">
        <v>1368996.1958294157</v>
      </c>
      <c r="AX297" s="586">
        <v>4014.6516006727734</v>
      </c>
      <c r="AY297" s="586">
        <v>4059.7965723707339</v>
      </c>
      <c r="AZ297" s="588">
        <v>-1.1120008328791193E-2</v>
      </c>
      <c r="BA297" s="588">
        <v>0</v>
      </c>
      <c r="BB297" s="586">
        <v>0</v>
      </c>
      <c r="BC297" s="587">
        <v>1500599.4458294157</v>
      </c>
      <c r="BD297" s="587">
        <v>4400.5848851302517</v>
      </c>
      <c r="BE297" s="588">
        <v>-1.4336405029295674E-2</v>
      </c>
      <c r="BF297" s="586">
        <v>0</v>
      </c>
      <c r="BG297" s="586">
        <v>1500599.4458294157</v>
      </c>
      <c r="BH297" s="586">
        <v>0</v>
      </c>
      <c r="BI297" s="586">
        <v>1500599.4458294157</v>
      </c>
      <c r="BJ297" s="586"/>
      <c r="BK297" s="586"/>
    </row>
    <row r="298" spans="1:63" x14ac:dyDescent="0.25">
      <c r="A298" s="564">
        <v>298</v>
      </c>
      <c r="B298" s="564">
        <v>119</v>
      </c>
      <c r="C298" s="584">
        <v>124621</v>
      </c>
      <c r="D298" s="584">
        <v>9352128</v>
      </c>
      <c r="E298" s="585" t="s">
        <v>1183</v>
      </c>
      <c r="F298" s="586">
        <v>182642</v>
      </c>
      <c r="G298" s="586">
        <v>0</v>
      </c>
      <c r="H298" s="586">
        <v>0</v>
      </c>
      <c r="I298" s="586">
        <v>924.13793103448393</v>
      </c>
      <c r="J298" s="586">
        <v>0</v>
      </c>
      <c r="K298" s="586">
        <v>0</v>
      </c>
      <c r="L298" s="586">
        <v>0</v>
      </c>
      <c r="M298" s="586">
        <v>0</v>
      </c>
      <c r="N298" s="586">
        <v>0</v>
      </c>
      <c r="O298" s="586">
        <v>0</v>
      </c>
      <c r="P298" s="586">
        <v>0</v>
      </c>
      <c r="Q298" s="586">
        <v>0</v>
      </c>
      <c r="R298" s="586">
        <v>0</v>
      </c>
      <c r="S298" s="586">
        <v>0</v>
      </c>
      <c r="T298" s="586">
        <v>0</v>
      </c>
      <c r="U298" s="586">
        <v>0</v>
      </c>
      <c r="V298" s="586">
        <v>0</v>
      </c>
      <c r="W298" s="586">
        <v>0</v>
      </c>
      <c r="X298" s="586">
        <v>0</v>
      </c>
      <c r="Y298" s="586">
        <v>1191.8269230769231</v>
      </c>
      <c r="Z298" s="586">
        <v>11933.202088452079</v>
      </c>
      <c r="AA298" s="586">
        <v>0</v>
      </c>
      <c r="AB298" s="586">
        <v>0</v>
      </c>
      <c r="AC298" s="586">
        <v>0</v>
      </c>
      <c r="AD298" s="586">
        <v>114000</v>
      </c>
      <c r="AE298" s="586">
        <v>55273.698264352468</v>
      </c>
      <c r="AF298" s="586">
        <v>0</v>
      </c>
      <c r="AG298" s="586">
        <v>0</v>
      </c>
      <c r="AH298" s="586">
        <v>4010.77</v>
      </c>
      <c r="AI298" s="586">
        <v>0</v>
      </c>
      <c r="AJ298" s="586">
        <v>0</v>
      </c>
      <c r="AK298" s="586">
        <v>0</v>
      </c>
      <c r="AL298" s="586">
        <v>0</v>
      </c>
      <c r="AM298" s="586">
        <v>0</v>
      </c>
      <c r="AN298" s="586">
        <v>0</v>
      </c>
      <c r="AO298" s="586">
        <v>0</v>
      </c>
      <c r="AP298" s="586">
        <v>182642</v>
      </c>
      <c r="AQ298" s="586">
        <v>14049.166942563486</v>
      </c>
      <c r="AR298" s="586">
        <v>173284.46826435244</v>
      </c>
      <c r="AS298" s="586">
        <v>22393.071053969321</v>
      </c>
      <c r="AT298" s="587">
        <v>369975.6352069159</v>
      </c>
      <c r="AU298" s="586">
        <v>369975.63520691596</v>
      </c>
      <c r="AV298" s="586">
        <v>0</v>
      </c>
      <c r="AW298" s="586">
        <v>196691.16694256346</v>
      </c>
      <c r="AX298" s="586">
        <v>2935.6890588442307</v>
      </c>
      <c r="AY298" s="586">
        <v>2243.9676273307409</v>
      </c>
      <c r="AZ298" s="588">
        <v>0.30825820439143803</v>
      </c>
      <c r="BA298" s="588">
        <v>-0.30274820439143801</v>
      </c>
      <c r="BB298" s="586">
        <v>-45516.930382422128</v>
      </c>
      <c r="BC298" s="587">
        <v>324458.70482449379</v>
      </c>
      <c r="BD298" s="587">
        <v>4842.6672361864748</v>
      </c>
      <c r="BE298" s="588">
        <v>-0.12400147426538832</v>
      </c>
      <c r="BF298" s="586">
        <v>0</v>
      </c>
      <c r="BG298" s="586">
        <v>324458.70482449379</v>
      </c>
      <c r="BH298" s="586">
        <v>0</v>
      </c>
      <c r="BI298" s="586">
        <v>324458.70482449379</v>
      </c>
      <c r="BJ298" s="586"/>
      <c r="BK298" s="586"/>
    </row>
    <row r="299" spans="1:63" x14ac:dyDescent="0.25">
      <c r="A299" s="564">
        <v>299</v>
      </c>
      <c r="B299" s="564">
        <v>225</v>
      </c>
      <c r="C299" s="584">
        <v>124730</v>
      </c>
      <c r="D299" s="584">
        <v>9353086</v>
      </c>
      <c r="E299" s="585" t="s">
        <v>1223</v>
      </c>
      <c r="F299" s="586">
        <v>327120</v>
      </c>
      <c r="G299" s="586">
        <v>0</v>
      </c>
      <c r="H299" s="586">
        <v>0</v>
      </c>
      <c r="I299" s="586">
        <v>1599.9999999999982</v>
      </c>
      <c r="J299" s="586">
        <v>0</v>
      </c>
      <c r="K299" s="586">
        <v>300.30000000000064</v>
      </c>
      <c r="L299" s="586">
        <v>0</v>
      </c>
      <c r="M299" s="586">
        <v>0</v>
      </c>
      <c r="N299" s="586">
        <v>1164.7999999999995</v>
      </c>
      <c r="O299" s="586">
        <v>0</v>
      </c>
      <c r="P299" s="586">
        <v>0</v>
      </c>
      <c r="Q299" s="586">
        <v>0</v>
      </c>
      <c r="R299" s="586">
        <v>0</v>
      </c>
      <c r="S299" s="586">
        <v>0</v>
      </c>
      <c r="T299" s="586">
        <v>0</v>
      </c>
      <c r="U299" s="586">
        <v>0</v>
      </c>
      <c r="V299" s="586">
        <v>0</v>
      </c>
      <c r="W299" s="586">
        <v>1764.7058823529412</v>
      </c>
      <c r="X299" s="586">
        <v>0</v>
      </c>
      <c r="Y299" s="586">
        <v>0</v>
      </c>
      <c r="Z299" s="586">
        <v>29970.677871148455</v>
      </c>
      <c r="AA299" s="586">
        <v>0</v>
      </c>
      <c r="AB299" s="586">
        <v>0</v>
      </c>
      <c r="AC299" s="586">
        <v>0</v>
      </c>
      <c r="AD299" s="586">
        <v>114000</v>
      </c>
      <c r="AE299" s="586">
        <v>0</v>
      </c>
      <c r="AF299" s="586">
        <v>0</v>
      </c>
      <c r="AG299" s="586">
        <v>0</v>
      </c>
      <c r="AH299" s="586">
        <v>7695.09</v>
      </c>
      <c r="AI299" s="586">
        <v>0</v>
      </c>
      <c r="AJ299" s="586">
        <v>0</v>
      </c>
      <c r="AK299" s="586">
        <v>0</v>
      </c>
      <c r="AL299" s="586">
        <v>0</v>
      </c>
      <c r="AM299" s="586">
        <v>0</v>
      </c>
      <c r="AN299" s="586">
        <v>0</v>
      </c>
      <c r="AO299" s="586">
        <v>0</v>
      </c>
      <c r="AP299" s="586">
        <v>327120</v>
      </c>
      <c r="AQ299" s="586">
        <v>34800.483753501394</v>
      </c>
      <c r="AR299" s="586">
        <v>121695.09</v>
      </c>
      <c r="AS299" s="586">
        <v>41501.027871148457</v>
      </c>
      <c r="AT299" s="587">
        <v>483615.57375350141</v>
      </c>
      <c r="AU299" s="586">
        <v>483615.57375350141</v>
      </c>
      <c r="AV299" s="586">
        <v>0</v>
      </c>
      <c r="AW299" s="586">
        <v>361920.48375350138</v>
      </c>
      <c r="AX299" s="586">
        <v>3016.004031279178</v>
      </c>
      <c r="AY299" s="586">
        <v>3029.2783020493689</v>
      </c>
      <c r="AZ299" s="588">
        <v>-4.3819911697154422E-3</v>
      </c>
      <c r="BA299" s="588">
        <v>0</v>
      </c>
      <c r="BB299" s="586">
        <v>0</v>
      </c>
      <c r="BC299" s="587">
        <v>483615.57375350141</v>
      </c>
      <c r="BD299" s="587">
        <v>4030.1297812791786</v>
      </c>
      <c r="BE299" s="588">
        <v>-3.4640228153648533E-2</v>
      </c>
      <c r="BF299" s="586">
        <v>0</v>
      </c>
      <c r="BG299" s="586">
        <v>483615.57375350141</v>
      </c>
      <c r="BH299" s="586">
        <v>0</v>
      </c>
      <c r="BI299" s="586">
        <v>483615.57375350141</v>
      </c>
      <c r="BJ299" s="586"/>
      <c r="BK299" s="586"/>
    </row>
    <row r="300" spans="1:63" x14ac:dyDescent="0.25">
      <c r="A300" s="564">
        <v>300</v>
      </c>
      <c r="B300" s="564">
        <v>455</v>
      </c>
      <c r="C300" s="584">
        <v>124769</v>
      </c>
      <c r="D300" s="584">
        <v>9353320</v>
      </c>
      <c r="E300" s="585" t="s">
        <v>1244</v>
      </c>
      <c r="F300" s="586">
        <v>847786</v>
      </c>
      <c r="G300" s="586">
        <v>0</v>
      </c>
      <c r="H300" s="586">
        <v>0</v>
      </c>
      <c r="I300" s="586">
        <v>7999.9999999999973</v>
      </c>
      <c r="J300" s="586">
        <v>0</v>
      </c>
      <c r="K300" s="586">
        <v>6756.7500000000055</v>
      </c>
      <c r="L300" s="586">
        <v>12285.000000000007</v>
      </c>
      <c r="M300" s="586">
        <v>0</v>
      </c>
      <c r="N300" s="586">
        <v>0</v>
      </c>
      <c r="O300" s="586">
        <v>0</v>
      </c>
      <c r="P300" s="586">
        <v>0</v>
      </c>
      <c r="Q300" s="586">
        <v>0</v>
      </c>
      <c r="R300" s="586">
        <v>0</v>
      </c>
      <c r="S300" s="586">
        <v>0</v>
      </c>
      <c r="T300" s="586">
        <v>0</v>
      </c>
      <c r="U300" s="586">
        <v>0</v>
      </c>
      <c r="V300" s="586">
        <v>0</v>
      </c>
      <c r="W300" s="586">
        <v>29813.909774436073</v>
      </c>
      <c r="X300" s="586">
        <v>0</v>
      </c>
      <c r="Y300" s="586">
        <v>0</v>
      </c>
      <c r="Z300" s="586">
        <v>57471.110120225356</v>
      </c>
      <c r="AA300" s="586">
        <v>0</v>
      </c>
      <c r="AB300" s="586">
        <v>0</v>
      </c>
      <c r="AC300" s="586">
        <v>0</v>
      </c>
      <c r="AD300" s="586">
        <v>114000</v>
      </c>
      <c r="AE300" s="586">
        <v>0</v>
      </c>
      <c r="AF300" s="586">
        <v>0</v>
      </c>
      <c r="AG300" s="586">
        <v>0</v>
      </c>
      <c r="AH300" s="586">
        <v>4837.8999999999996</v>
      </c>
      <c r="AI300" s="586">
        <v>0</v>
      </c>
      <c r="AJ300" s="586">
        <v>0</v>
      </c>
      <c r="AK300" s="586">
        <v>0</v>
      </c>
      <c r="AL300" s="586">
        <v>0</v>
      </c>
      <c r="AM300" s="586">
        <v>0</v>
      </c>
      <c r="AN300" s="586">
        <v>0</v>
      </c>
      <c r="AO300" s="586">
        <v>0</v>
      </c>
      <c r="AP300" s="586">
        <v>847786</v>
      </c>
      <c r="AQ300" s="586">
        <v>114326.76989466144</v>
      </c>
      <c r="AR300" s="586">
        <v>118837.9</v>
      </c>
      <c r="AS300" s="586">
        <v>80989.785120225366</v>
      </c>
      <c r="AT300" s="587">
        <v>1080950.6698946613</v>
      </c>
      <c r="AU300" s="586">
        <v>1080950.6698946613</v>
      </c>
      <c r="AV300" s="586">
        <v>0</v>
      </c>
      <c r="AW300" s="586">
        <v>962112.76989466127</v>
      </c>
      <c r="AX300" s="586">
        <v>3093.6101925873354</v>
      </c>
      <c r="AY300" s="586">
        <v>3104.7045772818619</v>
      </c>
      <c r="AZ300" s="588">
        <v>-3.5734107443612393E-3</v>
      </c>
      <c r="BA300" s="588">
        <v>0</v>
      </c>
      <c r="BB300" s="586">
        <v>0</v>
      </c>
      <c r="BC300" s="587">
        <v>1080950.6698946613</v>
      </c>
      <c r="BD300" s="587">
        <v>3475.7256266709364</v>
      </c>
      <c r="BE300" s="588">
        <v>-1.2712336720320239E-2</v>
      </c>
      <c r="BF300" s="586">
        <v>0</v>
      </c>
      <c r="BG300" s="586">
        <v>1080950.6698946613</v>
      </c>
      <c r="BH300" s="586">
        <v>0</v>
      </c>
      <c r="BI300" s="586">
        <v>1080950.6698946613</v>
      </c>
      <c r="BJ300" s="586"/>
      <c r="BK300" s="586"/>
    </row>
    <row r="301" spans="1:63" x14ac:dyDescent="0.25">
      <c r="A301" s="564">
        <v>301</v>
      </c>
      <c r="B301" s="564">
        <v>82</v>
      </c>
      <c r="C301" s="584">
        <v>124600</v>
      </c>
      <c r="D301" s="584">
        <v>9352098</v>
      </c>
      <c r="E301" s="585" t="s">
        <v>1177</v>
      </c>
      <c r="F301" s="586">
        <v>103588</v>
      </c>
      <c r="G301" s="586">
        <v>0</v>
      </c>
      <c r="H301" s="586">
        <v>0</v>
      </c>
      <c r="I301" s="586">
        <v>1600.0000000000025</v>
      </c>
      <c r="J301" s="586">
        <v>0</v>
      </c>
      <c r="K301" s="586">
        <v>450.44999999999982</v>
      </c>
      <c r="L301" s="586">
        <v>0</v>
      </c>
      <c r="M301" s="586">
        <v>0</v>
      </c>
      <c r="N301" s="586">
        <v>0</v>
      </c>
      <c r="O301" s="586">
        <v>0</v>
      </c>
      <c r="P301" s="586">
        <v>0</v>
      </c>
      <c r="Q301" s="586">
        <v>0</v>
      </c>
      <c r="R301" s="586">
        <v>0</v>
      </c>
      <c r="S301" s="586">
        <v>0</v>
      </c>
      <c r="T301" s="586">
        <v>0</v>
      </c>
      <c r="U301" s="586">
        <v>0</v>
      </c>
      <c r="V301" s="586">
        <v>0</v>
      </c>
      <c r="W301" s="586">
        <v>0</v>
      </c>
      <c r="X301" s="586">
        <v>0</v>
      </c>
      <c r="Y301" s="586">
        <v>0</v>
      </c>
      <c r="Z301" s="586">
        <v>8624.8501762632313</v>
      </c>
      <c r="AA301" s="586">
        <v>0</v>
      </c>
      <c r="AB301" s="586">
        <v>0</v>
      </c>
      <c r="AC301" s="586">
        <v>0</v>
      </c>
      <c r="AD301" s="586">
        <v>114000</v>
      </c>
      <c r="AE301" s="586">
        <v>74632.843791722291</v>
      </c>
      <c r="AF301" s="586">
        <v>0</v>
      </c>
      <c r="AG301" s="586">
        <v>1000</v>
      </c>
      <c r="AH301" s="586">
        <v>3124.67</v>
      </c>
      <c r="AI301" s="586">
        <v>0</v>
      </c>
      <c r="AJ301" s="586">
        <v>0</v>
      </c>
      <c r="AK301" s="586">
        <v>0</v>
      </c>
      <c r="AL301" s="586">
        <v>0</v>
      </c>
      <c r="AM301" s="586">
        <v>0</v>
      </c>
      <c r="AN301" s="586">
        <v>0</v>
      </c>
      <c r="AO301" s="586">
        <v>0</v>
      </c>
      <c r="AP301" s="586">
        <v>103588</v>
      </c>
      <c r="AQ301" s="586">
        <v>10675.300176263234</v>
      </c>
      <c r="AR301" s="586">
        <v>192757.5137917223</v>
      </c>
      <c r="AS301" s="586">
        <v>19647.875176263231</v>
      </c>
      <c r="AT301" s="587">
        <v>307020.81396798557</v>
      </c>
      <c r="AU301" s="586">
        <v>307020.81396798557</v>
      </c>
      <c r="AV301" s="586">
        <v>0</v>
      </c>
      <c r="AW301" s="586">
        <v>115263.30017626328</v>
      </c>
      <c r="AX301" s="586">
        <v>3033.2447414806124</v>
      </c>
      <c r="AY301" s="586">
        <v>2178.7486320483163</v>
      </c>
      <c r="AZ301" s="588">
        <v>0.39219582142844772</v>
      </c>
      <c r="BA301" s="588">
        <v>-0.38668582142844771</v>
      </c>
      <c r="BB301" s="586">
        <v>-32014.665769848976</v>
      </c>
      <c r="BC301" s="587">
        <v>275006.14819813659</v>
      </c>
      <c r="BD301" s="587">
        <v>7237.0038999509634</v>
      </c>
      <c r="BE301" s="588">
        <v>0.31619421048719665</v>
      </c>
      <c r="BF301" s="586">
        <v>0</v>
      </c>
      <c r="BG301" s="586">
        <v>275006.14819813659</v>
      </c>
      <c r="BH301" s="586">
        <v>0</v>
      </c>
      <c r="BI301" s="586">
        <v>275006.14819813659</v>
      </c>
      <c r="BJ301" s="586"/>
      <c r="BK301" s="586"/>
    </row>
    <row r="302" spans="1:63" x14ac:dyDescent="0.25">
      <c r="A302" s="564">
        <v>302</v>
      </c>
      <c r="B302" s="564">
        <v>515</v>
      </c>
      <c r="C302" s="584">
        <v>124716</v>
      </c>
      <c r="D302" s="584">
        <v>9353063</v>
      </c>
      <c r="E302" s="585" t="s">
        <v>931</v>
      </c>
      <c r="F302" s="586">
        <v>866868</v>
      </c>
      <c r="G302" s="586">
        <v>0</v>
      </c>
      <c r="H302" s="586">
        <v>0</v>
      </c>
      <c r="I302" s="586">
        <v>21600.000000000004</v>
      </c>
      <c r="J302" s="586">
        <v>0</v>
      </c>
      <c r="K302" s="586">
        <v>0</v>
      </c>
      <c r="L302" s="586">
        <v>0</v>
      </c>
      <c r="M302" s="586">
        <v>1119.2999999999984</v>
      </c>
      <c r="N302" s="586">
        <v>0</v>
      </c>
      <c r="O302" s="586">
        <v>0</v>
      </c>
      <c r="P302" s="586">
        <v>0</v>
      </c>
      <c r="Q302" s="586">
        <v>0</v>
      </c>
      <c r="R302" s="586">
        <v>0</v>
      </c>
      <c r="S302" s="586">
        <v>0</v>
      </c>
      <c r="T302" s="586">
        <v>0</v>
      </c>
      <c r="U302" s="586">
        <v>0</v>
      </c>
      <c r="V302" s="586">
        <v>0</v>
      </c>
      <c r="W302" s="586">
        <v>9352.9411764705892</v>
      </c>
      <c r="X302" s="586">
        <v>0</v>
      </c>
      <c r="Y302" s="586">
        <v>1903.8834951456311</v>
      </c>
      <c r="Z302" s="586">
        <v>85634.718077220052</v>
      </c>
      <c r="AA302" s="586">
        <v>0</v>
      </c>
      <c r="AB302" s="586">
        <v>0</v>
      </c>
      <c r="AC302" s="586">
        <v>0</v>
      </c>
      <c r="AD302" s="586">
        <v>114000</v>
      </c>
      <c r="AE302" s="586">
        <v>0</v>
      </c>
      <c r="AF302" s="586">
        <v>0</v>
      </c>
      <c r="AG302" s="586">
        <v>0</v>
      </c>
      <c r="AH302" s="586">
        <v>65144</v>
      </c>
      <c r="AI302" s="586">
        <v>0</v>
      </c>
      <c r="AJ302" s="586">
        <v>0</v>
      </c>
      <c r="AK302" s="586">
        <v>0</v>
      </c>
      <c r="AL302" s="586">
        <v>0</v>
      </c>
      <c r="AM302" s="586">
        <v>0</v>
      </c>
      <c r="AN302" s="586">
        <v>0</v>
      </c>
      <c r="AO302" s="586">
        <v>0</v>
      </c>
      <c r="AP302" s="586">
        <v>866868</v>
      </c>
      <c r="AQ302" s="586">
        <v>119610.84274883626</v>
      </c>
      <c r="AR302" s="586">
        <v>179144</v>
      </c>
      <c r="AS302" s="586">
        <v>106992.16807722005</v>
      </c>
      <c r="AT302" s="587">
        <v>1165622.8427488361</v>
      </c>
      <c r="AU302" s="586">
        <v>1165622.8427488364</v>
      </c>
      <c r="AV302" s="586">
        <v>0</v>
      </c>
      <c r="AW302" s="586">
        <v>986478.84274883615</v>
      </c>
      <c r="AX302" s="586">
        <v>3102.1347256252711</v>
      </c>
      <c r="AY302" s="586">
        <v>3104.9304671014384</v>
      </c>
      <c r="AZ302" s="588">
        <v>-9.0041999516245056E-4</v>
      </c>
      <c r="BA302" s="588">
        <v>0</v>
      </c>
      <c r="BB302" s="586">
        <v>0</v>
      </c>
      <c r="BC302" s="587">
        <v>1165622.8427488361</v>
      </c>
      <c r="BD302" s="587">
        <v>3665.4806375749563</v>
      </c>
      <c r="BE302" s="588">
        <v>-1.1224773147555767E-2</v>
      </c>
      <c r="BF302" s="586">
        <v>0</v>
      </c>
      <c r="BG302" s="586">
        <v>1165622.8427488361</v>
      </c>
      <c r="BH302" s="586">
        <v>0</v>
      </c>
      <c r="BI302" s="586">
        <v>1165622.8427488361</v>
      </c>
      <c r="BJ302" s="586"/>
      <c r="BK302" s="586"/>
    </row>
    <row r="303" spans="1:63" x14ac:dyDescent="0.25">
      <c r="A303" s="564">
        <v>303</v>
      </c>
      <c r="B303" s="599">
        <v>1001</v>
      </c>
      <c r="C303" s="701" t="s">
        <v>1328</v>
      </c>
      <c r="D303" s="701" t="s">
        <v>1328</v>
      </c>
      <c r="E303" s="702" t="s">
        <v>1383</v>
      </c>
      <c r="F303" s="586" t="s">
        <v>1328</v>
      </c>
      <c r="G303" s="586" t="s">
        <v>1328</v>
      </c>
      <c r="H303" s="586" t="s">
        <v>1328</v>
      </c>
      <c r="I303" s="586" t="s">
        <v>1328</v>
      </c>
      <c r="J303" s="586" t="s">
        <v>1328</v>
      </c>
      <c r="K303" s="586" t="s">
        <v>1328</v>
      </c>
      <c r="L303" s="586" t="s">
        <v>1328</v>
      </c>
      <c r="M303" s="586" t="s">
        <v>1328</v>
      </c>
      <c r="N303" s="586" t="s">
        <v>1328</v>
      </c>
      <c r="O303" s="586" t="s">
        <v>1328</v>
      </c>
      <c r="P303" s="586" t="s">
        <v>1328</v>
      </c>
      <c r="Q303" s="586" t="s">
        <v>1328</v>
      </c>
      <c r="R303" s="586" t="s">
        <v>1328</v>
      </c>
      <c r="S303" s="586" t="s">
        <v>1328</v>
      </c>
      <c r="T303" s="586" t="s">
        <v>1328</v>
      </c>
      <c r="U303" s="586" t="s">
        <v>1328</v>
      </c>
      <c r="V303" s="586" t="s">
        <v>1328</v>
      </c>
      <c r="W303" s="586" t="s">
        <v>1328</v>
      </c>
      <c r="X303" s="586" t="s">
        <v>1328</v>
      </c>
      <c r="Y303" s="586" t="s">
        <v>1328</v>
      </c>
      <c r="Z303" s="586" t="s">
        <v>1328</v>
      </c>
      <c r="AA303" s="586" t="s">
        <v>1328</v>
      </c>
      <c r="AB303" s="586" t="s">
        <v>1328</v>
      </c>
      <c r="AC303" s="586" t="s">
        <v>1328</v>
      </c>
      <c r="AD303" s="586" t="s">
        <v>1328</v>
      </c>
      <c r="AE303" s="586" t="s">
        <v>1328</v>
      </c>
      <c r="AF303" s="586" t="s">
        <v>1328</v>
      </c>
      <c r="AG303" s="586" t="s">
        <v>1328</v>
      </c>
      <c r="AH303" s="586" t="s">
        <v>1328</v>
      </c>
      <c r="AI303" s="586" t="s">
        <v>1328</v>
      </c>
      <c r="AJ303" s="586" t="s">
        <v>1328</v>
      </c>
      <c r="AK303" s="586" t="s">
        <v>1328</v>
      </c>
      <c r="AL303" s="586" t="s">
        <v>1328</v>
      </c>
      <c r="AM303" s="586" t="s">
        <v>1328</v>
      </c>
      <c r="AN303" s="586" t="s">
        <v>1328</v>
      </c>
      <c r="AO303" s="586" t="s">
        <v>1328</v>
      </c>
      <c r="AP303" s="586" t="s">
        <v>1328</v>
      </c>
      <c r="AQ303" s="586" t="s">
        <v>1328</v>
      </c>
      <c r="AR303" s="586" t="s">
        <v>1328</v>
      </c>
      <c r="AS303" s="586" t="s">
        <v>1328</v>
      </c>
      <c r="AT303" s="587" t="s">
        <v>1328</v>
      </c>
      <c r="AU303" s="586" t="s">
        <v>1328</v>
      </c>
      <c r="AV303" s="586" t="s">
        <v>1328</v>
      </c>
      <c r="AW303" s="586" t="s">
        <v>1328</v>
      </c>
      <c r="AX303" s="586" t="s">
        <v>1328</v>
      </c>
      <c r="AY303" s="586" t="s">
        <v>1328</v>
      </c>
      <c r="AZ303" s="588" t="s">
        <v>1328</v>
      </c>
      <c r="BA303" s="588" t="s">
        <v>1328</v>
      </c>
      <c r="BB303" s="586" t="s">
        <v>1328</v>
      </c>
      <c r="BC303" s="587" t="s">
        <v>1328</v>
      </c>
      <c r="BD303" s="587" t="s">
        <v>1328</v>
      </c>
      <c r="BE303" s="588" t="s">
        <v>1328</v>
      </c>
      <c r="BF303" s="586" t="s">
        <v>1328</v>
      </c>
      <c r="BG303" s="586" t="s">
        <v>1328</v>
      </c>
      <c r="BH303" s="586" t="s">
        <v>1328</v>
      </c>
      <c r="BI303" s="586" t="s">
        <v>1328</v>
      </c>
      <c r="BJ303" s="586"/>
      <c r="BK303" s="586"/>
    </row>
    <row r="304" spans="1:63" x14ac:dyDescent="0.25">
      <c r="A304" s="564">
        <v>303</v>
      </c>
      <c r="B304" s="599">
        <v>195</v>
      </c>
      <c r="C304" s="701" t="s">
        <v>1328</v>
      </c>
      <c r="D304" s="701" t="s">
        <v>1328</v>
      </c>
      <c r="E304" s="702" t="s">
        <v>954</v>
      </c>
      <c r="F304" s="586" t="s">
        <v>1328</v>
      </c>
      <c r="G304" s="586" t="s">
        <v>1328</v>
      </c>
      <c r="H304" s="586" t="s">
        <v>1328</v>
      </c>
      <c r="I304" s="586" t="s">
        <v>1328</v>
      </c>
      <c r="J304" s="586" t="s">
        <v>1328</v>
      </c>
      <c r="K304" s="586" t="s">
        <v>1328</v>
      </c>
      <c r="L304" s="586" t="s">
        <v>1328</v>
      </c>
      <c r="M304" s="586" t="s">
        <v>1328</v>
      </c>
      <c r="N304" s="586" t="s">
        <v>1328</v>
      </c>
      <c r="O304" s="586" t="s">
        <v>1328</v>
      </c>
      <c r="P304" s="586" t="s">
        <v>1328</v>
      </c>
      <c r="Q304" s="586" t="s">
        <v>1328</v>
      </c>
      <c r="R304" s="586" t="s">
        <v>1328</v>
      </c>
      <c r="S304" s="586" t="s">
        <v>1328</v>
      </c>
      <c r="T304" s="586" t="s">
        <v>1328</v>
      </c>
      <c r="U304" s="586" t="s">
        <v>1328</v>
      </c>
      <c r="V304" s="586" t="s">
        <v>1328</v>
      </c>
      <c r="W304" s="586" t="s">
        <v>1328</v>
      </c>
      <c r="X304" s="586" t="s">
        <v>1328</v>
      </c>
      <c r="Y304" s="586" t="s">
        <v>1328</v>
      </c>
      <c r="Z304" s="586" t="s">
        <v>1328</v>
      </c>
      <c r="AA304" s="586" t="s">
        <v>1328</v>
      </c>
      <c r="AB304" s="586" t="s">
        <v>1328</v>
      </c>
      <c r="AC304" s="586" t="s">
        <v>1328</v>
      </c>
      <c r="AD304" s="586" t="s">
        <v>1328</v>
      </c>
      <c r="AE304" s="586" t="s">
        <v>1328</v>
      </c>
      <c r="AF304" s="586" t="s">
        <v>1328</v>
      </c>
      <c r="AG304" s="586" t="s">
        <v>1328</v>
      </c>
      <c r="AH304" s="586" t="s">
        <v>1328</v>
      </c>
      <c r="AI304" s="586" t="s">
        <v>1328</v>
      </c>
      <c r="AJ304" s="586" t="s">
        <v>1328</v>
      </c>
      <c r="AK304" s="586" t="s">
        <v>1328</v>
      </c>
      <c r="AL304" s="586" t="s">
        <v>1328</v>
      </c>
      <c r="AM304" s="586" t="s">
        <v>1328</v>
      </c>
      <c r="AN304" s="586" t="s">
        <v>1328</v>
      </c>
      <c r="AO304" s="586" t="s">
        <v>1328</v>
      </c>
      <c r="AP304" s="586" t="s">
        <v>1328</v>
      </c>
      <c r="AQ304" s="586" t="s">
        <v>1328</v>
      </c>
      <c r="AR304" s="586" t="s">
        <v>1328</v>
      </c>
      <c r="AS304" s="586" t="s">
        <v>1328</v>
      </c>
      <c r="AT304" s="587" t="s">
        <v>1328</v>
      </c>
      <c r="AU304" s="586" t="s">
        <v>1328</v>
      </c>
      <c r="AV304" s="586" t="s">
        <v>1328</v>
      </c>
      <c r="AW304" s="586" t="s">
        <v>1328</v>
      </c>
      <c r="AX304" s="586" t="s">
        <v>1328</v>
      </c>
      <c r="AY304" s="586" t="s">
        <v>1328</v>
      </c>
      <c r="AZ304" s="588" t="s">
        <v>1328</v>
      </c>
      <c r="BA304" s="588" t="s">
        <v>1328</v>
      </c>
      <c r="BB304" s="586" t="s">
        <v>1328</v>
      </c>
      <c r="BC304" s="587" t="s">
        <v>1328</v>
      </c>
      <c r="BD304" s="587" t="s">
        <v>1328</v>
      </c>
      <c r="BE304" s="588" t="s">
        <v>1328</v>
      </c>
      <c r="BF304" s="586" t="s">
        <v>1328</v>
      </c>
      <c r="BG304" s="586" t="s">
        <v>1328</v>
      </c>
      <c r="BH304" s="586" t="s">
        <v>1328</v>
      </c>
      <c r="BI304" s="586" t="s">
        <v>1328</v>
      </c>
      <c r="BJ304" s="586"/>
      <c r="BK304" s="586"/>
    </row>
    <row r="305" spans="1:63" x14ac:dyDescent="0.25">
      <c r="A305" s="564">
        <v>303</v>
      </c>
      <c r="B305" s="599">
        <v>196</v>
      </c>
      <c r="C305" s="701" t="s">
        <v>1328</v>
      </c>
      <c r="D305" s="701" t="s">
        <v>1328</v>
      </c>
      <c r="E305" s="702" t="s">
        <v>955</v>
      </c>
      <c r="F305" s="586" t="s">
        <v>1328</v>
      </c>
      <c r="G305" s="586" t="s">
        <v>1328</v>
      </c>
      <c r="H305" s="586" t="s">
        <v>1328</v>
      </c>
      <c r="I305" s="586" t="s">
        <v>1328</v>
      </c>
      <c r="J305" s="586" t="s">
        <v>1328</v>
      </c>
      <c r="K305" s="586" t="s">
        <v>1328</v>
      </c>
      <c r="L305" s="586" t="s">
        <v>1328</v>
      </c>
      <c r="M305" s="586" t="s">
        <v>1328</v>
      </c>
      <c r="N305" s="586" t="s">
        <v>1328</v>
      </c>
      <c r="O305" s="586" t="s">
        <v>1328</v>
      </c>
      <c r="P305" s="586" t="s">
        <v>1328</v>
      </c>
      <c r="Q305" s="586" t="s">
        <v>1328</v>
      </c>
      <c r="R305" s="586" t="s">
        <v>1328</v>
      </c>
      <c r="S305" s="586" t="s">
        <v>1328</v>
      </c>
      <c r="T305" s="586" t="s">
        <v>1328</v>
      </c>
      <c r="U305" s="586" t="s">
        <v>1328</v>
      </c>
      <c r="V305" s="586" t="s">
        <v>1328</v>
      </c>
      <c r="W305" s="586" t="s">
        <v>1328</v>
      </c>
      <c r="X305" s="586" t="s">
        <v>1328</v>
      </c>
      <c r="Y305" s="586" t="s">
        <v>1328</v>
      </c>
      <c r="Z305" s="586" t="s">
        <v>1328</v>
      </c>
      <c r="AA305" s="586" t="s">
        <v>1328</v>
      </c>
      <c r="AB305" s="586" t="s">
        <v>1328</v>
      </c>
      <c r="AC305" s="586" t="s">
        <v>1328</v>
      </c>
      <c r="AD305" s="586" t="s">
        <v>1328</v>
      </c>
      <c r="AE305" s="586" t="s">
        <v>1328</v>
      </c>
      <c r="AF305" s="586" t="s">
        <v>1328</v>
      </c>
      <c r="AG305" s="586" t="s">
        <v>1328</v>
      </c>
      <c r="AH305" s="586" t="s">
        <v>1328</v>
      </c>
      <c r="AI305" s="586" t="s">
        <v>1328</v>
      </c>
      <c r="AJ305" s="586" t="s">
        <v>1328</v>
      </c>
      <c r="AK305" s="586" t="s">
        <v>1328</v>
      </c>
      <c r="AL305" s="586" t="s">
        <v>1328</v>
      </c>
      <c r="AM305" s="586" t="s">
        <v>1328</v>
      </c>
      <c r="AN305" s="586" t="s">
        <v>1328</v>
      </c>
      <c r="AO305" s="586" t="s">
        <v>1328</v>
      </c>
      <c r="AP305" s="586" t="s">
        <v>1328</v>
      </c>
      <c r="AQ305" s="586" t="s">
        <v>1328</v>
      </c>
      <c r="AR305" s="586" t="s">
        <v>1328</v>
      </c>
      <c r="AS305" s="586" t="s">
        <v>1328</v>
      </c>
      <c r="AT305" s="587" t="s">
        <v>1328</v>
      </c>
      <c r="AU305" s="586" t="s">
        <v>1328</v>
      </c>
      <c r="AV305" s="586" t="s">
        <v>1328</v>
      </c>
      <c r="AW305" s="586" t="s">
        <v>1328</v>
      </c>
      <c r="AX305" s="586" t="s">
        <v>1328</v>
      </c>
      <c r="AY305" s="586" t="s">
        <v>1328</v>
      </c>
      <c r="AZ305" s="588" t="s">
        <v>1328</v>
      </c>
      <c r="BA305" s="588" t="s">
        <v>1328</v>
      </c>
      <c r="BB305" s="586" t="s">
        <v>1328</v>
      </c>
      <c r="BC305" s="587" t="s">
        <v>1328</v>
      </c>
      <c r="BD305" s="587" t="s">
        <v>1328</v>
      </c>
      <c r="BE305" s="588" t="s">
        <v>1328</v>
      </c>
      <c r="BF305" s="586" t="s">
        <v>1328</v>
      </c>
      <c r="BG305" s="586" t="s">
        <v>1328</v>
      </c>
      <c r="BH305" s="586" t="s">
        <v>1328</v>
      </c>
      <c r="BI305" s="586" t="s">
        <v>1328</v>
      </c>
      <c r="BJ305" s="586">
        <f>VLOOKUP(B305,CFwds!$M:$AF,15,FALSE)</f>
        <v>75606.01999999932</v>
      </c>
      <c r="BK305" s="586">
        <f>VLOOKUP(B305,CFwds!$M:$AF,20,FALSE)</f>
        <v>31802.42</v>
      </c>
    </row>
    <row r="306" spans="1:63" x14ac:dyDescent="0.25">
      <c r="A306" s="564">
        <v>303</v>
      </c>
      <c r="B306" s="599">
        <v>393</v>
      </c>
      <c r="C306" s="701" t="s">
        <v>1328</v>
      </c>
      <c r="D306" s="701" t="s">
        <v>1328</v>
      </c>
      <c r="E306" s="702" t="s">
        <v>956</v>
      </c>
      <c r="F306" s="586" t="s">
        <v>1328</v>
      </c>
      <c r="G306" s="586" t="s">
        <v>1328</v>
      </c>
      <c r="H306" s="586" t="s">
        <v>1328</v>
      </c>
      <c r="I306" s="586" t="s">
        <v>1328</v>
      </c>
      <c r="J306" s="586" t="s">
        <v>1328</v>
      </c>
      <c r="K306" s="586" t="s">
        <v>1328</v>
      </c>
      <c r="L306" s="586" t="s">
        <v>1328</v>
      </c>
      <c r="M306" s="586" t="s">
        <v>1328</v>
      </c>
      <c r="N306" s="586" t="s">
        <v>1328</v>
      </c>
      <c r="O306" s="586" t="s">
        <v>1328</v>
      </c>
      <c r="P306" s="586" t="s">
        <v>1328</v>
      </c>
      <c r="Q306" s="586" t="s">
        <v>1328</v>
      </c>
      <c r="R306" s="586" t="s">
        <v>1328</v>
      </c>
      <c r="S306" s="586" t="s">
        <v>1328</v>
      </c>
      <c r="T306" s="586" t="s">
        <v>1328</v>
      </c>
      <c r="U306" s="586" t="s">
        <v>1328</v>
      </c>
      <c r="V306" s="586" t="s">
        <v>1328</v>
      </c>
      <c r="W306" s="586" t="s">
        <v>1328</v>
      </c>
      <c r="X306" s="586" t="s">
        <v>1328</v>
      </c>
      <c r="Y306" s="586" t="s">
        <v>1328</v>
      </c>
      <c r="Z306" s="586" t="s">
        <v>1328</v>
      </c>
      <c r="AA306" s="586" t="s">
        <v>1328</v>
      </c>
      <c r="AB306" s="586" t="s">
        <v>1328</v>
      </c>
      <c r="AC306" s="586" t="s">
        <v>1328</v>
      </c>
      <c r="AD306" s="586" t="s">
        <v>1328</v>
      </c>
      <c r="AE306" s="586" t="s">
        <v>1328</v>
      </c>
      <c r="AF306" s="586" t="s">
        <v>1328</v>
      </c>
      <c r="AG306" s="586" t="s">
        <v>1328</v>
      </c>
      <c r="AH306" s="586" t="s">
        <v>1328</v>
      </c>
      <c r="AI306" s="586" t="s">
        <v>1328</v>
      </c>
      <c r="AJ306" s="586" t="s">
        <v>1328</v>
      </c>
      <c r="AK306" s="586" t="s">
        <v>1328</v>
      </c>
      <c r="AL306" s="586" t="s">
        <v>1328</v>
      </c>
      <c r="AM306" s="586" t="s">
        <v>1328</v>
      </c>
      <c r="AN306" s="586" t="s">
        <v>1328</v>
      </c>
      <c r="AO306" s="586" t="s">
        <v>1328</v>
      </c>
      <c r="AP306" s="586" t="s">
        <v>1328</v>
      </c>
      <c r="AQ306" s="586" t="s">
        <v>1328</v>
      </c>
      <c r="AR306" s="586" t="s">
        <v>1328</v>
      </c>
      <c r="AS306" s="586" t="s">
        <v>1328</v>
      </c>
      <c r="AT306" s="587" t="s">
        <v>1328</v>
      </c>
      <c r="AU306" s="586" t="s">
        <v>1328</v>
      </c>
      <c r="AV306" s="586" t="s">
        <v>1328</v>
      </c>
      <c r="AW306" s="586" t="s">
        <v>1328</v>
      </c>
      <c r="AX306" s="586" t="s">
        <v>1328</v>
      </c>
      <c r="AY306" s="586" t="s">
        <v>1328</v>
      </c>
      <c r="AZ306" s="588" t="s">
        <v>1328</v>
      </c>
      <c r="BA306" s="588" t="s">
        <v>1328</v>
      </c>
      <c r="BB306" s="586" t="s">
        <v>1328</v>
      </c>
      <c r="BC306" s="587" t="s">
        <v>1328</v>
      </c>
      <c r="BD306" s="587" t="s">
        <v>1328</v>
      </c>
      <c r="BE306" s="588" t="s">
        <v>1328</v>
      </c>
      <c r="BF306" s="586" t="s">
        <v>1328</v>
      </c>
      <c r="BG306" s="586" t="s">
        <v>1328</v>
      </c>
      <c r="BH306" s="586" t="s">
        <v>1328</v>
      </c>
      <c r="BI306" s="586" t="s">
        <v>1328</v>
      </c>
      <c r="BJ306" s="586"/>
      <c r="BK306" s="586"/>
    </row>
    <row r="307" spans="1:63" x14ac:dyDescent="0.25">
      <c r="A307" s="564">
        <v>303</v>
      </c>
      <c r="B307" s="599">
        <v>395</v>
      </c>
      <c r="C307" s="701" t="s">
        <v>1328</v>
      </c>
      <c r="D307" s="701" t="s">
        <v>1328</v>
      </c>
      <c r="E307" s="702" t="s">
        <v>957</v>
      </c>
      <c r="F307" s="586" t="s">
        <v>1328</v>
      </c>
      <c r="G307" s="586" t="s">
        <v>1328</v>
      </c>
      <c r="H307" s="586" t="s">
        <v>1328</v>
      </c>
      <c r="I307" s="586" t="s">
        <v>1328</v>
      </c>
      <c r="J307" s="586" t="s">
        <v>1328</v>
      </c>
      <c r="K307" s="586" t="s">
        <v>1328</v>
      </c>
      <c r="L307" s="586" t="s">
        <v>1328</v>
      </c>
      <c r="M307" s="586" t="s">
        <v>1328</v>
      </c>
      <c r="N307" s="586" t="s">
        <v>1328</v>
      </c>
      <c r="O307" s="586" t="s">
        <v>1328</v>
      </c>
      <c r="P307" s="586" t="s">
        <v>1328</v>
      </c>
      <c r="Q307" s="586" t="s">
        <v>1328</v>
      </c>
      <c r="R307" s="586" t="s">
        <v>1328</v>
      </c>
      <c r="S307" s="586" t="s">
        <v>1328</v>
      </c>
      <c r="T307" s="586" t="s">
        <v>1328</v>
      </c>
      <c r="U307" s="586" t="s">
        <v>1328</v>
      </c>
      <c r="V307" s="586" t="s">
        <v>1328</v>
      </c>
      <c r="W307" s="586" t="s">
        <v>1328</v>
      </c>
      <c r="X307" s="586" t="s">
        <v>1328</v>
      </c>
      <c r="Y307" s="586" t="s">
        <v>1328</v>
      </c>
      <c r="Z307" s="586" t="s">
        <v>1328</v>
      </c>
      <c r="AA307" s="586" t="s">
        <v>1328</v>
      </c>
      <c r="AB307" s="586" t="s">
        <v>1328</v>
      </c>
      <c r="AC307" s="586" t="s">
        <v>1328</v>
      </c>
      <c r="AD307" s="586" t="s">
        <v>1328</v>
      </c>
      <c r="AE307" s="586" t="s">
        <v>1328</v>
      </c>
      <c r="AF307" s="586" t="s">
        <v>1328</v>
      </c>
      <c r="AG307" s="586" t="s">
        <v>1328</v>
      </c>
      <c r="AH307" s="586" t="s">
        <v>1328</v>
      </c>
      <c r="AI307" s="586" t="s">
        <v>1328</v>
      </c>
      <c r="AJ307" s="586" t="s">
        <v>1328</v>
      </c>
      <c r="AK307" s="586" t="s">
        <v>1328</v>
      </c>
      <c r="AL307" s="586" t="s">
        <v>1328</v>
      </c>
      <c r="AM307" s="586" t="s">
        <v>1328</v>
      </c>
      <c r="AN307" s="586" t="s">
        <v>1328</v>
      </c>
      <c r="AO307" s="586" t="s">
        <v>1328</v>
      </c>
      <c r="AP307" s="586" t="s">
        <v>1328</v>
      </c>
      <c r="AQ307" s="586" t="s">
        <v>1328</v>
      </c>
      <c r="AR307" s="586" t="s">
        <v>1328</v>
      </c>
      <c r="AS307" s="586" t="s">
        <v>1328</v>
      </c>
      <c r="AT307" s="587" t="s">
        <v>1328</v>
      </c>
      <c r="AU307" s="586" t="s">
        <v>1328</v>
      </c>
      <c r="AV307" s="586" t="s">
        <v>1328</v>
      </c>
      <c r="AW307" s="586" t="s">
        <v>1328</v>
      </c>
      <c r="AX307" s="586" t="s">
        <v>1328</v>
      </c>
      <c r="AY307" s="586" t="s">
        <v>1328</v>
      </c>
      <c r="AZ307" s="588" t="s">
        <v>1328</v>
      </c>
      <c r="BA307" s="588" t="s">
        <v>1328</v>
      </c>
      <c r="BB307" s="586" t="s">
        <v>1328</v>
      </c>
      <c r="BC307" s="587" t="s">
        <v>1328</v>
      </c>
      <c r="BD307" s="587" t="s">
        <v>1328</v>
      </c>
      <c r="BE307" s="588" t="s">
        <v>1328</v>
      </c>
      <c r="BF307" s="586" t="s">
        <v>1328</v>
      </c>
      <c r="BG307" s="586" t="s">
        <v>1328</v>
      </c>
      <c r="BH307" s="586" t="s">
        <v>1328</v>
      </c>
      <c r="BI307" s="586" t="s">
        <v>1328</v>
      </c>
      <c r="BJ307" s="586"/>
      <c r="BK307" s="586"/>
    </row>
    <row r="308" spans="1:63" x14ac:dyDescent="0.25">
      <c r="A308" s="564">
        <v>303</v>
      </c>
      <c r="B308" s="599">
        <v>396</v>
      </c>
      <c r="C308" s="701" t="s">
        <v>1328</v>
      </c>
      <c r="D308" s="701" t="s">
        <v>1328</v>
      </c>
      <c r="E308" s="702" t="s">
        <v>958</v>
      </c>
      <c r="F308" s="586" t="s">
        <v>1328</v>
      </c>
      <c r="G308" s="586" t="s">
        <v>1328</v>
      </c>
      <c r="H308" s="586" t="s">
        <v>1328</v>
      </c>
      <c r="I308" s="586" t="s">
        <v>1328</v>
      </c>
      <c r="J308" s="586" t="s">
        <v>1328</v>
      </c>
      <c r="K308" s="586" t="s">
        <v>1328</v>
      </c>
      <c r="L308" s="586" t="s">
        <v>1328</v>
      </c>
      <c r="M308" s="586" t="s">
        <v>1328</v>
      </c>
      <c r="N308" s="586" t="s">
        <v>1328</v>
      </c>
      <c r="O308" s="586" t="s">
        <v>1328</v>
      </c>
      <c r="P308" s="586" t="s">
        <v>1328</v>
      </c>
      <c r="Q308" s="586" t="s">
        <v>1328</v>
      </c>
      <c r="R308" s="586" t="s">
        <v>1328</v>
      </c>
      <c r="S308" s="586" t="s">
        <v>1328</v>
      </c>
      <c r="T308" s="586" t="s">
        <v>1328</v>
      </c>
      <c r="U308" s="586" t="s">
        <v>1328</v>
      </c>
      <c r="V308" s="586" t="s">
        <v>1328</v>
      </c>
      <c r="W308" s="586" t="s">
        <v>1328</v>
      </c>
      <c r="X308" s="586" t="s">
        <v>1328</v>
      </c>
      <c r="Y308" s="586" t="s">
        <v>1328</v>
      </c>
      <c r="Z308" s="586" t="s">
        <v>1328</v>
      </c>
      <c r="AA308" s="586" t="s">
        <v>1328</v>
      </c>
      <c r="AB308" s="586" t="s">
        <v>1328</v>
      </c>
      <c r="AC308" s="586" t="s">
        <v>1328</v>
      </c>
      <c r="AD308" s="586" t="s">
        <v>1328</v>
      </c>
      <c r="AE308" s="586" t="s">
        <v>1328</v>
      </c>
      <c r="AF308" s="586" t="s">
        <v>1328</v>
      </c>
      <c r="AG308" s="586" t="s">
        <v>1328</v>
      </c>
      <c r="AH308" s="586" t="s">
        <v>1328</v>
      </c>
      <c r="AI308" s="586" t="s">
        <v>1328</v>
      </c>
      <c r="AJ308" s="586" t="s">
        <v>1328</v>
      </c>
      <c r="AK308" s="586" t="s">
        <v>1328</v>
      </c>
      <c r="AL308" s="586" t="s">
        <v>1328</v>
      </c>
      <c r="AM308" s="586" t="s">
        <v>1328</v>
      </c>
      <c r="AN308" s="586" t="s">
        <v>1328</v>
      </c>
      <c r="AO308" s="586" t="s">
        <v>1328</v>
      </c>
      <c r="AP308" s="586" t="s">
        <v>1328</v>
      </c>
      <c r="AQ308" s="586" t="s">
        <v>1328</v>
      </c>
      <c r="AR308" s="586" t="s">
        <v>1328</v>
      </c>
      <c r="AS308" s="586" t="s">
        <v>1328</v>
      </c>
      <c r="AT308" s="587" t="s">
        <v>1328</v>
      </c>
      <c r="AU308" s="586" t="s">
        <v>1328</v>
      </c>
      <c r="AV308" s="586" t="s">
        <v>1328</v>
      </c>
      <c r="AW308" s="586" t="s">
        <v>1328</v>
      </c>
      <c r="AX308" s="586" t="s">
        <v>1328</v>
      </c>
      <c r="AY308" s="586" t="s">
        <v>1328</v>
      </c>
      <c r="AZ308" s="588" t="s">
        <v>1328</v>
      </c>
      <c r="BA308" s="588" t="s">
        <v>1328</v>
      </c>
      <c r="BB308" s="586" t="s">
        <v>1328</v>
      </c>
      <c r="BC308" s="587" t="s">
        <v>1328</v>
      </c>
      <c r="BD308" s="587" t="s">
        <v>1328</v>
      </c>
      <c r="BE308" s="588" t="s">
        <v>1328</v>
      </c>
      <c r="BF308" s="586" t="s">
        <v>1328</v>
      </c>
      <c r="BG308" s="586" t="s">
        <v>1328</v>
      </c>
      <c r="BH308" s="586" t="s">
        <v>1328</v>
      </c>
      <c r="BI308" s="586" t="s">
        <v>1328</v>
      </c>
      <c r="BJ308" s="586">
        <f>VLOOKUP(B308,CFwds!$M:$AF,15,FALSE)</f>
        <v>162872.87999999989</v>
      </c>
      <c r="BK308" s="586">
        <f>VLOOKUP(B308,CFwds!$M:$AF,20,FALSE)</f>
        <v>88145.03</v>
      </c>
    </row>
    <row r="309" spans="1:63" x14ac:dyDescent="0.25">
      <c r="A309" s="564">
        <v>303</v>
      </c>
      <c r="B309" s="599">
        <v>575</v>
      </c>
      <c r="C309" s="701" t="s">
        <v>1328</v>
      </c>
      <c r="D309" s="701" t="s">
        <v>1328</v>
      </c>
      <c r="E309" s="702" t="s">
        <v>959</v>
      </c>
      <c r="F309" s="586" t="s">
        <v>1328</v>
      </c>
      <c r="G309" s="586" t="s">
        <v>1328</v>
      </c>
      <c r="H309" s="586" t="s">
        <v>1328</v>
      </c>
      <c r="I309" s="586" t="s">
        <v>1328</v>
      </c>
      <c r="J309" s="586" t="s">
        <v>1328</v>
      </c>
      <c r="K309" s="586" t="s">
        <v>1328</v>
      </c>
      <c r="L309" s="586" t="s">
        <v>1328</v>
      </c>
      <c r="M309" s="586" t="s">
        <v>1328</v>
      </c>
      <c r="N309" s="586" t="s">
        <v>1328</v>
      </c>
      <c r="O309" s="586" t="s">
        <v>1328</v>
      </c>
      <c r="P309" s="586" t="s">
        <v>1328</v>
      </c>
      <c r="Q309" s="586" t="s">
        <v>1328</v>
      </c>
      <c r="R309" s="586" t="s">
        <v>1328</v>
      </c>
      <c r="S309" s="586" t="s">
        <v>1328</v>
      </c>
      <c r="T309" s="586" t="s">
        <v>1328</v>
      </c>
      <c r="U309" s="586" t="s">
        <v>1328</v>
      </c>
      <c r="V309" s="586" t="s">
        <v>1328</v>
      </c>
      <c r="W309" s="586" t="s">
        <v>1328</v>
      </c>
      <c r="X309" s="586" t="s">
        <v>1328</v>
      </c>
      <c r="Y309" s="586" t="s">
        <v>1328</v>
      </c>
      <c r="Z309" s="586" t="s">
        <v>1328</v>
      </c>
      <c r="AA309" s="586" t="s">
        <v>1328</v>
      </c>
      <c r="AB309" s="586" t="s">
        <v>1328</v>
      </c>
      <c r="AC309" s="586" t="s">
        <v>1328</v>
      </c>
      <c r="AD309" s="586" t="s">
        <v>1328</v>
      </c>
      <c r="AE309" s="586" t="s">
        <v>1328</v>
      </c>
      <c r="AF309" s="586" t="s">
        <v>1328</v>
      </c>
      <c r="AG309" s="586" t="s">
        <v>1328</v>
      </c>
      <c r="AH309" s="586" t="s">
        <v>1328</v>
      </c>
      <c r="AI309" s="586" t="s">
        <v>1328</v>
      </c>
      <c r="AJ309" s="586" t="s">
        <v>1328</v>
      </c>
      <c r="AK309" s="586" t="s">
        <v>1328</v>
      </c>
      <c r="AL309" s="586" t="s">
        <v>1328</v>
      </c>
      <c r="AM309" s="586" t="s">
        <v>1328</v>
      </c>
      <c r="AN309" s="586" t="s">
        <v>1328</v>
      </c>
      <c r="AO309" s="586" t="s">
        <v>1328</v>
      </c>
      <c r="AP309" s="586" t="s">
        <v>1328</v>
      </c>
      <c r="AQ309" s="586" t="s">
        <v>1328</v>
      </c>
      <c r="AR309" s="586" t="s">
        <v>1328</v>
      </c>
      <c r="AS309" s="586" t="s">
        <v>1328</v>
      </c>
      <c r="AT309" s="587" t="s">
        <v>1328</v>
      </c>
      <c r="AU309" s="586" t="s">
        <v>1328</v>
      </c>
      <c r="AV309" s="586" t="s">
        <v>1328</v>
      </c>
      <c r="AW309" s="586" t="s">
        <v>1328</v>
      </c>
      <c r="AX309" s="586" t="s">
        <v>1328</v>
      </c>
      <c r="AY309" s="586" t="s">
        <v>1328</v>
      </c>
      <c r="AZ309" s="588" t="s">
        <v>1328</v>
      </c>
      <c r="BA309" s="588" t="s">
        <v>1328</v>
      </c>
      <c r="BB309" s="586" t="s">
        <v>1328</v>
      </c>
      <c r="BC309" s="587" t="s">
        <v>1328</v>
      </c>
      <c r="BD309" s="587" t="s">
        <v>1328</v>
      </c>
      <c r="BE309" s="588" t="s">
        <v>1328</v>
      </c>
      <c r="BF309" s="586" t="s">
        <v>1328</v>
      </c>
      <c r="BG309" s="586" t="s">
        <v>1328</v>
      </c>
      <c r="BH309" s="586" t="s">
        <v>1328</v>
      </c>
      <c r="BI309" s="586" t="s">
        <v>1328</v>
      </c>
      <c r="BJ309" s="586"/>
      <c r="BK309" s="586"/>
    </row>
    <row r="310" spans="1:63" x14ac:dyDescent="0.25">
      <c r="A310" s="564">
        <v>303</v>
      </c>
      <c r="B310" s="599">
        <v>576</v>
      </c>
      <c r="C310" s="701" t="s">
        <v>1328</v>
      </c>
      <c r="D310" s="701" t="s">
        <v>1328</v>
      </c>
      <c r="E310" s="702" t="s">
        <v>960</v>
      </c>
      <c r="F310" s="586" t="s">
        <v>1328</v>
      </c>
      <c r="G310" s="586" t="s">
        <v>1328</v>
      </c>
      <c r="H310" s="586" t="s">
        <v>1328</v>
      </c>
      <c r="I310" s="586" t="s">
        <v>1328</v>
      </c>
      <c r="J310" s="586" t="s">
        <v>1328</v>
      </c>
      <c r="K310" s="586" t="s">
        <v>1328</v>
      </c>
      <c r="L310" s="586" t="s">
        <v>1328</v>
      </c>
      <c r="M310" s="586" t="s">
        <v>1328</v>
      </c>
      <c r="N310" s="586" t="s">
        <v>1328</v>
      </c>
      <c r="O310" s="586" t="s">
        <v>1328</v>
      </c>
      <c r="P310" s="586" t="s">
        <v>1328</v>
      </c>
      <c r="Q310" s="586" t="s">
        <v>1328</v>
      </c>
      <c r="R310" s="586" t="s">
        <v>1328</v>
      </c>
      <c r="S310" s="586" t="s">
        <v>1328</v>
      </c>
      <c r="T310" s="586" t="s">
        <v>1328</v>
      </c>
      <c r="U310" s="586" t="s">
        <v>1328</v>
      </c>
      <c r="V310" s="586" t="s">
        <v>1328</v>
      </c>
      <c r="W310" s="586" t="s">
        <v>1328</v>
      </c>
      <c r="X310" s="586" t="s">
        <v>1328</v>
      </c>
      <c r="Y310" s="586" t="s">
        <v>1328</v>
      </c>
      <c r="Z310" s="586" t="s">
        <v>1328</v>
      </c>
      <c r="AA310" s="586" t="s">
        <v>1328</v>
      </c>
      <c r="AB310" s="586" t="s">
        <v>1328</v>
      </c>
      <c r="AC310" s="586" t="s">
        <v>1328</v>
      </c>
      <c r="AD310" s="586" t="s">
        <v>1328</v>
      </c>
      <c r="AE310" s="586" t="s">
        <v>1328</v>
      </c>
      <c r="AF310" s="586" t="s">
        <v>1328</v>
      </c>
      <c r="AG310" s="586" t="s">
        <v>1328</v>
      </c>
      <c r="AH310" s="586" t="s">
        <v>1328</v>
      </c>
      <c r="AI310" s="586" t="s">
        <v>1328</v>
      </c>
      <c r="AJ310" s="586" t="s">
        <v>1328</v>
      </c>
      <c r="AK310" s="586" t="s">
        <v>1328</v>
      </c>
      <c r="AL310" s="586" t="s">
        <v>1328</v>
      </c>
      <c r="AM310" s="586" t="s">
        <v>1328</v>
      </c>
      <c r="AN310" s="586" t="s">
        <v>1328</v>
      </c>
      <c r="AO310" s="586" t="s">
        <v>1328</v>
      </c>
      <c r="AP310" s="586" t="s">
        <v>1328</v>
      </c>
      <c r="AQ310" s="586" t="s">
        <v>1328</v>
      </c>
      <c r="AR310" s="586" t="s">
        <v>1328</v>
      </c>
      <c r="AS310" s="586" t="s">
        <v>1328</v>
      </c>
      <c r="AT310" s="587" t="s">
        <v>1328</v>
      </c>
      <c r="AU310" s="586" t="s">
        <v>1328</v>
      </c>
      <c r="AV310" s="586" t="s">
        <v>1328</v>
      </c>
      <c r="AW310" s="586" t="s">
        <v>1328</v>
      </c>
      <c r="AX310" s="586" t="s">
        <v>1328</v>
      </c>
      <c r="AY310" s="586" t="s">
        <v>1328</v>
      </c>
      <c r="AZ310" s="588" t="s">
        <v>1328</v>
      </c>
      <c r="BA310" s="588" t="s">
        <v>1328</v>
      </c>
      <c r="BB310" s="586" t="s">
        <v>1328</v>
      </c>
      <c r="BC310" s="587" t="s">
        <v>1328</v>
      </c>
      <c r="BD310" s="587" t="s">
        <v>1328</v>
      </c>
      <c r="BE310" s="588" t="s">
        <v>1328</v>
      </c>
      <c r="BF310" s="586" t="s">
        <v>1328</v>
      </c>
      <c r="BG310" s="586" t="s">
        <v>1328</v>
      </c>
      <c r="BH310" s="586" t="s">
        <v>1328</v>
      </c>
      <c r="BI310" s="586" t="s">
        <v>1328</v>
      </c>
      <c r="BJ310" s="586">
        <f>VLOOKUP(B310,CFwds!$M:$AF,15,FALSE)</f>
        <v>232214.64999999898</v>
      </c>
      <c r="BK310" s="586">
        <f>VLOOKUP(B310,CFwds!$M:$AF,20,FALSE)</f>
        <v>33223.040000000001</v>
      </c>
    </row>
    <row r="311" spans="1:63" x14ac:dyDescent="0.25">
      <c r="A311" s="564">
        <v>303</v>
      </c>
      <c r="B311" s="599">
        <v>579</v>
      </c>
      <c r="C311" s="701" t="s">
        <v>1328</v>
      </c>
      <c r="D311" s="701" t="s">
        <v>1328</v>
      </c>
      <c r="E311" s="702" t="s">
        <v>961</v>
      </c>
      <c r="F311" s="586" t="s">
        <v>1328</v>
      </c>
      <c r="G311" s="586" t="s">
        <v>1328</v>
      </c>
      <c r="H311" s="586" t="s">
        <v>1328</v>
      </c>
      <c r="I311" s="586" t="s">
        <v>1328</v>
      </c>
      <c r="J311" s="586" t="s">
        <v>1328</v>
      </c>
      <c r="K311" s="586" t="s">
        <v>1328</v>
      </c>
      <c r="L311" s="586" t="s">
        <v>1328</v>
      </c>
      <c r="M311" s="586" t="s">
        <v>1328</v>
      </c>
      <c r="N311" s="586" t="s">
        <v>1328</v>
      </c>
      <c r="O311" s="586" t="s">
        <v>1328</v>
      </c>
      <c r="P311" s="586" t="s">
        <v>1328</v>
      </c>
      <c r="Q311" s="586" t="s">
        <v>1328</v>
      </c>
      <c r="R311" s="586" t="s">
        <v>1328</v>
      </c>
      <c r="S311" s="586" t="s">
        <v>1328</v>
      </c>
      <c r="T311" s="586" t="s">
        <v>1328</v>
      </c>
      <c r="U311" s="586" t="s">
        <v>1328</v>
      </c>
      <c r="V311" s="586" t="s">
        <v>1328</v>
      </c>
      <c r="W311" s="586" t="s">
        <v>1328</v>
      </c>
      <c r="X311" s="586" t="s">
        <v>1328</v>
      </c>
      <c r="Y311" s="586" t="s">
        <v>1328</v>
      </c>
      <c r="Z311" s="586" t="s">
        <v>1328</v>
      </c>
      <c r="AA311" s="586" t="s">
        <v>1328</v>
      </c>
      <c r="AB311" s="586" t="s">
        <v>1328</v>
      </c>
      <c r="AC311" s="586" t="s">
        <v>1328</v>
      </c>
      <c r="AD311" s="586" t="s">
        <v>1328</v>
      </c>
      <c r="AE311" s="586" t="s">
        <v>1328</v>
      </c>
      <c r="AF311" s="586" t="s">
        <v>1328</v>
      </c>
      <c r="AG311" s="586" t="s">
        <v>1328</v>
      </c>
      <c r="AH311" s="586" t="s">
        <v>1328</v>
      </c>
      <c r="AI311" s="586" t="s">
        <v>1328</v>
      </c>
      <c r="AJ311" s="586" t="s">
        <v>1328</v>
      </c>
      <c r="AK311" s="586" t="s">
        <v>1328</v>
      </c>
      <c r="AL311" s="586" t="s">
        <v>1328</v>
      </c>
      <c r="AM311" s="586" t="s">
        <v>1328</v>
      </c>
      <c r="AN311" s="586" t="s">
        <v>1328</v>
      </c>
      <c r="AO311" s="586" t="s">
        <v>1328</v>
      </c>
      <c r="AP311" s="586" t="s">
        <v>1328</v>
      </c>
      <c r="AQ311" s="586" t="s">
        <v>1328</v>
      </c>
      <c r="AR311" s="586" t="s">
        <v>1328</v>
      </c>
      <c r="AS311" s="586" t="s">
        <v>1328</v>
      </c>
      <c r="AT311" s="587" t="s">
        <v>1328</v>
      </c>
      <c r="AU311" s="586" t="s">
        <v>1328</v>
      </c>
      <c r="AV311" s="586" t="s">
        <v>1328</v>
      </c>
      <c r="AW311" s="586" t="s">
        <v>1328</v>
      </c>
      <c r="AX311" s="586" t="s">
        <v>1328</v>
      </c>
      <c r="AY311" s="586" t="s">
        <v>1328</v>
      </c>
      <c r="AZ311" s="588" t="s">
        <v>1328</v>
      </c>
      <c r="BA311" s="588" t="s">
        <v>1328</v>
      </c>
      <c r="BB311" s="586" t="s">
        <v>1328</v>
      </c>
      <c r="BC311" s="587" t="s">
        <v>1328</v>
      </c>
      <c r="BD311" s="587" t="s">
        <v>1328</v>
      </c>
      <c r="BE311" s="588" t="s">
        <v>1328</v>
      </c>
      <c r="BF311" s="586" t="s">
        <v>1328</v>
      </c>
      <c r="BG311" s="586" t="s">
        <v>1328</v>
      </c>
      <c r="BH311" s="586" t="s">
        <v>1328</v>
      </c>
      <c r="BI311" s="586" t="s">
        <v>1328</v>
      </c>
      <c r="BJ311" s="586">
        <f>VLOOKUP(B311,CFwds!$M:$AF,15,FALSE)</f>
        <v>96644.990000000107</v>
      </c>
      <c r="BK311" s="586">
        <f>VLOOKUP(B311,CFwds!$M:$AF,20,FALSE)</f>
        <v>16904.879999999997</v>
      </c>
    </row>
    <row r="312" spans="1:63" x14ac:dyDescent="0.25">
      <c r="A312" s="564">
        <v>303</v>
      </c>
      <c r="B312" s="599">
        <v>176</v>
      </c>
      <c r="C312" s="701" t="s">
        <v>1328</v>
      </c>
      <c r="D312" s="701" t="s">
        <v>1328</v>
      </c>
      <c r="E312" s="702" t="s">
        <v>962</v>
      </c>
      <c r="F312" s="586" t="s">
        <v>1328</v>
      </c>
      <c r="G312" s="586" t="s">
        <v>1328</v>
      </c>
      <c r="H312" s="586" t="s">
        <v>1328</v>
      </c>
      <c r="I312" s="586" t="s">
        <v>1328</v>
      </c>
      <c r="J312" s="586" t="s">
        <v>1328</v>
      </c>
      <c r="K312" s="586" t="s">
        <v>1328</v>
      </c>
      <c r="L312" s="586" t="s">
        <v>1328</v>
      </c>
      <c r="M312" s="586" t="s">
        <v>1328</v>
      </c>
      <c r="N312" s="586" t="s">
        <v>1328</v>
      </c>
      <c r="O312" s="586" t="s">
        <v>1328</v>
      </c>
      <c r="P312" s="586" t="s">
        <v>1328</v>
      </c>
      <c r="Q312" s="586" t="s">
        <v>1328</v>
      </c>
      <c r="R312" s="586" t="s">
        <v>1328</v>
      </c>
      <c r="S312" s="586" t="s">
        <v>1328</v>
      </c>
      <c r="T312" s="586" t="s">
        <v>1328</v>
      </c>
      <c r="U312" s="586" t="s">
        <v>1328</v>
      </c>
      <c r="V312" s="586" t="s">
        <v>1328</v>
      </c>
      <c r="W312" s="586" t="s">
        <v>1328</v>
      </c>
      <c r="X312" s="586" t="s">
        <v>1328</v>
      </c>
      <c r="Y312" s="586" t="s">
        <v>1328</v>
      </c>
      <c r="Z312" s="586" t="s">
        <v>1328</v>
      </c>
      <c r="AA312" s="586" t="s">
        <v>1328</v>
      </c>
      <c r="AB312" s="586" t="s">
        <v>1328</v>
      </c>
      <c r="AC312" s="586" t="s">
        <v>1328</v>
      </c>
      <c r="AD312" s="586" t="s">
        <v>1328</v>
      </c>
      <c r="AE312" s="586" t="s">
        <v>1328</v>
      </c>
      <c r="AF312" s="586" t="s">
        <v>1328</v>
      </c>
      <c r="AG312" s="586" t="s">
        <v>1328</v>
      </c>
      <c r="AH312" s="586" t="s">
        <v>1328</v>
      </c>
      <c r="AI312" s="586" t="s">
        <v>1328</v>
      </c>
      <c r="AJ312" s="586" t="s">
        <v>1328</v>
      </c>
      <c r="AK312" s="586" t="s">
        <v>1328</v>
      </c>
      <c r="AL312" s="586" t="s">
        <v>1328</v>
      </c>
      <c r="AM312" s="586" t="s">
        <v>1328</v>
      </c>
      <c r="AN312" s="586" t="s">
        <v>1328</v>
      </c>
      <c r="AO312" s="586" t="s">
        <v>1328</v>
      </c>
      <c r="AP312" s="586" t="s">
        <v>1328</v>
      </c>
      <c r="AQ312" s="586" t="s">
        <v>1328</v>
      </c>
      <c r="AR312" s="586" t="s">
        <v>1328</v>
      </c>
      <c r="AS312" s="586" t="s">
        <v>1328</v>
      </c>
      <c r="AT312" s="587" t="s">
        <v>1328</v>
      </c>
      <c r="AU312" s="586" t="s">
        <v>1328</v>
      </c>
      <c r="AV312" s="586" t="s">
        <v>1328</v>
      </c>
      <c r="AW312" s="586" t="s">
        <v>1328</v>
      </c>
      <c r="AX312" s="586" t="s">
        <v>1328</v>
      </c>
      <c r="AY312" s="586" t="s">
        <v>1328</v>
      </c>
      <c r="AZ312" s="588" t="s">
        <v>1328</v>
      </c>
      <c r="BA312" s="588" t="s">
        <v>1328</v>
      </c>
      <c r="BB312" s="586" t="s">
        <v>1328</v>
      </c>
      <c r="BC312" s="587" t="s">
        <v>1328</v>
      </c>
      <c r="BD312" s="587" t="s">
        <v>1328</v>
      </c>
      <c r="BE312" s="588" t="s">
        <v>1328</v>
      </c>
      <c r="BF312" s="586" t="s">
        <v>1328</v>
      </c>
      <c r="BG312" s="586" t="s">
        <v>1328</v>
      </c>
      <c r="BH312" s="586" t="s">
        <v>1328</v>
      </c>
      <c r="BI312" s="586" t="s">
        <v>1328</v>
      </c>
      <c r="BJ312" s="586">
        <f>VLOOKUP(B312,CFwds!$M:$AF,15,FALSE)</f>
        <v>118828.58000000002</v>
      </c>
      <c r="BK312" s="586">
        <f>VLOOKUP(B312,CFwds!$M:$AF,20,FALSE)</f>
        <v>14870.69</v>
      </c>
    </row>
    <row r="313" spans="1:63" x14ac:dyDescent="0.25">
      <c r="A313" s="564">
        <v>303</v>
      </c>
      <c r="B313" s="599">
        <v>187</v>
      </c>
      <c r="C313" s="701" t="s">
        <v>1328</v>
      </c>
      <c r="D313" s="701" t="s">
        <v>1328</v>
      </c>
      <c r="E313" s="702" t="s">
        <v>1384</v>
      </c>
      <c r="F313" s="586" t="s">
        <v>1328</v>
      </c>
      <c r="G313" s="586" t="s">
        <v>1328</v>
      </c>
      <c r="H313" s="586" t="s">
        <v>1328</v>
      </c>
      <c r="I313" s="586" t="s">
        <v>1328</v>
      </c>
      <c r="J313" s="586" t="s">
        <v>1328</v>
      </c>
      <c r="K313" s="586" t="s">
        <v>1328</v>
      </c>
      <c r="L313" s="586" t="s">
        <v>1328</v>
      </c>
      <c r="M313" s="586" t="s">
        <v>1328</v>
      </c>
      <c r="N313" s="586" t="s">
        <v>1328</v>
      </c>
      <c r="O313" s="586" t="s">
        <v>1328</v>
      </c>
      <c r="P313" s="586" t="s">
        <v>1328</v>
      </c>
      <c r="Q313" s="586" t="s">
        <v>1328</v>
      </c>
      <c r="R313" s="586" t="s">
        <v>1328</v>
      </c>
      <c r="S313" s="586" t="s">
        <v>1328</v>
      </c>
      <c r="T313" s="586" t="s">
        <v>1328</v>
      </c>
      <c r="U313" s="586" t="s">
        <v>1328</v>
      </c>
      <c r="V313" s="586" t="s">
        <v>1328</v>
      </c>
      <c r="W313" s="586" t="s">
        <v>1328</v>
      </c>
      <c r="X313" s="586" t="s">
        <v>1328</v>
      </c>
      <c r="Y313" s="586" t="s">
        <v>1328</v>
      </c>
      <c r="Z313" s="586" t="s">
        <v>1328</v>
      </c>
      <c r="AA313" s="586" t="s">
        <v>1328</v>
      </c>
      <c r="AB313" s="586" t="s">
        <v>1328</v>
      </c>
      <c r="AC313" s="586" t="s">
        <v>1328</v>
      </c>
      <c r="AD313" s="586" t="s">
        <v>1328</v>
      </c>
      <c r="AE313" s="586" t="s">
        <v>1328</v>
      </c>
      <c r="AF313" s="586" t="s">
        <v>1328</v>
      </c>
      <c r="AG313" s="586" t="s">
        <v>1328</v>
      </c>
      <c r="AH313" s="586" t="s">
        <v>1328</v>
      </c>
      <c r="AI313" s="586" t="s">
        <v>1328</v>
      </c>
      <c r="AJ313" s="586" t="s">
        <v>1328</v>
      </c>
      <c r="AK313" s="586" t="s">
        <v>1328</v>
      </c>
      <c r="AL313" s="586" t="s">
        <v>1328</v>
      </c>
      <c r="AM313" s="586" t="s">
        <v>1328</v>
      </c>
      <c r="AN313" s="586" t="s">
        <v>1328</v>
      </c>
      <c r="AO313" s="586" t="s">
        <v>1328</v>
      </c>
      <c r="AP313" s="586" t="s">
        <v>1328</v>
      </c>
      <c r="AQ313" s="586" t="s">
        <v>1328</v>
      </c>
      <c r="AR313" s="586" t="s">
        <v>1328</v>
      </c>
      <c r="AS313" s="586" t="s">
        <v>1328</v>
      </c>
      <c r="AT313" s="587" t="s">
        <v>1328</v>
      </c>
      <c r="AU313" s="586" t="s">
        <v>1328</v>
      </c>
      <c r="AV313" s="586" t="s">
        <v>1328</v>
      </c>
      <c r="AW313" s="586" t="s">
        <v>1328</v>
      </c>
      <c r="AX313" s="586" t="s">
        <v>1328</v>
      </c>
      <c r="AY313" s="586" t="s">
        <v>1328</v>
      </c>
      <c r="AZ313" s="588" t="s">
        <v>1328</v>
      </c>
      <c r="BA313" s="588" t="s">
        <v>1328</v>
      </c>
      <c r="BB313" s="586" t="s">
        <v>1328</v>
      </c>
      <c r="BC313" s="587" t="s">
        <v>1328</v>
      </c>
      <c r="BD313" s="587" t="s">
        <v>1328</v>
      </c>
      <c r="BE313" s="588" t="s">
        <v>1328</v>
      </c>
      <c r="BF313" s="586" t="s">
        <v>1328</v>
      </c>
      <c r="BG313" s="586" t="s">
        <v>1328</v>
      </c>
      <c r="BH313" s="586" t="s">
        <v>1328</v>
      </c>
      <c r="BI313" s="586" t="s">
        <v>1328</v>
      </c>
      <c r="BJ313" s="586">
        <f>VLOOKUP(B313,CFwds!$M:$AF,15,FALSE)</f>
        <v>140366.70000000019</v>
      </c>
      <c r="BK313" s="586">
        <f>VLOOKUP(B313,CFwds!$M:$AF,20,FALSE)</f>
        <v>9698.75</v>
      </c>
    </row>
    <row r="314" spans="1:63" x14ac:dyDescent="0.25">
      <c r="A314" s="564">
        <v>303</v>
      </c>
      <c r="B314" s="599">
        <v>189</v>
      </c>
      <c r="C314" s="701" t="s">
        <v>1328</v>
      </c>
      <c r="D314" s="701" t="s">
        <v>1328</v>
      </c>
      <c r="E314" s="702" t="s">
        <v>964</v>
      </c>
      <c r="F314" s="586" t="s">
        <v>1328</v>
      </c>
      <c r="G314" s="586" t="s">
        <v>1328</v>
      </c>
      <c r="H314" s="586" t="s">
        <v>1328</v>
      </c>
      <c r="I314" s="586" t="s">
        <v>1328</v>
      </c>
      <c r="J314" s="586" t="s">
        <v>1328</v>
      </c>
      <c r="K314" s="586" t="s">
        <v>1328</v>
      </c>
      <c r="L314" s="586" t="s">
        <v>1328</v>
      </c>
      <c r="M314" s="586" t="s">
        <v>1328</v>
      </c>
      <c r="N314" s="586" t="s">
        <v>1328</v>
      </c>
      <c r="O314" s="586" t="s">
        <v>1328</v>
      </c>
      <c r="P314" s="586" t="s">
        <v>1328</v>
      </c>
      <c r="Q314" s="586" t="s">
        <v>1328</v>
      </c>
      <c r="R314" s="586" t="s">
        <v>1328</v>
      </c>
      <c r="S314" s="586" t="s">
        <v>1328</v>
      </c>
      <c r="T314" s="586" t="s">
        <v>1328</v>
      </c>
      <c r="U314" s="586" t="s">
        <v>1328</v>
      </c>
      <c r="V314" s="586" t="s">
        <v>1328</v>
      </c>
      <c r="W314" s="586" t="s">
        <v>1328</v>
      </c>
      <c r="X314" s="586" t="s">
        <v>1328</v>
      </c>
      <c r="Y314" s="586" t="s">
        <v>1328</v>
      </c>
      <c r="Z314" s="586" t="s">
        <v>1328</v>
      </c>
      <c r="AA314" s="586" t="s">
        <v>1328</v>
      </c>
      <c r="AB314" s="586" t="s">
        <v>1328</v>
      </c>
      <c r="AC314" s="586" t="s">
        <v>1328</v>
      </c>
      <c r="AD314" s="586" t="s">
        <v>1328</v>
      </c>
      <c r="AE314" s="586" t="s">
        <v>1328</v>
      </c>
      <c r="AF314" s="586" t="s">
        <v>1328</v>
      </c>
      <c r="AG314" s="586" t="s">
        <v>1328</v>
      </c>
      <c r="AH314" s="586" t="s">
        <v>1328</v>
      </c>
      <c r="AI314" s="586" t="s">
        <v>1328</v>
      </c>
      <c r="AJ314" s="586" t="s">
        <v>1328</v>
      </c>
      <c r="AK314" s="586" t="s">
        <v>1328</v>
      </c>
      <c r="AL314" s="586" t="s">
        <v>1328</v>
      </c>
      <c r="AM314" s="586" t="s">
        <v>1328</v>
      </c>
      <c r="AN314" s="586" t="s">
        <v>1328</v>
      </c>
      <c r="AO314" s="586" t="s">
        <v>1328</v>
      </c>
      <c r="AP314" s="586" t="s">
        <v>1328</v>
      </c>
      <c r="AQ314" s="586" t="s">
        <v>1328</v>
      </c>
      <c r="AR314" s="586" t="s">
        <v>1328</v>
      </c>
      <c r="AS314" s="586" t="s">
        <v>1328</v>
      </c>
      <c r="AT314" s="587" t="s">
        <v>1328</v>
      </c>
      <c r="AU314" s="586" t="s">
        <v>1328</v>
      </c>
      <c r="AV314" s="586" t="s">
        <v>1328</v>
      </c>
      <c r="AW314" s="586" t="s">
        <v>1328</v>
      </c>
      <c r="AX314" s="586" t="s">
        <v>1328</v>
      </c>
      <c r="AY314" s="586" t="s">
        <v>1328</v>
      </c>
      <c r="AZ314" s="588" t="s">
        <v>1328</v>
      </c>
      <c r="BA314" s="588" t="s">
        <v>1328</v>
      </c>
      <c r="BB314" s="586" t="s">
        <v>1328</v>
      </c>
      <c r="BC314" s="587" t="s">
        <v>1328</v>
      </c>
      <c r="BD314" s="587" t="s">
        <v>1328</v>
      </c>
      <c r="BE314" s="588" t="s">
        <v>1328</v>
      </c>
      <c r="BF314" s="586" t="s">
        <v>1328</v>
      </c>
      <c r="BG314" s="586" t="s">
        <v>1328</v>
      </c>
      <c r="BH314" s="586" t="s">
        <v>1328</v>
      </c>
      <c r="BI314" s="586" t="s">
        <v>1328</v>
      </c>
      <c r="BJ314" s="586">
        <f>VLOOKUP(B314,CFwds!$M:$AF,15,FALSE)</f>
        <v>105598.91</v>
      </c>
      <c r="BK314" s="586">
        <f>VLOOKUP(B314,CFwds!$M:$AF,20,FALSE)</f>
        <v>8520.5499999999993</v>
      </c>
    </row>
    <row r="315" spans="1:63" x14ac:dyDescent="0.25">
      <c r="A315" s="564">
        <v>303</v>
      </c>
      <c r="B315" s="599">
        <v>190</v>
      </c>
      <c r="C315" s="701" t="s">
        <v>1328</v>
      </c>
      <c r="D315" s="701" t="s">
        <v>1328</v>
      </c>
      <c r="E315" s="702" t="s">
        <v>965</v>
      </c>
      <c r="F315" s="586" t="s">
        <v>1328</v>
      </c>
      <c r="G315" s="586" t="s">
        <v>1328</v>
      </c>
      <c r="H315" s="586" t="s">
        <v>1328</v>
      </c>
      <c r="I315" s="586" t="s">
        <v>1328</v>
      </c>
      <c r="J315" s="586" t="s">
        <v>1328</v>
      </c>
      <c r="K315" s="586" t="s">
        <v>1328</v>
      </c>
      <c r="L315" s="586" t="s">
        <v>1328</v>
      </c>
      <c r="M315" s="586" t="s">
        <v>1328</v>
      </c>
      <c r="N315" s="586" t="s">
        <v>1328</v>
      </c>
      <c r="O315" s="586" t="s">
        <v>1328</v>
      </c>
      <c r="P315" s="586" t="s">
        <v>1328</v>
      </c>
      <c r="Q315" s="586" t="s">
        <v>1328</v>
      </c>
      <c r="R315" s="586" t="s">
        <v>1328</v>
      </c>
      <c r="S315" s="586" t="s">
        <v>1328</v>
      </c>
      <c r="T315" s="586" t="s">
        <v>1328</v>
      </c>
      <c r="U315" s="586" t="s">
        <v>1328</v>
      </c>
      <c r="V315" s="586" t="s">
        <v>1328</v>
      </c>
      <c r="W315" s="586" t="s">
        <v>1328</v>
      </c>
      <c r="X315" s="586" t="s">
        <v>1328</v>
      </c>
      <c r="Y315" s="586" t="s">
        <v>1328</v>
      </c>
      <c r="Z315" s="586" t="s">
        <v>1328</v>
      </c>
      <c r="AA315" s="586" t="s">
        <v>1328</v>
      </c>
      <c r="AB315" s="586" t="s">
        <v>1328</v>
      </c>
      <c r="AC315" s="586" t="s">
        <v>1328</v>
      </c>
      <c r="AD315" s="586" t="s">
        <v>1328</v>
      </c>
      <c r="AE315" s="586" t="s">
        <v>1328</v>
      </c>
      <c r="AF315" s="586" t="s">
        <v>1328</v>
      </c>
      <c r="AG315" s="586" t="s">
        <v>1328</v>
      </c>
      <c r="AH315" s="586" t="s">
        <v>1328</v>
      </c>
      <c r="AI315" s="586" t="s">
        <v>1328</v>
      </c>
      <c r="AJ315" s="586" t="s">
        <v>1328</v>
      </c>
      <c r="AK315" s="586" t="s">
        <v>1328</v>
      </c>
      <c r="AL315" s="586" t="s">
        <v>1328</v>
      </c>
      <c r="AM315" s="586" t="s">
        <v>1328</v>
      </c>
      <c r="AN315" s="586" t="s">
        <v>1328</v>
      </c>
      <c r="AO315" s="586" t="s">
        <v>1328</v>
      </c>
      <c r="AP315" s="586" t="s">
        <v>1328</v>
      </c>
      <c r="AQ315" s="586" t="s">
        <v>1328</v>
      </c>
      <c r="AR315" s="586" t="s">
        <v>1328</v>
      </c>
      <c r="AS315" s="586" t="s">
        <v>1328</v>
      </c>
      <c r="AT315" s="587" t="s">
        <v>1328</v>
      </c>
      <c r="AU315" s="586" t="s">
        <v>1328</v>
      </c>
      <c r="AV315" s="586" t="s">
        <v>1328</v>
      </c>
      <c r="AW315" s="586" t="s">
        <v>1328</v>
      </c>
      <c r="AX315" s="586" t="s">
        <v>1328</v>
      </c>
      <c r="AY315" s="586" t="s">
        <v>1328</v>
      </c>
      <c r="AZ315" s="588" t="s">
        <v>1328</v>
      </c>
      <c r="BA315" s="588" t="s">
        <v>1328</v>
      </c>
      <c r="BB315" s="586" t="s">
        <v>1328</v>
      </c>
      <c r="BC315" s="587" t="s">
        <v>1328</v>
      </c>
      <c r="BD315" s="587" t="s">
        <v>1328</v>
      </c>
      <c r="BE315" s="588" t="s">
        <v>1328</v>
      </c>
      <c r="BF315" s="586" t="s">
        <v>1328</v>
      </c>
      <c r="BG315" s="586" t="s">
        <v>1328</v>
      </c>
      <c r="BH315" s="586" t="s">
        <v>1328</v>
      </c>
      <c r="BI315" s="586" t="s">
        <v>1328</v>
      </c>
      <c r="BJ315" s="586">
        <f>VLOOKUP(B315,CFwds!$M:$AF,15,FALSE)</f>
        <v>106131.11999999994</v>
      </c>
      <c r="BK315" s="586">
        <f>VLOOKUP(B315,CFwds!$M:$AF,20,FALSE)</f>
        <v>11318.7</v>
      </c>
    </row>
    <row r="316" spans="1:63" x14ac:dyDescent="0.25">
      <c r="A316" s="564">
        <v>303</v>
      </c>
      <c r="B316" s="599">
        <v>351</v>
      </c>
      <c r="C316" s="701" t="s">
        <v>1328</v>
      </c>
      <c r="D316" s="701" t="s">
        <v>1328</v>
      </c>
      <c r="E316" s="702" t="s">
        <v>966</v>
      </c>
      <c r="F316" s="586" t="s">
        <v>1328</v>
      </c>
      <c r="G316" s="586" t="s">
        <v>1328</v>
      </c>
      <c r="H316" s="586" t="s">
        <v>1328</v>
      </c>
      <c r="I316" s="586" t="s">
        <v>1328</v>
      </c>
      <c r="J316" s="586" t="s">
        <v>1328</v>
      </c>
      <c r="K316" s="586" t="s">
        <v>1328</v>
      </c>
      <c r="L316" s="586" t="s">
        <v>1328</v>
      </c>
      <c r="M316" s="586" t="s">
        <v>1328</v>
      </c>
      <c r="N316" s="586" t="s">
        <v>1328</v>
      </c>
      <c r="O316" s="586" t="s">
        <v>1328</v>
      </c>
      <c r="P316" s="586" t="s">
        <v>1328</v>
      </c>
      <c r="Q316" s="586" t="s">
        <v>1328</v>
      </c>
      <c r="R316" s="586" t="s">
        <v>1328</v>
      </c>
      <c r="S316" s="586" t="s">
        <v>1328</v>
      </c>
      <c r="T316" s="586" t="s">
        <v>1328</v>
      </c>
      <c r="U316" s="586" t="s">
        <v>1328</v>
      </c>
      <c r="V316" s="586" t="s">
        <v>1328</v>
      </c>
      <c r="W316" s="586" t="s">
        <v>1328</v>
      </c>
      <c r="X316" s="586" t="s">
        <v>1328</v>
      </c>
      <c r="Y316" s="586" t="s">
        <v>1328</v>
      </c>
      <c r="Z316" s="586" t="s">
        <v>1328</v>
      </c>
      <c r="AA316" s="586" t="s">
        <v>1328</v>
      </c>
      <c r="AB316" s="586" t="s">
        <v>1328</v>
      </c>
      <c r="AC316" s="586" t="s">
        <v>1328</v>
      </c>
      <c r="AD316" s="586" t="s">
        <v>1328</v>
      </c>
      <c r="AE316" s="586" t="s">
        <v>1328</v>
      </c>
      <c r="AF316" s="586" t="s">
        <v>1328</v>
      </c>
      <c r="AG316" s="586" t="s">
        <v>1328</v>
      </c>
      <c r="AH316" s="586" t="s">
        <v>1328</v>
      </c>
      <c r="AI316" s="586" t="s">
        <v>1328</v>
      </c>
      <c r="AJ316" s="586" t="s">
        <v>1328</v>
      </c>
      <c r="AK316" s="586" t="s">
        <v>1328</v>
      </c>
      <c r="AL316" s="586" t="s">
        <v>1328</v>
      </c>
      <c r="AM316" s="586" t="s">
        <v>1328</v>
      </c>
      <c r="AN316" s="586" t="s">
        <v>1328</v>
      </c>
      <c r="AO316" s="586" t="s">
        <v>1328</v>
      </c>
      <c r="AP316" s="586" t="s">
        <v>1328</v>
      </c>
      <c r="AQ316" s="586" t="s">
        <v>1328</v>
      </c>
      <c r="AR316" s="586" t="s">
        <v>1328</v>
      </c>
      <c r="AS316" s="586" t="s">
        <v>1328</v>
      </c>
      <c r="AT316" s="587" t="s">
        <v>1328</v>
      </c>
      <c r="AU316" s="586" t="s">
        <v>1328</v>
      </c>
      <c r="AV316" s="586" t="s">
        <v>1328</v>
      </c>
      <c r="AW316" s="586" t="s">
        <v>1328</v>
      </c>
      <c r="AX316" s="586" t="s">
        <v>1328</v>
      </c>
      <c r="AY316" s="586" t="s">
        <v>1328</v>
      </c>
      <c r="AZ316" s="588" t="s">
        <v>1328</v>
      </c>
      <c r="BA316" s="588" t="s">
        <v>1328</v>
      </c>
      <c r="BB316" s="586" t="s">
        <v>1328</v>
      </c>
      <c r="BC316" s="587" t="s">
        <v>1328</v>
      </c>
      <c r="BD316" s="587" t="s">
        <v>1328</v>
      </c>
      <c r="BE316" s="588" t="s">
        <v>1328</v>
      </c>
      <c r="BF316" s="586" t="s">
        <v>1328</v>
      </c>
      <c r="BG316" s="586" t="s">
        <v>1328</v>
      </c>
      <c r="BH316" s="586" t="s">
        <v>1328</v>
      </c>
      <c r="BI316" s="586" t="s">
        <v>1328</v>
      </c>
      <c r="BJ316" s="586">
        <f>VLOOKUP(B316,CFwds!$M:$AF,15,FALSE)</f>
        <v>163537.60000000009</v>
      </c>
      <c r="BK316" s="586">
        <f>VLOOKUP(B316,CFwds!$M:$AF,20,FALSE)</f>
        <v>21521.5</v>
      </c>
    </row>
    <row r="317" spans="1:63" x14ac:dyDescent="0.25">
      <c r="A317" s="564">
        <v>303</v>
      </c>
      <c r="B317" s="599">
        <v>352</v>
      </c>
      <c r="C317" s="701" t="s">
        <v>1328</v>
      </c>
      <c r="D317" s="701" t="s">
        <v>1328</v>
      </c>
      <c r="E317" s="702" t="s">
        <v>967</v>
      </c>
      <c r="F317" s="586" t="s">
        <v>1328</v>
      </c>
      <c r="G317" s="586" t="s">
        <v>1328</v>
      </c>
      <c r="H317" s="586" t="s">
        <v>1328</v>
      </c>
      <c r="I317" s="586" t="s">
        <v>1328</v>
      </c>
      <c r="J317" s="586" t="s">
        <v>1328</v>
      </c>
      <c r="K317" s="586" t="s">
        <v>1328</v>
      </c>
      <c r="L317" s="586" t="s">
        <v>1328</v>
      </c>
      <c r="M317" s="586" t="s">
        <v>1328</v>
      </c>
      <c r="N317" s="586" t="s">
        <v>1328</v>
      </c>
      <c r="O317" s="586" t="s">
        <v>1328</v>
      </c>
      <c r="P317" s="586" t="s">
        <v>1328</v>
      </c>
      <c r="Q317" s="586" t="s">
        <v>1328</v>
      </c>
      <c r="R317" s="586" t="s">
        <v>1328</v>
      </c>
      <c r="S317" s="586" t="s">
        <v>1328</v>
      </c>
      <c r="T317" s="586" t="s">
        <v>1328</v>
      </c>
      <c r="U317" s="586" t="s">
        <v>1328</v>
      </c>
      <c r="V317" s="586" t="s">
        <v>1328</v>
      </c>
      <c r="W317" s="586" t="s">
        <v>1328</v>
      </c>
      <c r="X317" s="586" t="s">
        <v>1328</v>
      </c>
      <c r="Y317" s="586" t="s">
        <v>1328</v>
      </c>
      <c r="Z317" s="586" t="s">
        <v>1328</v>
      </c>
      <c r="AA317" s="586" t="s">
        <v>1328</v>
      </c>
      <c r="AB317" s="586" t="s">
        <v>1328</v>
      </c>
      <c r="AC317" s="586" t="s">
        <v>1328</v>
      </c>
      <c r="AD317" s="586" t="s">
        <v>1328</v>
      </c>
      <c r="AE317" s="586" t="s">
        <v>1328</v>
      </c>
      <c r="AF317" s="586" t="s">
        <v>1328</v>
      </c>
      <c r="AG317" s="586" t="s">
        <v>1328</v>
      </c>
      <c r="AH317" s="586" t="s">
        <v>1328</v>
      </c>
      <c r="AI317" s="586" t="s">
        <v>1328</v>
      </c>
      <c r="AJ317" s="586" t="s">
        <v>1328</v>
      </c>
      <c r="AK317" s="586" t="s">
        <v>1328</v>
      </c>
      <c r="AL317" s="586" t="s">
        <v>1328</v>
      </c>
      <c r="AM317" s="586" t="s">
        <v>1328</v>
      </c>
      <c r="AN317" s="586" t="s">
        <v>1328</v>
      </c>
      <c r="AO317" s="586" t="s">
        <v>1328</v>
      </c>
      <c r="AP317" s="586" t="s">
        <v>1328</v>
      </c>
      <c r="AQ317" s="586" t="s">
        <v>1328</v>
      </c>
      <c r="AR317" s="586" t="s">
        <v>1328</v>
      </c>
      <c r="AS317" s="586" t="s">
        <v>1328</v>
      </c>
      <c r="AT317" s="587" t="s">
        <v>1328</v>
      </c>
      <c r="AU317" s="586" t="s">
        <v>1328</v>
      </c>
      <c r="AV317" s="586" t="s">
        <v>1328</v>
      </c>
      <c r="AW317" s="586" t="s">
        <v>1328</v>
      </c>
      <c r="AX317" s="586" t="s">
        <v>1328</v>
      </c>
      <c r="AY317" s="586" t="s">
        <v>1328</v>
      </c>
      <c r="AZ317" s="588" t="s">
        <v>1328</v>
      </c>
      <c r="BA317" s="588" t="s">
        <v>1328</v>
      </c>
      <c r="BB317" s="586" t="s">
        <v>1328</v>
      </c>
      <c r="BC317" s="587" t="s">
        <v>1328</v>
      </c>
      <c r="BD317" s="587" t="s">
        <v>1328</v>
      </c>
      <c r="BE317" s="588" t="s">
        <v>1328</v>
      </c>
      <c r="BF317" s="586" t="s">
        <v>1328</v>
      </c>
      <c r="BG317" s="586" t="s">
        <v>1328</v>
      </c>
      <c r="BH317" s="586" t="s">
        <v>1328</v>
      </c>
      <c r="BI317" s="586" t="s">
        <v>1328</v>
      </c>
      <c r="BJ317" s="586">
        <f>VLOOKUP(B317,CFwds!$M:$AF,15,FALSE)</f>
        <v>71620.929999999949</v>
      </c>
      <c r="BK317" s="586">
        <f>VLOOKUP(B317,CFwds!$M:$AF,20,FALSE)</f>
        <v>0.25</v>
      </c>
    </row>
    <row r="318" spans="1:63" x14ac:dyDescent="0.25">
      <c r="A318" s="564">
        <v>303</v>
      </c>
      <c r="B318" s="599">
        <v>353</v>
      </c>
      <c r="C318" s="701" t="s">
        <v>1328</v>
      </c>
      <c r="D318" s="701" t="s">
        <v>1328</v>
      </c>
      <c r="E318" s="702" t="s">
        <v>968</v>
      </c>
      <c r="F318" s="586" t="s">
        <v>1328</v>
      </c>
      <c r="G318" s="586" t="s">
        <v>1328</v>
      </c>
      <c r="H318" s="586" t="s">
        <v>1328</v>
      </c>
      <c r="I318" s="586" t="s">
        <v>1328</v>
      </c>
      <c r="J318" s="586" t="s">
        <v>1328</v>
      </c>
      <c r="K318" s="586" t="s">
        <v>1328</v>
      </c>
      <c r="L318" s="586" t="s">
        <v>1328</v>
      </c>
      <c r="M318" s="586" t="s">
        <v>1328</v>
      </c>
      <c r="N318" s="586" t="s">
        <v>1328</v>
      </c>
      <c r="O318" s="586" t="s">
        <v>1328</v>
      </c>
      <c r="P318" s="586" t="s">
        <v>1328</v>
      </c>
      <c r="Q318" s="586" t="s">
        <v>1328</v>
      </c>
      <c r="R318" s="586" t="s">
        <v>1328</v>
      </c>
      <c r="S318" s="586" t="s">
        <v>1328</v>
      </c>
      <c r="T318" s="586" t="s">
        <v>1328</v>
      </c>
      <c r="U318" s="586" t="s">
        <v>1328</v>
      </c>
      <c r="V318" s="586" t="s">
        <v>1328</v>
      </c>
      <c r="W318" s="586" t="s">
        <v>1328</v>
      </c>
      <c r="X318" s="586" t="s">
        <v>1328</v>
      </c>
      <c r="Y318" s="586" t="s">
        <v>1328</v>
      </c>
      <c r="Z318" s="586" t="s">
        <v>1328</v>
      </c>
      <c r="AA318" s="586" t="s">
        <v>1328</v>
      </c>
      <c r="AB318" s="586" t="s">
        <v>1328</v>
      </c>
      <c r="AC318" s="586" t="s">
        <v>1328</v>
      </c>
      <c r="AD318" s="586" t="s">
        <v>1328</v>
      </c>
      <c r="AE318" s="586" t="s">
        <v>1328</v>
      </c>
      <c r="AF318" s="586" t="s">
        <v>1328</v>
      </c>
      <c r="AG318" s="586" t="s">
        <v>1328</v>
      </c>
      <c r="AH318" s="586" t="s">
        <v>1328</v>
      </c>
      <c r="AI318" s="586" t="s">
        <v>1328</v>
      </c>
      <c r="AJ318" s="586" t="s">
        <v>1328</v>
      </c>
      <c r="AK318" s="586" t="s">
        <v>1328</v>
      </c>
      <c r="AL318" s="586" t="s">
        <v>1328</v>
      </c>
      <c r="AM318" s="586" t="s">
        <v>1328</v>
      </c>
      <c r="AN318" s="586" t="s">
        <v>1328</v>
      </c>
      <c r="AO318" s="586" t="s">
        <v>1328</v>
      </c>
      <c r="AP318" s="586" t="s">
        <v>1328</v>
      </c>
      <c r="AQ318" s="586" t="s">
        <v>1328</v>
      </c>
      <c r="AR318" s="586" t="s">
        <v>1328</v>
      </c>
      <c r="AS318" s="586" t="s">
        <v>1328</v>
      </c>
      <c r="AT318" s="587" t="s">
        <v>1328</v>
      </c>
      <c r="AU318" s="586" t="s">
        <v>1328</v>
      </c>
      <c r="AV318" s="586" t="s">
        <v>1328</v>
      </c>
      <c r="AW318" s="586" t="s">
        <v>1328</v>
      </c>
      <c r="AX318" s="586" t="s">
        <v>1328</v>
      </c>
      <c r="AY318" s="586" t="s">
        <v>1328</v>
      </c>
      <c r="AZ318" s="588" t="s">
        <v>1328</v>
      </c>
      <c r="BA318" s="588" t="s">
        <v>1328</v>
      </c>
      <c r="BB318" s="586" t="s">
        <v>1328</v>
      </c>
      <c r="BC318" s="587" t="s">
        <v>1328</v>
      </c>
      <c r="BD318" s="587" t="s">
        <v>1328</v>
      </c>
      <c r="BE318" s="588" t="s">
        <v>1328</v>
      </c>
      <c r="BF318" s="586" t="s">
        <v>1328</v>
      </c>
      <c r="BG318" s="586" t="s">
        <v>1328</v>
      </c>
      <c r="BH318" s="586" t="s">
        <v>1328</v>
      </c>
      <c r="BI318" s="586" t="s">
        <v>1328</v>
      </c>
      <c r="BJ318" s="586">
        <f>VLOOKUP(B318,CFwds!$M:$AF,15,FALSE)</f>
        <v>5.7500000002328306</v>
      </c>
      <c r="BK318" s="586">
        <f>VLOOKUP(B318,CFwds!$M:$AF,20,FALSE)</f>
        <v>3401.8300000000017</v>
      </c>
    </row>
    <row r="319" spans="1:63" x14ac:dyDescent="0.25">
      <c r="A319" s="564">
        <v>303</v>
      </c>
      <c r="B319" s="599">
        <v>367</v>
      </c>
      <c r="C319" s="701" t="s">
        <v>1328</v>
      </c>
      <c r="D319" s="701" t="s">
        <v>1328</v>
      </c>
      <c r="E319" s="702" t="s">
        <v>969</v>
      </c>
      <c r="F319" s="586" t="s">
        <v>1328</v>
      </c>
      <c r="G319" s="586" t="s">
        <v>1328</v>
      </c>
      <c r="H319" s="586" t="s">
        <v>1328</v>
      </c>
      <c r="I319" s="586" t="s">
        <v>1328</v>
      </c>
      <c r="J319" s="586" t="s">
        <v>1328</v>
      </c>
      <c r="K319" s="586" t="s">
        <v>1328</v>
      </c>
      <c r="L319" s="586" t="s">
        <v>1328</v>
      </c>
      <c r="M319" s="586" t="s">
        <v>1328</v>
      </c>
      <c r="N319" s="586" t="s">
        <v>1328</v>
      </c>
      <c r="O319" s="586" t="s">
        <v>1328</v>
      </c>
      <c r="P319" s="586" t="s">
        <v>1328</v>
      </c>
      <c r="Q319" s="586" t="s">
        <v>1328</v>
      </c>
      <c r="R319" s="586" t="s">
        <v>1328</v>
      </c>
      <c r="S319" s="586" t="s">
        <v>1328</v>
      </c>
      <c r="T319" s="586" t="s">
        <v>1328</v>
      </c>
      <c r="U319" s="586" t="s">
        <v>1328</v>
      </c>
      <c r="V319" s="586" t="s">
        <v>1328</v>
      </c>
      <c r="W319" s="586" t="s">
        <v>1328</v>
      </c>
      <c r="X319" s="586" t="s">
        <v>1328</v>
      </c>
      <c r="Y319" s="586" t="s">
        <v>1328</v>
      </c>
      <c r="Z319" s="586" t="s">
        <v>1328</v>
      </c>
      <c r="AA319" s="586" t="s">
        <v>1328</v>
      </c>
      <c r="AB319" s="586" t="s">
        <v>1328</v>
      </c>
      <c r="AC319" s="586" t="s">
        <v>1328</v>
      </c>
      <c r="AD319" s="586" t="s">
        <v>1328</v>
      </c>
      <c r="AE319" s="586" t="s">
        <v>1328</v>
      </c>
      <c r="AF319" s="586" t="s">
        <v>1328</v>
      </c>
      <c r="AG319" s="586" t="s">
        <v>1328</v>
      </c>
      <c r="AH319" s="586" t="s">
        <v>1328</v>
      </c>
      <c r="AI319" s="586" t="s">
        <v>1328</v>
      </c>
      <c r="AJ319" s="586" t="s">
        <v>1328</v>
      </c>
      <c r="AK319" s="586" t="s">
        <v>1328</v>
      </c>
      <c r="AL319" s="586" t="s">
        <v>1328</v>
      </c>
      <c r="AM319" s="586" t="s">
        <v>1328</v>
      </c>
      <c r="AN319" s="586" t="s">
        <v>1328</v>
      </c>
      <c r="AO319" s="586" t="s">
        <v>1328</v>
      </c>
      <c r="AP319" s="586" t="s">
        <v>1328</v>
      </c>
      <c r="AQ319" s="586" t="s">
        <v>1328</v>
      </c>
      <c r="AR319" s="586" t="s">
        <v>1328</v>
      </c>
      <c r="AS319" s="586" t="s">
        <v>1328</v>
      </c>
      <c r="AT319" s="587" t="s">
        <v>1328</v>
      </c>
      <c r="AU319" s="586" t="s">
        <v>1328</v>
      </c>
      <c r="AV319" s="586" t="s">
        <v>1328</v>
      </c>
      <c r="AW319" s="586" t="s">
        <v>1328</v>
      </c>
      <c r="AX319" s="586" t="s">
        <v>1328</v>
      </c>
      <c r="AY319" s="586" t="s">
        <v>1328</v>
      </c>
      <c r="AZ319" s="588" t="s">
        <v>1328</v>
      </c>
      <c r="BA319" s="588" t="s">
        <v>1328</v>
      </c>
      <c r="BB319" s="586" t="s">
        <v>1328</v>
      </c>
      <c r="BC319" s="587" t="s">
        <v>1328</v>
      </c>
      <c r="BD319" s="587" t="s">
        <v>1328</v>
      </c>
      <c r="BE319" s="588" t="s">
        <v>1328</v>
      </c>
      <c r="BF319" s="586" t="s">
        <v>1328</v>
      </c>
      <c r="BG319" s="586" t="s">
        <v>1328</v>
      </c>
      <c r="BH319" s="586" t="s">
        <v>1328</v>
      </c>
      <c r="BI319" s="586" t="s">
        <v>1328</v>
      </c>
      <c r="BJ319" s="586">
        <f>VLOOKUP(B319,CFwds!$M:$AF,15,FALSE)</f>
        <v>236204.44999999867</v>
      </c>
      <c r="BK319" s="586">
        <f>VLOOKUP(B319,CFwds!$M:$AF,20,FALSE)</f>
        <v>16789.25</v>
      </c>
    </row>
    <row r="320" spans="1:63" x14ac:dyDescent="0.25">
      <c r="A320" s="564">
        <v>303</v>
      </c>
      <c r="B320" s="599">
        <v>389</v>
      </c>
      <c r="C320" s="701" t="s">
        <v>1328</v>
      </c>
      <c r="D320" s="701" t="s">
        <v>1328</v>
      </c>
      <c r="E320" s="702" t="s">
        <v>970</v>
      </c>
      <c r="F320" s="586" t="s">
        <v>1328</v>
      </c>
      <c r="G320" s="586" t="s">
        <v>1328</v>
      </c>
      <c r="H320" s="586" t="s">
        <v>1328</v>
      </c>
      <c r="I320" s="586" t="s">
        <v>1328</v>
      </c>
      <c r="J320" s="586" t="s">
        <v>1328</v>
      </c>
      <c r="K320" s="586" t="s">
        <v>1328</v>
      </c>
      <c r="L320" s="586" t="s">
        <v>1328</v>
      </c>
      <c r="M320" s="586" t="s">
        <v>1328</v>
      </c>
      <c r="N320" s="586" t="s">
        <v>1328</v>
      </c>
      <c r="O320" s="586" t="s">
        <v>1328</v>
      </c>
      <c r="P320" s="586" t="s">
        <v>1328</v>
      </c>
      <c r="Q320" s="586" t="s">
        <v>1328</v>
      </c>
      <c r="R320" s="586" t="s">
        <v>1328</v>
      </c>
      <c r="S320" s="586" t="s">
        <v>1328</v>
      </c>
      <c r="T320" s="586" t="s">
        <v>1328</v>
      </c>
      <c r="U320" s="586" t="s">
        <v>1328</v>
      </c>
      <c r="V320" s="586" t="s">
        <v>1328</v>
      </c>
      <c r="W320" s="586" t="s">
        <v>1328</v>
      </c>
      <c r="X320" s="586" t="s">
        <v>1328</v>
      </c>
      <c r="Y320" s="586" t="s">
        <v>1328</v>
      </c>
      <c r="Z320" s="586" t="s">
        <v>1328</v>
      </c>
      <c r="AA320" s="586" t="s">
        <v>1328</v>
      </c>
      <c r="AB320" s="586" t="s">
        <v>1328</v>
      </c>
      <c r="AC320" s="586" t="s">
        <v>1328</v>
      </c>
      <c r="AD320" s="586" t="s">
        <v>1328</v>
      </c>
      <c r="AE320" s="586" t="s">
        <v>1328</v>
      </c>
      <c r="AF320" s="586" t="s">
        <v>1328</v>
      </c>
      <c r="AG320" s="586" t="s">
        <v>1328</v>
      </c>
      <c r="AH320" s="586" t="s">
        <v>1328</v>
      </c>
      <c r="AI320" s="586" t="s">
        <v>1328</v>
      </c>
      <c r="AJ320" s="586" t="s">
        <v>1328</v>
      </c>
      <c r="AK320" s="586" t="s">
        <v>1328</v>
      </c>
      <c r="AL320" s="586" t="s">
        <v>1328</v>
      </c>
      <c r="AM320" s="586" t="s">
        <v>1328</v>
      </c>
      <c r="AN320" s="586" t="s">
        <v>1328</v>
      </c>
      <c r="AO320" s="586" t="s">
        <v>1328</v>
      </c>
      <c r="AP320" s="586" t="s">
        <v>1328</v>
      </c>
      <c r="AQ320" s="586" t="s">
        <v>1328</v>
      </c>
      <c r="AR320" s="586" t="s">
        <v>1328</v>
      </c>
      <c r="AS320" s="586" t="s">
        <v>1328</v>
      </c>
      <c r="AT320" s="587" t="s">
        <v>1328</v>
      </c>
      <c r="AU320" s="586" t="s">
        <v>1328</v>
      </c>
      <c r="AV320" s="586" t="s">
        <v>1328</v>
      </c>
      <c r="AW320" s="586" t="s">
        <v>1328</v>
      </c>
      <c r="AX320" s="586" t="s">
        <v>1328</v>
      </c>
      <c r="AY320" s="586" t="s">
        <v>1328</v>
      </c>
      <c r="AZ320" s="588" t="s">
        <v>1328</v>
      </c>
      <c r="BA320" s="588" t="s">
        <v>1328</v>
      </c>
      <c r="BB320" s="586" t="s">
        <v>1328</v>
      </c>
      <c r="BC320" s="587" t="s">
        <v>1328</v>
      </c>
      <c r="BD320" s="587" t="s">
        <v>1328</v>
      </c>
      <c r="BE320" s="588" t="s">
        <v>1328</v>
      </c>
      <c r="BF320" s="586" t="s">
        <v>1328</v>
      </c>
      <c r="BG320" s="586" t="s">
        <v>1328</v>
      </c>
      <c r="BH320" s="586" t="s">
        <v>1328</v>
      </c>
      <c r="BI320" s="586" t="s">
        <v>1328</v>
      </c>
      <c r="BJ320" s="586">
        <f>VLOOKUP(B320,CFwds!$M:$AF,15,FALSE)</f>
        <v>41423.919999999809</v>
      </c>
      <c r="BK320" s="586">
        <f>VLOOKUP(B320,CFwds!$M:$AF,20,FALSE)</f>
        <v>8180</v>
      </c>
    </row>
    <row r="321" spans="1:63" x14ac:dyDescent="0.25">
      <c r="A321" s="564">
        <v>303</v>
      </c>
      <c r="B321" s="599">
        <v>577</v>
      </c>
      <c r="C321" s="701" t="s">
        <v>1328</v>
      </c>
      <c r="D321" s="701" t="s">
        <v>1328</v>
      </c>
      <c r="E321" s="702" t="s">
        <v>971</v>
      </c>
      <c r="F321" s="586" t="s">
        <v>1328</v>
      </c>
      <c r="G321" s="586" t="s">
        <v>1328</v>
      </c>
      <c r="H321" s="586" t="s">
        <v>1328</v>
      </c>
      <c r="I321" s="586" t="s">
        <v>1328</v>
      </c>
      <c r="J321" s="586" t="s">
        <v>1328</v>
      </c>
      <c r="K321" s="586" t="s">
        <v>1328</v>
      </c>
      <c r="L321" s="586" t="s">
        <v>1328</v>
      </c>
      <c r="M321" s="586" t="s">
        <v>1328</v>
      </c>
      <c r="N321" s="586" t="s">
        <v>1328</v>
      </c>
      <c r="O321" s="586" t="s">
        <v>1328</v>
      </c>
      <c r="P321" s="586" t="s">
        <v>1328</v>
      </c>
      <c r="Q321" s="586" t="s">
        <v>1328</v>
      </c>
      <c r="R321" s="586" t="s">
        <v>1328</v>
      </c>
      <c r="S321" s="586" t="s">
        <v>1328</v>
      </c>
      <c r="T321" s="586" t="s">
        <v>1328</v>
      </c>
      <c r="U321" s="586" t="s">
        <v>1328</v>
      </c>
      <c r="V321" s="586" t="s">
        <v>1328</v>
      </c>
      <c r="W321" s="586" t="s">
        <v>1328</v>
      </c>
      <c r="X321" s="586" t="s">
        <v>1328</v>
      </c>
      <c r="Y321" s="586" t="s">
        <v>1328</v>
      </c>
      <c r="Z321" s="586" t="s">
        <v>1328</v>
      </c>
      <c r="AA321" s="586" t="s">
        <v>1328</v>
      </c>
      <c r="AB321" s="586" t="s">
        <v>1328</v>
      </c>
      <c r="AC321" s="586" t="s">
        <v>1328</v>
      </c>
      <c r="AD321" s="586" t="s">
        <v>1328</v>
      </c>
      <c r="AE321" s="586" t="s">
        <v>1328</v>
      </c>
      <c r="AF321" s="586" t="s">
        <v>1328</v>
      </c>
      <c r="AG321" s="586" t="s">
        <v>1328</v>
      </c>
      <c r="AH321" s="586" t="s">
        <v>1328</v>
      </c>
      <c r="AI321" s="586" t="s">
        <v>1328</v>
      </c>
      <c r="AJ321" s="586" t="s">
        <v>1328</v>
      </c>
      <c r="AK321" s="586" t="s">
        <v>1328</v>
      </c>
      <c r="AL321" s="586" t="s">
        <v>1328</v>
      </c>
      <c r="AM321" s="586" t="s">
        <v>1328</v>
      </c>
      <c r="AN321" s="586" t="s">
        <v>1328</v>
      </c>
      <c r="AO321" s="586" t="s">
        <v>1328</v>
      </c>
      <c r="AP321" s="586" t="s">
        <v>1328</v>
      </c>
      <c r="AQ321" s="586" t="s">
        <v>1328</v>
      </c>
      <c r="AR321" s="586" t="s">
        <v>1328</v>
      </c>
      <c r="AS321" s="586" t="s">
        <v>1328</v>
      </c>
      <c r="AT321" s="587" t="s">
        <v>1328</v>
      </c>
      <c r="AU321" s="586" t="s">
        <v>1328</v>
      </c>
      <c r="AV321" s="586" t="s">
        <v>1328</v>
      </c>
      <c r="AW321" s="586" t="s">
        <v>1328</v>
      </c>
      <c r="AX321" s="586" t="s">
        <v>1328</v>
      </c>
      <c r="AY321" s="586" t="s">
        <v>1328</v>
      </c>
      <c r="AZ321" s="588" t="s">
        <v>1328</v>
      </c>
      <c r="BA321" s="588" t="s">
        <v>1328</v>
      </c>
      <c r="BB321" s="586" t="s">
        <v>1328</v>
      </c>
      <c r="BC321" s="587" t="s">
        <v>1328</v>
      </c>
      <c r="BD321" s="587" t="s">
        <v>1328</v>
      </c>
      <c r="BE321" s="588" t="s">
        <v>1328</v>
      </c>
      <c r="BF321" s="586" t="s">
        <v>1328</v>
      </c>
      <c r="BG321" s="586" t="s">
        <v>1328</v>
      </c>
      <c r="BH321" s="586" t="s">
        <v>1328</v>
      </c>
      <c r="BI321" s="586" t="s">
        <v>1328</v>
      </c>
      <c r="BJ321" s="586">
        <f>VLOOKUP(B321,CFwds!$M:$AF,15,FALSE)</f>
        <v>12973.859999999899</v>
      </c>
      <c r="BK321" s="586">
        <f>VLOOKUP(B321,CFwds!$M:$AF,20,FALSE)</f>
        <v>1252.4499999999998</v>
      </c>
    </row>
    <row r="322" spans="1:63" x14ac:dyDescent="0.25">
      <c r="A322" s="564">
        <v>303</v>
      </c>
      <c r="B322" s="599">
        <v>580</v>
      </c>
      <c r="C322" s="701" t="s">
        <v>1328</v>
      </c>
      <c r="D322" s="701" t="s">
        <v>1328</v>
      </c>
      <c r="E322" s="702" t="s">
        <v>972</v>
      </c>
      <c r="F322" s="586" t="s">
        <v>1328</v>
      </c>
      <c r="G322" s="586" t="s">
        <v>1328</v>
      </c>
      <c r="H322" s="586" t="s">
        <v>1328</v>
      </c>
      <c r="I322" s="586" t="s">
        <v>1328</v>
      </c>
      <c r="J322" s="586" t="s">
        <v>1328</v>
      </c>
      <c r="K322" s="586" t="s">
        <v>1328</v>
      </c>
      <c r="L322" s="586" t="s">
        <v>1328</v>
      </c>
      <c r="M322" s="586" t="s">
        <v>1328</v>
      </c>
      <c r="N322" s="586" t="s">
        <v>1328</v>
      </c>
      <c r="O322" s="586" t="s">
        <v>1328</v>
      </c>
      <c r="P322" s="586" t="s">
        <v>1328</v>
      </c>
      <c r="Q322" s="586" t="s">
        <v>1328</v>
      </c>
      <c r="R322" s="586" t="s">
        <v>1328</v>
      </c>
      <c r="S322" s="586" t="s">
        <v>1328</v>
      </c>
      <c r="T322" s="586" t="s">
        <v>1328</v>
      </c>
      <c r="U322" s="586" t="s">
        <v>1328</v>
      </c>
      <c r="V322" s="586" t="s">
        <v>1328</v>
      </c>
      <c r="W322" s="586" t="s">
        <v>1328</v>
      </c>
      <c r="X322" s="586" t="s">
        <v>1328</v>
      </c>
      <c r="Y322" s="586" t="s">
        <v>1328</v>
      </c>
      <c r="Z322" s="586" t="s">
        <v>1328</v>
      </c>
      <c r="AA322" s="586" t="s">
        <v>1328</v>
      </c>
      <c r="AB322" s="586" t="s">
        <v>1328</v>
      </c>
      <c r="AC322" s="586" t="s">
        <v>1328</v>
      </c>
      <c r="AD322" s="586" t="s">
        <v>1328</v>
      </c>
      <c r="AE322" s="586" t="s">
        <v>1328</v>
      </c>
      <c r="AF322" s="586" t="s">
        <v>1328</v>
      </c>
      <c r="AG322" s="586" t="s">
        <v>1328</v>
      </c>
      <c r="AH322" s="586" t="s">
        <v>1328</v>
      </c>
      <c r="AI322" s="586" t="s">
        <v>1328</v>
      </c>
      <c r="AJ322" s="586" t="s">
        <v>1328</v>
      </c>
      <c r="AK322" s="586" t="s">
        <v>1328</v>
      </c>
      <c r="AL322" s="586" t="s">
        <v>1328</v>
      </c>
      <c r="AM322" s="586" t="s">
        <v>1328</v>
      </c>
      <c r="AN322" s="586" t="s">
        <v>1328</v>
      </c>
      <c r="AO322" s="586" t="s">
        <v>1328</v>
      </c>
      <c r="AP322" s="586" t="s">
        <v>1328</v>
      </c>
      <c r="AQ322" s="586" t="s">
        <v>1328</v>
      </c>
      <c r="AR322" s="586" t="s">
        <v>1328</v>
      </c>
      <c r="AS322" s="586" t="s">
        <v>1328</v>
      </c>
      <c r="AT322" s="587" t="s">
        <v>1328</v>
      </c>
      <c r="AU322" s="586" t="s">
        <v>1328</v>
      </c>
      <c r="AV322" s="586" t="s">
        <v>1328</v>
      </c>
      <c r="AW322" s="586" t="s">
        <v>1328</v>
      </c>
      <c r="AX322" s="586" t="s">
        <v>1328</v>
      </c>
      <c r="AY322" s="586" t="s">
        <v>1328</v>
      </c>
      <c r="AZ322" s="588" t="s">
        <v>1328</v>
      </c>
      <c r="BA322" s="588" t="s">
        <v>1328</v>
      </c>
      <c r="BB322" s="586" t="s">
        <v>1328</v>
      </c>
      <c r="BC322" s="587" t="s">
        <v>1328</v>
      </c>
      <c r="BD322" s="587" t="s">
        <v>1328</v>
      </c>
      <c r="BE322" s="588" t="s">
        <v>1328</v>
      </c>
      <c r="BF322" s="586" t="s">
        <v>1328</v>
      </c>
      <c r="BG322" s="586" t="s">
        <v>1328</v>
      </c>
      <c r="BH322" s="586" t="s">
        <v>1328</v>
      </c>
      <c r="BI322" s="586" t="s">
        <v>1328</v>
      </c>
      <c r="BJ322" s="586">
        <f>VLOOKUP(B322,CFwds!$M:$AF,15,FALSE)</f>
        <v>41370.629999999655</v>
      </c>
      <c r="BK322" s="586">
        <f>VLOOKUP(B322,CFwds!$M:$AF,20,FALSE)</f>
        <v>858.10999999999967</v>
      </c>
    </row>
    <row r="323" spans="1:63" x14ac:dyDescent="0.25">
      <c r="A323" s="564">
        <v>303</v>
      </c>
      <c r="B323" s="599">
        <v>584</v>
      </c>
      <c r="C323" s="701" t="s">
        <v>1328</v>
      </c>
      <c r="D323" s="701" t="s">
        <v>1328</v>
      </c>
      <c r="E323" s="702" t="s">
        <v>973</v>
      </c>
      <c r="F323" s="586" t="s">
        <v>1328</v>
      </c>
      <c r="G323" s="586" t="s">
        <v>1328</v>
      </c>
      <c r="H323" s="586" t="s">
        <v>1328</v>
      </c>
      <c r="I323" s="586" t="s">
        <v>1328</v>
      </c>
      <c r="J323" s="586" t="s">
        <v>1328</v>
      </c>
      <c r="K323" s="586" t="s">
        <v>1328</v>
      </c>
      <c r="L323" s="586" t="s">
        <v>1328</v>
      </c>
      <c r="M323" s="586" t="s">
        <v>1328</v>
      </c>
      <c r="N323" s="586" t="s">
        <v>1328</v>
      </c>
      <c r="O323" s="586" t="s">
        <v>1328</v>
      </c>
      <c r="P323" s="586" t="s">
        <v>1328</v>
      </c>
      <c r="Q323" s="586" t="s">
        <v>1328</v>
      </c>
      <c r="R323" s="586" t="s">
        <v>1328</v>
      </c>
      <c r="S323" s="586" t="s">
        <v>1328</v>
      </c>
      <c r="T323" s="586" t="s">
        <v>1328</v>
      </c>
      <c r="U323" s="586" t="s">
        <v>1328</v>
      </c>
      <c r="V323" s="586" t="s">
        <v>1328</v>
      </c>
      <c r="W323" s="586" t="s">
        <v>1328</v>
      </c>
      <c r="X323" s="586" t="s">
        <v>1328</v>
      </c>
      <c r="Y323" s="586" t="s">
        <v>1328</v>
      </c>
      <c r="Z323" s="586" t="s">
        <v>1328</v>
      </c>
      <c r="AA323" s="586" t="s">
        <v>1328</v>
      </c>
      <c r="AB323" s="586" t="s">
        <v>1328</v>
      </c>
      <c r="AC323" s="586" t="s">
        <v>1328</v>
      </c>
      <c r="AD323" s="586" t="s">
        <v>1328</v>
      </c>
      <c r="AE323" s="586" t="s">
        <v>1328</v>
      </c>
      <c r="AF323" s="586" t="s">
        <v>1328</v>
      </c>
      <c r="AG323" s="586" t="s">
        <v>1328</v>
      </c>
      <c r="AH323" s="586" t="s">
        <v>1328</v>
      </c>
      <c r="AI323" s="586" t="s">
        <v>1328</v>
      </c>
      <c r="AJ323" s="586" t="s">
        <v>1328</v>
      </c>
      <c r="AK323" s="586" t="s">
        <v>1328</v>
      </c>
      <c r="AL323" s="586" t="s">
        <v>1328</v>
      </c>
      <c r="AM323" s="586" t="s">
        <v>1328</v>
      </c>
      <c r="AN323" s="586" t="s">
        <v>1328</v>
      </c>
      <c r="AO323" s="586" t="s">
        <v>1328</v>
      </c>
      <c r="AP323" s="586" t="s">
        <v>1328</v>
      </c>
      <c r="AQ323" s="586" t="s">
        <v>1328</v>
      </c>
      <c r="AR323" s="586" t="s">
        <v>1328</v>
      </c>
      <c r="AS323" s="586" t="s">
        <v>1328</v>
      </c>
      <c r="AT323" s="587" t="s">
        <v>1328</v>
      </c>
      <c r="AU323" s="586" t="s">
        <v>1328</v>
      </c>
      <c r="AV323" s="586" t="s">
        <v>1328</v>
      </c>
      <c r="AW323" s="586" t="s">
        <v>1328</v>
      </c>
      <c r="AX323" s="586" t="s">
        <v>1328</v>
      </c>
      <c r="AY323" s="586" t="s">
        <v>1328</v>
      </c>
      <c r="AZ323" s="588" t="s">
        <v>1328</v>
      </c>
      <c r="BA323" s="588" t="s">
        <v>1328</v>
      </c>
      <c r="BB323" s="586" t="s">
        <v>1328</v>
      </c>
      <c r="BC323" s="587" t="s">
        <v>1328</v>
      </c>
      <c r="BD323" s="587" t="s">
        <v>1328</v>
      </c>
      <c r="BE323" s="588" t="s">
        <v>1328</v>
      </c>
      <c r="BF323" s="586" t="s">
        <v>1328</v>
      </c>
      <c r="BG323" s="586" t="s">
        <v>1328</v>
      </c>
      <c r="BH323" s="586" t="s">
        <v>1328</v>
      </c>
      <c r="BI323" s="586" t="s">
        <v>1328</v>
      </c>
      <c r="BJ323" s="586">
        <f>VLOOKUP(B323,CFwds!$M:$AF,15,FALSE)</f>
        <v>101771.18999999983</v>
      </c>
      <c r="BK323" s="586">
        <f>VLOOKUP(B323,CFwds!$M:$AF,20,FALSE)</f>
        <v>21784.799999999999</v>
      </c>
    </row>
    <row r="324" spans="1:63" x14ac:dyDescent="0.25">
      <c r="A324" s="564">
        <v>303</v>
      </c>
      <c r="B324" s="599">
        <v>597</v>
      </c>
      <c r="C324" s="701" t="s">
        <v>1328</v>
      </c>
      <c r="D324" s="701" t="s">
        <v>1328</v>
      </c>
      <c r="E324" s="702" t="s">
        <v>974</v>
      </c>
      <c r="F324" s="586" t="s">
        <v>1328</v>
      </c>
      <c r="G324" s="586" t="s">
        <v>1328</v>
      </c>
      <c r="H324" s="586" t="s">
        <v>1328</v>
      </c>
      <c r="I324" s="586" t="s">
        <v>1328</v>
      </c>
      <c r="J324" s="586" t="s">
        <v>1328</v>
      </c>
      <c r="K324" s="586" t="s">
        <v>1328</v>
      </c>
      <c r="L324" s="586" t="s">
        <v>1328</v>
      </c>
      <c r="M324" s="586" t="s">
        <v>1328</v>
      </c>
      <c r="N324" s="586" t="s">
        <v>1328</v>
      </c>
      <c r="O324" s="586" t="s">
        <v>1328</v>
      </c>
      <c r="P324" s="586" t="s">
        <v>1328</v>
      </c>
      <c r="Q324" s="586" t="s">
        <v>1328</v>
      </c>
      <c r="R324" s="586" t="s">
        <v>1328</v>
      </c>
      <c r="S324" s="586" t="s">
        <v>1328</v>
      </c>
      <c r="T324" s="586" t="s">
        <v>1328</v>
      </c>
      <c r="U324" s="586" t="s">
        <v>1328</v>
      </c>
      <c r="V324" s="586" t="s">
        <v>1328</v>
      </c>
      <c r="W324" s="586" t="s">
        <v>1328</v>
      </c>
      <c r="X324" s="586" t="s">
        <v>1328</v>
      </c>
      <c r="Y324" s="586" t="s">
        <v>1328</v>
      </c>
      <c r="Z324" s="586" t="s">
        <v>1328</v>
      </c>
      <c r="AA324" s="586" t="s">
        <v>1328</v>
      </c>
      <c r="AB324" s="586" t="s">
        <v>1328</v>
      </c>
      <c r="AC324" s="586" t="s">
        <v>1328</v>
      </c>
      <c r="AD324" s="586" t="s">
        <v>1328</v>
      </c>
      <c r="AE324" s="586" t="s">
        <v>1328</v>
      </c>
      <c r="AF324" s="586" t="s">
        <v>1328</v>
      </c>
      <c r="AG324" s="586" t="s">
        <v>1328</v>
      </c>
      <c r="AH324" s="586" t="s">
        <v>1328</v>
      </c>
      <c r="AI324" s="586" t="s">
        <v>1328</v>
      </c>
      <c r="AJ324" s="586" t="s">
        <v>1328</v>
      </c>
      <c r="AK324" s="586" t="s">
        <v>1328</v>
      </c>
      <c r="AL324" s="586" t="s">
        <v>1328</v>
      </c>
      <c r="AM324" s="586" t="s">
        <v>1328</v>
      </c>
      <c r="AN324" s="586" t="s">
        <v>1328</v>
      </c>
      <c r="AO324" s="586" t="s">
        <v>1328</v>
      </c>
      <c r="AP324" s="586" t="s">
        <v>1328</v>
      </c>
      <c r="AQ324" s="586" t="s">
        <v>1328</v>
      </c>
      <c r="AR324" s="586" t="s">
        <v>1328</v>
      </c>
      <c r="AS324" s="586" t="s">
        <v>1328</v>
      </c>
      <c r="AT324" s="587" t="s">
        <v>1328</v>
      </c>
      <c r="AU324" s="586" t="s">
        <v>1328</v>
      </c>
      <c r="AV324" s="586" t="s">
        <v>1328</v>
      </c>
      <c r="AW324" s="586" t="s">
        <v>1328</v>
      </c>
      <c r="AX324" s="586" t="s">
        <v>1328</v>
      </c>
      <c r="AY324" s="586" t="s">
        <v>1328</v>
      </c>
      <c r="AZ324" s="588" t="s">
        <v>1328</v>
      </c>
      <c r="BA324" s="588" t="s">
        <v>1328</v>
      </c>
      <c r="BB324" s="586" t="s">
        <v>1328</v>
      </c>
      <c r="BC324" s="587" t="s">
        <v>1328</v>
      </c>
      <c r="BD324" s="587" t="s">
        <v>1328</v>
      </c>
      <c r="BE324" s="588" t="s">
        <v>1328</v>
      </c>
      <c r="BF324" s="586" t="s">
        <v>1328</v>
      </c>
      <c r="BG324" s="586" t="s">
        <v>1328</v>
      </c>
      <c r="BH324" s="586" t="s">
        <v>1328</v>
      </c>
      <c r="BI324" s="586" t="s">
        <v>1328</v>
      </c>
      <c r="BJ324" s="586">
        <f>VLOOKUP(B324,CFwds!$M:$AF,15,FALSE)</f>
        <v>73622.100000000035</v>
      </c>
      <c r="BK324" s="586">
        <f>VLOOKUP(B324,CFwds!$M:$AF,20,FALSE)</f>
        <v>3357.9399999999987</v>
      </c>
    </row>
    <row r="325" spans="1:63" x14ac:dyDescent="0.25">
      <c r="A325" s="564">
        <v>303</v>
      </c>
      <c r="B325" s="599">
        <v>598</v>
      </c>
      <c r="C325" s="701" t="s">
        <v>1328</v>
      </c>
      <c r="D325" s="701" t="s">
        <v>1328</v>
      </c>
      <c r="E325" s="702" t="s">
        <v>975</v>
      </c>
      <c r="F325" s="586" t="s">
        <v>1328</v>
      </c>
      <c r="G325" s="586" t="s">
        <v>1328</v>
      </c>
      <c r="H325" s="586" t="s">
        <v>1328</v>
      </c>
      <c r="I325" s="586" t="s">
        <v>1328</v>
      </c>
      <c r="J325" s="586" t="s">
        <v>1328</v>
      </c>
      <c r="K325" s="586" t="s">
        <v>1328</v>
      </c>
      <c r="L325" s="586" t="s">
        <v>1328</v>
      </c>
      <c r="M325" s="586" t="s">
        <v>1328</v>
      </c>
      <c r="N325" s="586" t="s">
        <v>1328</v>
      </c>
      <c r="O325" s="586" t="s">
        <v>1328</v>
      </c>
      <c r="P325" s="586" t="s">
        <v>1328</v>
      </c>
      <c r="Q325" s="586" t="s">
        <v>1328</v>
      </c>
      <c r="R325" s="586" t="s">
        <v>1328</v>
      </c>
      <c r="S325" s="586" t="s">
        <v>1328</v>
      </c>
      <c r="T325" s="586" t="s">
        <v>1328</v>
      </c>
      <c r="U325" s="586" t="s">
        <v>1328</v>
      </c>
      <c r="V325" s="586" t="s">
        <v>1328</v>
      </c>
      <c r="W325" s="586" t="s">
        <v>1328</v>
      </c>
      <c r="X325" s="586" t="s">
        <v>1328</v>
      </c>
      <c r="Y325" s="586" t="s">
        <v>1328</v>
      </c>
      <c r="Z325" s="586" t="s">
        <v>1328</v>
      </c>
      <c r="AA325" s="586" t="s">
        <v>1328</v>
      </c>
      <c r="AB325" s="586" t="s">
        <v>1328</v>
      </c>
      <c r="AC325" s="586" t="s">
        <v>1328</v>
      </c>
      <c r="AD325" s="586" t="s">
        <v>1328</v>
      </c>
      <c r="AE325" s="586" t="s">
        <v>1328</v>
      </c>
      <c r="AF325" s="586" t="s">
        <v>1328</v>
      </c>
      <c r="AG325" s="586" t="s">
        <v>1328</v>
      </c>
      <c r="AH325" s="586" t="s">
        <v>1328</v>
      </c>
      <c r="AI325" s="586" t="s">
        <v>1328</v>
      </c>
      <c r="AJ325" s="586" t="s">
        <v>1328</v>
      </c>
      <c r="AK325" s="586" t="s">
        <v>1328</v>
      </c>
      <c r="AL325" s="586" t="s">
        <v>1328</v>
      </c>
      <c r="AM325" s="586" t="s">
        <v>1328</v>
      </c>
      <c r="AN325" s="586" t="s">
        <v>1328</v>
      </c>
      <c r="AO325" s="586" t="s">
        <v>1328</v>
      </c>
      <c r="AP325" s="586" t="s">
        <v>1328</v>
      </c>
      <c r="AQ325" s="586" t="s">
        <v>1328</v>
      </c>
      <c r="AR325" s="586" t="s">
        <v>1328</v>
      </c>
      <c r="AS325" s="586" t="s">
        <v>1328</v>
      </c>
      <c r="AT325" s="587" t="s">
        <v>1328</v>
      </c>
      <c r="AU325" s="586" t="s">
        <v>1328</v>
      </c>
      <c r="AV325" s="586" t="s">
        <v>1328</v>
      </c>
      <c r="AW325" s="586" t="s">
        <v>1328</v>
      </c>
      <c r="AX325" s="586" t="s">
        <v>1328</v>
      </c>
      <c r="AY325" s="586" t="s">
        <v>1328</v>
      </c>
      <c r="AZ325" s="588" t="s">
        <v>1328</v>
      </c>
      <c r="BA325" s="588" t="s">
        <v>1328</v>
      </c>
      <c r="BB325" s="586" t="s">
        <v>1328</v>
      </c>
      <c r="BC325" s="587" t="s">
        <v>1328</v>
      </c>
      <c r="BD325" s="587" t="s">
        <v>1328</v>
      </c>
      <c r="BE325" s="588" t="s">
        <v>1328</v>
      </c>
      <c r="BF325" s="586" t="s">
        <v>1328</v>
      </c>
      <c r="BG325" s="586" t="s">
        <v>1328</v>
      </c>
      <c r="BH325" s="586" t="s">
        <v>1328</v>
      </c>
      <c r="BI325" s="586" t="s">
        <v>1328</v>
      </c>
      <c r="BJ325" s="586">
        <f>VLOOKUP(B325,CFwds!$M:$AF,15,FALSE)</f>
        <v>-4528.4599999996717</v>
      </c>
      <c r="BK325" s="586">
        <f>VLOOKUP(B325,CFwds!$M:$AF,20,FALSE)</f>
        <v>681.35000000000036</v>
      </c>
    </row>
    <row r="326" spans="1:63" x14ac:dyDescent="0.25">
      <c r="A326" s="564">
        <v>303</v>
      </c>
      <c r="B326" s="599">
        <v>266</v>
      </c>
      <c r="C326" s="701" t="s">
        <v>1328</v>
      </c>
      <c r="D326" s="701" t="s">
        <v>1328</v>
      </c>
      <c r="E326" s="702" t="s">
        <v>976</v>
      </c>
      <c r="F326" s="586" t="s">
        <v>1328</v>
      </c>
      <c r="G326" s="586" t="s">
        <v>1328</v>
      </c>
      <c r="H326" s="586" t="s">
        <v>1328</v>
      </c>
      <c r="I326" s="586" t="s">
        <v>1328</v>
      </c>
      <c r="J326" s="586" t="s">
        <v>1328</v>
      </c>
      <c r="K326" s="586" t="s">
        <v>1328</v>
      </c>
      <c r="L326" s="586" t="s">
        <v>1328</v>
      </c>
      <c r="M326" s="586" t="s">
        <v>1328</v>
      </c>
      <c r="N326" s="586" t="s">
        <v>1328</v>
      </c>
      <c r="O326" s="586" t="s">
        <v>1328</v>
      </c>
      <c r="P326" s="586" t="s">
        <v>1328</v>
      </c>
      <c r="Q326" s="586" t="s">
        <v>1328</v>
      </c>
      <c r="R326" s="586" t="s">
        <v>1328</v>
      </c>
      <c r="S326" s="586" t="s">
        <v>1328</v>
      </c>
      <c r="T326" s="586" t="s">
        <v>1328</v>
      </c>
      <c r="U326" s="586" t="s">
        <v>1328</v>
      </c>
      <c r="V326" s="586" t="s">
        <v>1328</v>
      </c>
      <c r="W326" s="586" t="s">
        <v>1328</v>
      </c>
      <c r="X326" s="586" t="s">
        <v>1328</v>
      </c>
      <c r="Y326" s="586" t="s">
        <v>1328</v>
      </c>
      <c r="Z326" s="586" t="s">
        <v>1328</v>
      </c>
      <c r="AA326" s="586" t="s">
        <v>1328</v>
      </c>
      <c r="AB326" s="586" t="s">
        <v>1328</v>
      </c>
      <c r="AC326" s="586" t="s">
        <v>1328</v>
      </c>
      <c r="AD326" s="586" t="s">
        <v>1328</v>
      </c>
      <c r="AE326" s="586" t="s">
        <v>1328</v>
      </c>
      <c r="AF326" s="586" t="s">
        <v>1328</v>
      </c>
      <c r="AG326" s="586" t="s">
        <v>1328</v>
      </c>
      <c r="AH326" s="586" t="s">
        <v>1328</v>
      </c>
      <c r="AI326" s="586" t="s">
        <v>1328</v>
      </c>
      <c r="AJ326" s="586" t="s">
        <v>1328</v>
      </c>
      <c r="AK326" s="586" t="s">
        <v>1328</v>
      </c>
      <c r="AL326" s="586" t="s">
        <v>1328</v>
      </c>
      <c r="AM326" s="586" t="s">
        <v>1328</v>
      </c>
      <c r="AN326" s="586" t="s">
        <v>1328</v>
      </c>
      <c r="AO326" s="586" t="s">
        <v>1328</v>
      </c>
      <c r="AP326" s="586" t="s">
        <v>1328</v>
      </c>
      <c r="AQ326" s="586" t="s">
        <v>1328</v>
      </c>
      <c r="AR326" s="586" t="s">
        <v>1328</v>
      </c>
      <c r="AS326" s="586" t="s">
        <v>1328</v>
      </c>
      <c r="AT326" s="587" t="s">
        <v>1328</v>
      </c>
      <c r="AU326" s="586" t="s">
        <v>1328</v>
      </c>
      <c r="AV326" s="586" t="s">
        <v>1328</v>
      </c>
      <c r="AW326" s="586" t="s">
        <v>1328</v>
      </c>
      <c r="AX326" s="586" t="s">
        <v>1328</v>
      </c>
      <c r="AY326" s="586" t="s">
        <v>1328</v>
      </c>
      <c r="AZ326" s="588" t="s">
        <v>1328</v>
      </c>
      <c r="BA326" s="588" t="s">
        <v>1328</v>
      </c>
      <c r="BB326" s="586" t="s">
        <v>1328</v>
      </c>
      <c r="BC326" s="587" t="s">
        <v>1328</v>
      </c>
      <c r="BD326" s="587" t="s">
        <v>1328</v>
      </c>
      <c r="BE326" s="588" t="s">
        <v>1328</v>
      </c>
      <c r="BF326" s="586" t="s">
        <v>1328</v>
      </c>
      <c r="BG326" s="586" t="s">
        <v>1328</v>
      </c>
      <c r="BH326" s="586" t="s">
        <v>1328</v>
      </c>
      <c r="BI326" s="586" t="s">
        <v>1328</v>
      </c>
      <c r="BJ326" s="586">
        <f>VLOOKUP(B326,CFwds!$M:$AF,15,FALSE)</f>
        <v>62260.129999999772</v>
      </c>
      <c r="BK326" s="586">
        <f>VLOOKUP(B326,CFwds!$M:$AF,20,FALSE)</f>
        <v>36601.339999999997</v>
      </c>
    </row>
    <row r="327" spans="1:63" x14ac:dyDescent="0.25">
      <c r="A327" s="564">
        <v>303</v>
      </c>
      <c r="B327" s="564">
        <v>0</v>
      </c>
      <c r="C327" s="584" t="s">
        <v>1328</v>
      </c>
      <c r="D327" s="584" t="s">
        <v>1328</v>
      </c>
      <c r="E327" s="585" t="s">
        <v>1328</v>
      </c>
      <c r="F327" s="586" t="s">
        <v>1328</v>
      </c>
      <c r="G327" s="586" t="s">
        <v>1328</v>
      </c>
      <c r="H327" s="586" t="s">
        <v>1328</v>
      </c>
      <c r="I327" s="586" t="s">
        <v>1328</v>
      </c>
      <c r="J327" s="586" t="s">
        <v>1328</v>
      </c>
      <c r="K327" s="586" t="s">
        <v>1328</v>
      </c>
      <c r="L327" s="586" t="s">
        <v>1328</v>
      </c>
      <c r="M327" s="586" t="s">
        <v>1328</v>
      </c>
      <c r="N327" s="586" t="s">
        <v>1328</v>
      </c>
      <c r="O327" s="586" t="s">
        <v>1328</v>
      </c>
      <c r="P327" s="586" t="s">
        <v>1328</v>
      </c>
      <c r="Q327" s="586" t="s">
        <v>1328</v>
      </c>
      <c r="R327" s="586" t="s">
        <v>1328</v>
      </c>
      <c r="S327" s="586" t="s">
        <v>1328</v>
      </c>
      <c r="T327" s="586" t="s">
        <v>1328</v>
      </c>
      <c r="U327" s="586" t="s">
        <v>1328</v>
      </c>
      <c r="V327" s="586" t="s">
        <v>1328</v>
      </c>
      <c r="W327" s="586" t="s">
        <v>1328</v>
      </c>
      <c r="X327" s="586" t="s">
        <v>1328</v>
      </c>
      <c r="Y327" s="586" t="s">
        <v>1328</v>
      </c>
      <c r="Z327" s="586" t="s">
        <v>1328</v>
      </c>
      <c r="AA327" s="586" t="s">
        <v>1328</v>
      </c>
      <c r="AB327" s="586" t="s">
        <v>1328</v>
      </c>
      <c r="AC327" s="586" t="s">
        <v>1328</v>
      </c>
      <c r="AD327" s="586" t="s">
        <v>1328</v>
      </c>
      <c r="AE327" s="586" t="s">
        <v>1328</v>
      </c>
      <c r="AF327" s="586" t="s">
        <v>1328</v>
      </c>
      <c r="AG327" s="586" t="s">
        <v>1328</v>
      </c>
      <c r="AH327" s="586" t="s">
        <v>1328</v>
      </c>
      <c r="AI327" s="586" t="s">
        <v>1328</v>
      </c>
      <c r="AJ327" s="586" t="s">
        <v>1328</v>
      </c>
      <c r="AK327" s="586" t="s">
        <v>1328</v>
      </c>
      <c r="AL327" s="586" t="s">
        <v>1328</v>
      </c>
      <c r="AM327" s="586" t="s">
        <v>1328</v>
      </c>
      <c r="AN327" s="586" t="s">
        <v>1328</v>
      </c>
      <c r="AO327" s="586">
        <v>0</v>
      </c>
      <c r="AP327" s="586">
        <v>0</v>
      </c>
      <c r="AQ327" s="586">
        <v>0</v>
      </c>
      <c r="AR327" s="586">
        <v>0</v>
      </c>
      <c r="AS327" s="586">
        <v>0</v>
      </c>
      <c r="AT327" s="586">
        <v>0</v>
      </c>
      <c r="AU327" s="586">
        <v>0</v>
      </c>
      <c r="AV327" s="586">
        <v>0</v>
      </c>
      <c r="AW327" s="586">
        <v>0</v>
      </c>
      <c r="AX327" s="586">
        <v>0</v>
      </c>
      <c r="AY327" s="586">
        <v>0</v>
      </c>
      <c r="AZ327" s="586">
        <v>0</v>
      </c>
      <c r="BA327" s="586">
        <v>0</v>
      </c>
      <c r="BB327" s="586">
        <v>0</v>
      </c>
      <c r="BC327" s="586">
        <v>0</v>
      </c>
      <c r="BD327" s="586">
        <v>0</v>
      </c>
      <c r="BE327" s="586">
        <v>0</v>
      </c>
      <c r="BF327" s="586">
        <v>0</v>
      </c>
      <c r="BG327" s="586">
        <v>0</v>
      </c>
      <c r="BH327" s="586">
        <v>0</v>
      </c>
      <c r="BI327" s="586">
        <v>0</v>
      </c>
      <c r="BJ327" s="586">
        <v>0</v>
      </c>
      <c r="BK327" s="586">
        <v>0</v>
      </c>
    </row>
    <row r="328" spans="1:63" x14ac:dyDescent="0.25">
      <c r="A328" s="564">
        <v>303</v>
      </c>
      <c r="C328" s="584" t="s">
        <v>1328</v>
      </c>
      <c r="D328" s="584" t="s">
        <v>1328</v>
      </c>
      <c r="E328" s="585" t="s">
        <v>1328</v>
      </c>
      <c r="F328" s="586" t="s">
        <v>1328</v>
      </c>
      <c r="G328" s="586" t="s">
        <v>1328</v>
      </c>
      <c r="H328" s="586" t="s">
        <v>1328</v>
      </c>
      <c r="I328" s="586" t="s">
        <v>1328</v>
      </c>
      <c r="J328" s="586" t="s">
        <v>1328</v>
      </c>
      <c r="K328" s="586" t="s">
        <v>1328</v>
      </c>
      <c r="L328" s="586" t="s">
        <v>1328</v>
      </c>
      <c r="M328" s="586" t="s">
        <v>1328</v>
      </c>
      <c r="N328" s="586" t="s">
        <v>1328</v>
      </c>
      <c r="O328" s="586" t="s">
        <v>1328</v>
      </c>
      <c r="P328" s="586" t="s">
        <v>1328</v>
      </c>
      <c r="Q328" s="586" t="s">
        <v>1328</v>
      </c>
      <c r="R328" s="586" t="s">
        <v>1328</v>
      </c>
      <c r="S328" s="586" t="s">
        <v>1328</v>
      </c>
      <c r="T328" s="586" t="s">
        <v>1328</v>
      </c>
      <c r="U328" s="586" t="s">
        <v>1328</v>
      </c>
      <c r="V328" s="586" t="s">
        <v>1328</v>
      </c>
      <c r="W328" s="586" t="s">
        <v>1328</v>
      </c>
      <c r="X328" s="586" t="s">
        <v>1328</v>
      </c>
      <c r="Y328" s="586" t="s">
        <v>1328</v>
      </c>
      <c r="Z328" s="586" t="s">
        <v>1328</v>
      </c>
      <c r="AA328" s="586" t="s">
        <v>1328</v>
      </c>
      <c r="AB328" s="586" t="s">
        <v>1328</v>
      </c>
      <c r="AC328" s="586" t="s">
        <v>1328</v>
      </c>
      <c r="AD328" s="586" t="s">
        <v>1328</v>
      </c>
      <c r="AE328" s="586" t="s">
        <v>1328</v>
      </c>
      <c r="AF328" s="586" t="s">
        <v>1328</v>
      </c>
      <c r="AG328" s="586" t="s">
        <v>1328</v>
      </c>
      <c r="AH328" s="586" t="s">
        <v>1328</v>
      </c>
      <c r="AI328" s="586" t="s">
        <v>1328</v>
      </c>
      <c r="AJ328" s="586" t="s">
        <v>1328</v>
      </c>
      <c r="AK328" s="586" t="s">
        <v>1328</v>
      </c>
      <c r="AL328" s="586" t="s">
        <v>1328</v>
      </c>
      <c r="AM328" s="586" t="s">
        <v>1328</v>
      </c>
      <c r="AN328" s="586" t="s">
        <v>1328</v>
      </c>
      <c r="AO328" s="586" t="s">
        <v>1328</v>
      </c>
      <c r="AP328" s="586" t="s">
        <v>1328</v>
      </c>
      <c r="AQ328" s="586" t="s">
        <v>1328</v>
      </c>
      <c r="AR328" s="586" t="s">
        <v>1328</v>
      </c>
      <c r="AS328" s="586" t="s">
        <v>1328</v>
      </c>
      <c r="AT328" s="587" t="s">
        <v>1328</v>
      </c>
      <c r="AU328" s="586" t="s">
        <v>1328</v>
      </c>
      <c r="AV328" s="586" t="s">
        <v>1328</v>
      </c>
      <c r="AW328" s="586" t="s">
        <v>1328</v>
      </c>
      <c r="AX328" s="586" t="s">
        <v>1328</v>
      </c>
      <c r="AY328" s="586" t="s">
        <v>1328</v>
      </c>
      <c r="AZ328" s="588" t="s">
        <v>1328</v>
      </c>
      <c r="BA328" s="588" t="s">
        <v>1328</v>
      </c>
      <c r="BB328" s="586" t="s">
        <v>1328</v>
      </c>
      <c r="BC328" s="587" t="s">
        <v>1328</v>
      </c>
      <c r="BD328" s="587" t="s">
        <v>1328</v>
      </c>
      <c r="BE328" s="588" t="s">
        <v>1328</v>
      </c>
      <c r="BF328" s="586" t="s">
        <v>1328</v>
      </c>
      <c r="BG328" s="586" t="s">
        <v>1328</v>
      </c>
      <c r="BH328" s="586" t="s">
        <v>1328</v>
      </c>
      <c r="BI328" s="586" t="s">
        <v>1328</v>
      </c>
      <c r="BJ328" s="586"/>
      <c r="BK328" s="586"/>
    </row>
    <row r="329" spans="1:63" x14ac:dyDescent="0.25">
      <c r="A329" s="564">
        <v>303</v>
      </c>
      <c r="C329" s="584" t="s">
        <v>1328</v>
      </c>
      <c r="D329" s="584" t="s">
        <v>1328</v>
      </c>
      <c r="E329" s="585" t="s">
        <v>1328</v>
      </c>
      <c r="F329" s="586" t="s">
        <v>1328</v>
      </c>
      <c r="G329" s="586" t="s">
        <v>1328</v>
      </c>
      <c r="H329" s="586" t="s">
        <v>1328</v>
      </c>
      <c r="I329" s="586" t="s">
        <v>1328</v>
      </c>
      <c r="J329" s="586" t="s">
        <v>1328</v>
      </c>
      <c r="K329" s="586" t="s">
        <v>1328</v>
      </c>
      <c r="L329" s="586" t="s">
        <v>1328</v>
      </c>
      <c r="M329" s="586" t="s">
        <v>1328</v>
      </c>
      <c r="N329" s="586" t="s">
        <v>1328</v>
      </c>
      <c r="O329" s="586" t="s">
        <v>1328</v>
      </c>
      <c r="P329" s="586" t="s">
        <v>1328</v>
      </c>
      <c r="Q329" s="586" t="s">
        <v>1328</v>
      </c>
      <c r="R329" s="586" t="s">
        <v>1328</v>
      </c>
      <c r="S329" s="586" t="s">
        <v>1328</v>
      </c>
      <c r="T329" s="586" t="s">
        <v>1328</v>
      </c>
      <c r="U329" s="586" t="s">
        <v>1328</v>
      </c>
      <c r="V329" s="586" t="s">
        <v>1328</v>
      </c>
      <c r="W329" s="586" t="s">
        <v>1328</v>
      </c>
      <c r="X329" s="586" t="s">
        <v>1328</v>
      </c>
      <c r="Y329" s="586" t="s">
        <v>1328</v>
      </c>
      <c r="Z329" s="586" t="s">
        <v>1328</v>
      </c>
      <c r="AA329" s="586" t="s">
        <v>1328</v>
      </c>
      <c r="AB329" s="586" t="s">
        <v>1328</v>
      </c>
      <c r="AC329" s="586" t="s">
        <v>1328</v>
      </c>
      <c r="AD329" s="586" t="s">
        <v>1328</v>
      </c>
      <c r="AE329" s="586" t="s">
        <v>1328</v>
      </c>
      <c r="AF329" s="586" t="s">
        <v>1328</v>
      </c>
      <c r="AG329" s="586" t="s">
        <v>1328</v>
      </c>
      <c r="AH329" s="586" t="s">
        <v>1328</v>
      </c>
      <c r="AI329" s="586" t="s">
        <v>1328</v>
      </c>
      <c r="AJ329" s="586" t="s">
        <v>1328</v>
      </c>
      <c r="AK329" s="586" t="s">
        <v>1328</v>
      </c>
      <c r="AL329" s="586" t="s">
        <v>1328</v>
      </c>
      <c r="AM329" s="586" t="s">
        <v>1328</v>
      </c>
      <c r="AN329" s="586" t="s">
        <v>1328</v>
      </c>
      <c r="AO329" s="586" t="s">
        <v>1328</v>
      </c>
      <c r="AP329" s="586" t="s">
        <v>1328</v>
      </c>
      <c r="AQ329" s="586" t="s">
        <v>1328</v>
      </c>
      <c r="AR329" s="586" t="s">
        <v>1328</v>
      </c>
      <c r="AS329" s="586" t="s">
        <v>1328</v>
      </c>
      <c r="AT329" s="587" t="s">
        <v>1328</v>
      </c>
      <c r="AU329" s="586" t="s">
        <v>1328</v>
      </c>
      <c r="AV329" s="586" t="s">
        <v>1328</v>
      </c>
      <c r="AW329" s="586" t="s">
        <v>1328</v>
      </c>
      <c r="AX329" s="586" t="s">
        <v>1328</v>
      </c>
      <c r="AY329" s="586" t="s">
        <v>1328</v>
      </c>
      <c r="AZ329" s="588" t="s">
        <v>1328</v>
      </c>
      <c r="BA329" s="588" t="s">
        <v>1328</v>
      </c>
      <c r="BB329" s="586" t="s">
        <v>1328</v>
      </c>
      <c r="BC329" s="587" t="s">
        <v>1328</v>
      </c>
      <c r="BD329" s="587" t="s">
        <v>1328</v>
      </c>
      <c r="BE329" s="588" t="s">
        <v>1328</v>
      </c>
      <c r="BF329" s="586" t="s">
        <v>1328</v>
      </c>
      <c r="BG329" s="586" t="s">
        <v>1328</v>
      </c>
      <c r="BH329" s="586" t="s">
        <v>1328</v>
      </c>
      <c r="BI329" s="586" t="s">
        <v>1328</v>
      </c>
      <c r="BJ329" s="586"/>
      <c r="BK329" s="586"/>
    </row>
    <row r="330" spans="1:63" x14ac:dyDescent="0.25">
      <c r="A330" s="564">
        <v>303</v>
      </c>
      <c r="C330" s="584" t="s">
        <v>1328</v>
      </c>
      <c r="D330" s="584" t="s">
        <v>1328</v>
      </c>
      <c r="E330" s="585" t="s">
        <v>1328</v>
      </c>
      <c r="F330" s="586" t="s">
        <v>1328</v>
      </c>
      <c r="G330" s="586" t="s">
        <v>1328</v>
      </c>
      <c r="H330" s="586" t="s">
        <v>1328</v>
      </c>
      <c r="I330" s="586" t="s">
        <v>1328</v>
      </c>
      <c r="J330" s="586" t="s">
        <v>1328</v>
      </c>
      <c r="K330" s="586" t="s">
        <v>1328</v>
      </c>
      <c r="L330" s="586" t="s">
        <v>1328</v>
      </c>
      <c r="M330" s="586" t="s">
        <v>1328</v>
      </c>
      <c r="N330" s="586" t="s">
        <v>1328</v>
      </c>
      <c r="O330" s="586" t="s">
        <v>1328</v>
      </c>
      <c r="P330" s="586" t="s">
        <v>1328</v>
      </c>
      <c r="Q330" s="586" t="s">
        <v>1328</v>
      </c>
      <c r="R330" s="586" t="s">
        <v>1328</v>
      </c>
      <c r="S330" s="586" t="s">
        <v>1328</v>
      </c>
      <c r="T330" s="586" t="s">
        <v>1328</v>
      </c>
      <c r="U330" s="586" t="s">
        <v>1328</v>
      </c>
      <c r="V330" s="586" t="s">
        <v>1328</v>
      </c>
      <c r="W330" s="586" t="s">
        <v>1328</v>
      </c>
      <c r="X330" s="586" t="s">
        <v>1328</v>
      </c>
      <c r="Y330" s="586" t="s">
        <v>1328</v>
      </c>
      <c r="Z330" s="586" t="s">
        <v>1328</v>
      </c>
      <c r="AA330" s="586" t="s">
        <v>1328</v>
      </c>
      <c r="AB330" s="586" t="s">
        <v>1328</v>
      </c>
      <c r="AC330" s="586" t="s">
        <v>1328</v>
      </c>
      <c r="AD330" s="586" t="s">
        <v>1328</v>
      </c>
      <c r="AE330" s="586" t="s">
        <v>1328</v>
      </c>
      <c r="AF330" s="586" t="s">
        <v>1328</v>
      </c>
      <c r="AG330" s="586" t="s">
        <v>1328</v>
      </c>
      <c r="AH330" s="586" t="s">
        <v>1328</v>
      </c>
      <c r="AI330" s="586" t="s">
        <v>1328</v>
      </c>
      <c r="AJ330" s="586" t="s">
        <v>1328</v>
      </c>
      <c r="AK330" s="586" t="s">
        <v>1328</v>
      </c>
      <c r="AL330" s="586" t="s">
        <v>1328</v>
      </c>
      <c r="AM330" s="586" t="s">
        <v>1328</v>
      </c>
      <c r="AN330" s="586" t="s">
        <v>1328</v>
      </c>
      <c r="AO330" s="586" t="s">
        <v>1328</v>
      </c>
      <c r="AP330" s="586" t="s">
        <v>1328</v>
      </c>
      <c r="AQ330" s="586" t="s">
        <v>1328</v>
      </c>
      <c r="AR330" s="586" t="s">
        <v>1328</v>
      </c>
      <c r="AS330" s="586" t="s">
        <v>1328</v>
      </c>
      <c r="AT330" s="587" t="s">
        <v>1328</v>
      </c>
      <c r="AU330" s="586" t="s">
        <v>1328</v>
      </c>
      <c r="AV330" s="586" t="s">
        <v>1328</v>
      </c>
      <c r="AW330" s="586" t="s">
        <v>1328</v>
      </c>
      <c r="AX330" s="586" t="s">
        <v>1328</v>
      </c>
      <c r="AY330" s="586" t="s">
        <v>1328</v>
      </c>
      <c r="AZ330" s="588" t="s">
        <v>1328</v>
      </c>
      <c r="BA330" s="588" t="s">
        <v>1328</v>
      </c>
      <c r="BB330" s="586" t="s">
        <v>1328</v>
      </c>
      <c r="BC330" s="587" t="s">
        <v>1328</v>
      </c>
      <c r="BD330" s="587" t="s">
        <v>1328</v>
      </c>
      <c r="BE330" s="588" t="s">
        <v>1328</v>
      </c>
      <c r="BF330" s="586" t="s">
        <v>1328</v>
      </c>
      <c r="BG330" s="586" t="s">
        <v>1328</v>
      </c>
      <c r="BH330" s="586" t="s">
        <v>1328</v>
      </c>
      <c r="BI330" s="586" t="s">
        <v>1328</v>
      </c>
      <c r="BJ330" s="586"/>
      <c r="BK330" s="586"/>
    </row>
    <row r="331" spans="1:63" x14ac:dyDescent="0.25">
      <c r="A331" s="564">
        <v>303</v>
      </c>
      <c r="C331" s="584" t="s">
        <v>1328</v>
      </c>
      <c r="D331" s="584" t="s">
        <v>1328</v>
      </c>
      <c r="E331" s="585" t="s">
        <v>1328</v>
      </c>
      <c r="F331" s="586" t="s">
        <v>1328</v>
      </c>
      <c r="G331" s="586" t="s">
        <v>1328</v>
      </c>
      <c r="H331" s="586" t="s">
        <v>1328</v>
      </c>
      <c r="I331" s="586" t="s">
        <v>1328</v>
      </c>
      <c r="J331" s="586" t="s">
        <v>1328</v>
      </c>
      <c r="K331" s="586" t="s">
        <v>1328</v>
      </c>
      <c r="L331" s="586" t="s">
        <v>1328</v>
      </c>
      <c r="M331" s="586" t="s">
        <v>1328</v>
      </c>
      <c r="N331" s="586" t="s">
        <v>1328</v>
      </c>
      <c r="O331" s="586" t="s">
        <v>1328</v>
      </c>
      <c r="P331" s="586" t="s">
        <v>1328</v>
      </c>
      <c r="Q331" s="586" t="s">
        <v>1328</v>
      </c>
      <c r="R331" s="586" t="s">
        <v>1328</v>
      </c>
      <c r="S331" s="586" t="s">
        <v>1328</v>
      </c>
      <c r="T331" s="586" t="s">
        <v>1328</v>
      </c>
      <c r="U331" s="586" t="s">
        <v>1328</v>
      </c>
      <c r="V331" s="586" t="s">
        <v>1328</v>
      </c>
      <c r="W331" s="586" t="s">
        <v>1328</v>
      </c>
      <c r="X331" s="586" t="s">
        <v>1328</v>
      </c>
      <c r="Y331" s="586" t="s">
        <v>1328</v>
      </c>
      <c r="Z331" s="586" t="s">
        <v>1328</v>
      </c>
      <c r="AA331" s="586" t="s">
        <v>1328</v>
      </c>
      <c r="AB331" s="586" t="s">
        <v>1328</v>
      </c>
      <c r="AC331" s="586" t="s">
        <v>1328</v>
      </c>
      <c r="AD331" s="586" t="s">
        <v>1328</v>
      </c>
      <c r="AE331" s="586" t="s">
        <v>1328</v>
      </c>
      <c r="AF331" s="586" t="s">
        <v>1328</v>
      </c>
      <c r="AG331" s="586" t="s">
        <v>1328</v>
      </c>
      <c r="AH331" s="586" t="s">
        <v>1328</v>
      </c>
      <c r="AI331" s="586" t="s">
        <v>1328</v>
      </c>
      <c r="AJ331" s="586" t="s">
        <v>1328</v>
      </c>
      <c r="AK331" s="586" t="s">
        <v>1328</v>
      </c>
      <c r="AL331" s="586" t="s">
        <v>1328</v>
      </c>
      <c r="AM331" s="586" t="s">
        <v>1328</v>
      </c>
      <c r="AN331" s="586" t="s">
        <v>1328</v>
      </c>
      <c r="AO331" s="586" t="s">
        <v>1328</v>
      </c>
      <c r="AP331" s="586" t="s">
        <v>1328</v>
      </c>
      <c r="AQ331" s="586" t="s">
        <v>1328</v>
      </c>
      <c r="AR331" s="586" t="s">
        <v>1328</v>
      </c>
      <c r="AS331" s="586" t="s">
        <v>1328</v>
      </c>
      <c r="AT331" s="587" t="s">
        <v>1328</v>
      </c>
      <c r="AU331" s="586" t="s">
        <v>1328</v>
      </c>
      <c r="AV331" s="586" t="s">
        <v>1328</v>
      </c>
      <c r="AW331" s="586" t="s">
        <v>1328</v>
      </c>
      <c r="AX331" s="586" t="s">
        <v>1328</v>
      </c>
      <c r="AY331" s="586" t="s">
        <v>1328</v>
      </c>
      <c r="AZ331" s="588" t="s">
        <v>1328</v>
      </c>
      <c r="BA331" s="588" t="s">
        <v>1328</v>
      </c>
      <c r="BB331" s="586" t="s">
        <v>1328</v>
      </c>
      <c r="BC331" s="587" t="s">
        <v>1328</v>
      </c>
      <c r="BD331" s="587" t="s">
        <v>1328</v>
      </c>
      <c r="BE331" s="588" t="s">
        <v>1328</v>
      </c>
      <c r="BF331" s="586" t="s">
        <v>1328</v>
      </c>
      <c r="BG331" s="586" t="s">
        <v>1328</v>
      </c>
      <c r="BH331" s="586" t="s">
        <v>1328</v>
      </c>
      <c r="BI331" s="586" t="s">
        <v>1328</v>
      </c>
      <c r="BJ331" s="586"/>
      <c r="BK331" s="586"/>
    </row>
    <row r="332" spans="1:63" x14ac:dyDescent="0.25">
      <c r="A332" s="564">
        <v>303</v>
      </c>
      <c r="C332" s="584" t="s">
        <v>1328</v>
      </c>
      <c r="D332" s="584" t="s">
        <v>1328</v>
      </c>
      <c r="E332" s="585" t="s">
        <v>1328</v>
      </c>
      <c r="F332" s="586" t="s">
        <v>1328</v>
      </c>
      <c r="G332" s="586" t="s">
        <v>1328</v>
      </c>
      <c r="H332" s="586" t="s">
        <v>1328</v>
      </c>
      <c r="I332" s="586" t="s">
        <v>1328</v>
      </c>
      <c r="J332" s="586" t="s">
        <v>1328</v>
      </c>
      <c r="K332" s="586" t="s">
        <v>1328</v>
      </c>
      <c r="L332" s="586" t="s">
        <v>1328</v>
      </c>
      <c r="M332" s="586" t="s">
        <v>1328</v>
      </c>
      <c r="N332" s="586" t="s">
        <v>1328</v>
      </c>
      <c r="O332" s="586" t="s">
        <v>1328</v>
      </c>
      <c r="P332" s="586" t="s">
        <v>1328</v>
      </c>
      <c r="Q332" s="586" t="s">
        <v>1328</v>
      </c>
      <c r="R332" s="586" t="s">
        <v>1328</v>
      </c>
      <c r="S332" s="586" t="s">
        <v>1328</v>
      </c>
      <c r="T332" s="586" t="s">
        <v>1328</v>
      </c>
      <c r="U332" s="586" t="s">
        <v>1328</v>
      </c>
      <c r="V332" s="586" t="s">
        <v>1328</v>
      </c>
      <c r="W332" s="586" t="s">
        <v>1328</v>
      </c>
      <c r="X332" s="586" t="s">
        <v>1328</v>
      </c>
      <c r="Y332" s="586" t="s">
        <v>1328</v>
      </c>
      <c r="Z332" s="586" t="s">
        <v>1328</v>
      </c>
      <c r="AA332" s="586" t="s">
        <v>1328</v>
      </c>
      <c r="AB332" s="586" t="s">
        <v>1328</v>
      </c>
      <c r="AC332" s="586" t="s">
        <v>1328</v>
      </c>
      <c r="AD332" s="586" t="s">
        <v>1328</v>
      </c>
      <c r="AE332" s="586" t="s">
        <v>1328</v>
      </c>
      <c r="AF332" s="586" t="s">
        <v>1328</v>
      </c>
      <c r="AG332" s="586" t="s">
        <v>1328</v>
      </c>
      <c r="AH332" s="586" t="s">
        <v>1328</v>
      </c>
      <c r="AI332" s="586" t="s">
        <v>1328</v>
      </c>
      <c r="AJ332" s="586" t="s">
        <v>1328</v>
      </c>
      <c r="AK332" s="586" t="s">
        <v>1328</v>
      </c>
      <c r="AL332" s="586" t="s">
        <v>1328</v>
      </c>
      <c r="AM332" s="586" t="s">
        <v>1328</v>
      </c>
      <c r="AN332" s="586" t="s">
        <v>1328</v>
      </c>
      <c r="AO332" s="586" t="s">
        <v>1328</v>
      </c>
      <c r="AP332" s="586" t="s">
        <v>1328</v>
      </c>
      <c r="AQ332" s="586" t="s">
        <v>1328</v>
      </c>
      <c r="AR332" s="586" t="s">
        <v>1328</v>
      </c>
      <c r="AS332" s="586" t="s">
        <v>1328</v>
      </c>
      <c r="AT332" s="587" t="s">
        <v>1328</v>
      </c>
      <c r="AU332" s="586" t="s">
        <v>1328</v>
      </c>
      <c r="AV332" s="586" t="s">
        <v>1328</v>
      </c>
      <c r="AW332" s="586" t="s">
        <v>1328</v>
      </c>
      <c r="AX332" s="586" t="s">
        <v>1328</v>
      </c>
      <c r="AY332" s="586" t="s">
        <v>1328</v>
      </c>
      <c r="AZ332" s="588" t="s">
        <v>1328</v>
      </c>
      <c r="BA332" s="588" t="s">
        <v>1328</v>
      </c>
      <c r="BB332" s="586" t="s">
        <v>1328</v>
      </c>
      <c r="BC332" s="587" t="s">
        <v>1328</v>
      </c>
      <c r="BD332" s="587" t="s">
        <v>1328</v>
      </c>
      <c r="BE332" s="588" t="s">
        <v>1328</v>
      </c>
      <c r="BF332" s="586" t="s">
        <v>1328</v>
      </c>
      <c r="BG332" s="586" t="s">
        <v>1328</v>
      </c>
      <c r="BH332" s="586" t="s">
        <v>1328</v>
      </c>
      <c r="BI332" s="586" t="s">
        <v>1328</v>
      </c>
      <c r="BJ332" s="586"/>
      <c r="BK332" s="586"/>
    </row>
    <row r="333" spans="1:63" x14ac:dyDescent="0.25">
      <c r="A333" s="564">
        <v>303</v>
      </c>
      <c r="C333" s="584" t="s">
        <v>1328</v>
      </c>
      <c r="D333" s="584" t="s">
        <v>1328</v>
      </c>
      <c r="E333" s="585" t="s">
        <v>1328</v>
      </c>
      <c r="F333" s="586" t="s">
        <v>1328</v>
      </c>
      <c r="G333" s="586" t="s">
        <v>1328</v>
      </c>
      <c r="H333" s="586" t="s">
        <v>1328</v>
      </c>
      <c r="I333" s="586" t="s">
        <v>1328</v>
      </c>
      <c r="J333" s="586" t="s">
        <v>1328</v>
      </c>
      <c r="K333" s="586" t="s">
        <v>1328</v>
      </c>
      <c r="L333" s="586" t="s">
        <v>1328</v>
      </c>
      <c r="M333" s="586" t="s">
        <v>1328</v>
      </c>
      <c r="N333" s="586" t="s">
        <v>1328</v>
      </c>
      <c r="O333" s="586" t="s">
        <v>1328</v>
      </c>
      <c r="P333" s="586" t="s">
        <v>1328</v>
      </c>
      <c r="Q333" s="586" t="s">
        <v>1328</v>
      </c>
      <c r="R333" s="586" t="s">
        <v>1328</v>
      </c>
      <c r="S333" s="586" t="s">
        <v>1328</v>
      </c>
      <c r="T333" s="586" t="s">
        <v>1328</v>
      </c>
      <c r="U333" s="586" t="s">
        <v>1328</v>
      </c>
      <c r="V333" s="586" t="s">
        <v>1328</v>
      </c>
      <c r="W333" s="586" t="s">
        <v>1328</v>
      </c>
      <c r="X333" s="586" t="s">
        <v>1328</v>
      </c>
      <c r="Y333" s="586" t="s">
        <v>1328</v>
      </c>
      <c r="Z333" s="586" t="s">
        <v>1328</v>
      </c>
      <c r="AA333" s="586" t="s">
        <v>1328</v>
      </c>
      <c r="AB333" s="586" t="s">
        <v>1328</v>
      </c>
      <c r="AC333" s="586" t="s">
        <v>1328</v>
      </c>
      <c r="AD333" s="586" t="s">
        <v>1328</v>
      </c>
      <c r="AE333" s="586" t="s">
        <v>1328</v>
      </c>
      <c r="AF333" s="586" t="s">
        <v>1328</v>
      </c>
      <c r="AG333" s="586" t="s">
        <v>1328</v>
      </c>
      <c r="AH333" s="586" t="s">
        <v>1328</v>
      </c>
      <c r="AI333" s="586" t="s">
        <v>1328</v>
      </c>
      <c r="AJ333" s="586" t="s">
        <v>1328</v>
      </c>
      <c r="AK333" s="586" t="s">
        <v>1328</v>
      </c>
      <c r="AL333" s="586" t="s">
        <v>1328</v>
      </c>
      <c r="AM333" s="586" t="s">
        <v>1328</v>
      </c>
      <c r="AN333" s="586" t="s">
        <v>1328</v>
      </c>
      <c r="AO333" s="586" t="s">
        <v>1328</v>
      </c>
      <c r="AP333" s="586" t="s">
        <v>1328</v>
      </c>
      <c r="AQ333" s="586" t="s">
        <v>1328</v>
      </c>
      <c r="AR333" s="586" t="s">
        <v>1328</v>
      </c>
      <c r="AS333" s="586" t="s">
        <v>1328</v>
      </c>
      <c r="AT333" s="587" t="s">
        <v>1328</v>
      </c>
      <c r="AU333" s="586" t="s">
        <v>1328</v>
      </c>
      <c r="AV333" s="586" t="s">
        <v>1328</v>
      </c>
      <c r="AW333" s="586" t="s">
        <v>1328</v>
      </c>
      <c r="AX333" s="586" t="s">
        <v>1328</v>
      </c>
      <c r="AY333" s="586" t="s">
        <v>1328</v>
      </c>
      <c r="AZ333" s="588" t="s">
        <v>1328</v>
      </c>
      <c r="BA333" s="588" t="s">
        <v>1328</v>
      </c>
      <c r="BB333" s="586" t="s">
        <v>1328</v>
      </c>
      <c r="BC333" s="587" t="s">
        <v>1328</v>
      </c>
      <c r="BD333" s="587" t="s">
        <v>1328</v>
      </c>
      <c r="BE333" s="588" t="s">
        <v>1328</v>
      </c>
      <c r="BF333" s="586" t="s">
        <v>1328</v>
      </c>
      <c r="BG333" s="586" t="s">
        <v>1328</v>
      </c>
      <c r="BH333" s="586" t="s">
        <v>1328</v>
      </c>
      <c r="BI333" s="586" t="s">
        <v>1328</v>
      </c>
      <c r="BJ333" s="586"/>
      <c r="BK333" s="586"/>
    </row>
    <row r="334" spans="1:63" x14ac:dyDescent="0.25">
      <c r="A334" s="564">
        <v>303</v>
      </c>
      <c r="C334" s="584" t="s">
        <v>1328</v>
      </c>
      <c r="D334" s="584" t="s">
        <v>1328</v>
      </c>
      <c r="E334" s="585" t="s">
        <v>1328</v>
      </c>
      <c r="F334" s="586" t="s">
        <v>1328</v>
      </c>
      <c r="G334" s="586" t="s">
        <v>1328</v>
      </c>
      <c r="H334" s="586" t="s">
        <v>1328</v>
      </c>
      <c r="I334" s="586" t="s">
        <v>1328</v>
      </c>
      <c r="J334" s="586" t="s">
        <v>1328</v>
      </c>
      <c r="K334" s="586" t="s">
        <v>1328</v>
      </c>
      <c r="L334" s="586" t="s">
        <v>1328</v>
      </c>
      <c r="M334" s="586" t="s">
        <v>1328</v>
      </c>
      <c r="N334" s="586" t="s">
        <v>1328</v>
      </c>
      <c r="O334" s="586" t="s">
        <v>1328</v>
      </c>
      <c r="P334" s="586" t="s">
        <v>1328</v>
      </c>
      <c r="Q334" s="586" t="s">
        <v>1328</v>
      </c>
      <c r="R334" s="586" t="s">
        <v>1328</v>
      </c>
      <c r="S334" s="586" t="s">
        <v>1328</v>
      </c>
      <c r="T334" s="586" t="s">
        <v>1328</v>
      </c>
      <c r="U334" s="586" t="s">
        <v>1328</v>
      </c>
      <c r="V334" s="586" t="s">
        <v>1328</v>
      </c>
      <c r="W334" s="586" t="s">
        <v>1328</v>
      </c>
      <c r="X334" s="586" t="s">
        <v>1328</v>
      </c>
      <c r="Y334" s="586" t="s">
        <v>1328</v>
      </c>
      <c r="Z334" s="586" t="s">
        <v>1328</v>
      </c>
      <c r="AA334" s="586" t="s">
        <v>1328</v>
      </c>
      <c r="AB334" s="586" t="s">
        <v>1328</v>
      </c>
      <c r="AC334" s="586" t="s">
        <v>1328</v>
      </c>
      <c r="AD334" s="586" t="s">
        <v>1328</v>
      </c>
      <c r="AE334" s="586" t="s">
        <v>1328</v>
      </c>
      <c r="AF334" s="586" t="s">
        <v>1328</v>
      </c>
      <c r="AG334" s="586" t="s">
        <v>1328</v>
      </c>
      <c r="AH334" s="586" t="s">
        <v>1328</v>
      </c>
      <c r="AI334" s="586" t="s">
        <v>1328</v>
      </c>
      <c r="AJ334" s="586" t="s">
        <v>1328</v>
      </c>
      <c r="AK334" s="586" t="s">
        <v>1328</v>
      </c>
      <c r="AL334" s="586" t="s">
        <v>1328</v>
      </c>
      <c r="AM334" s="586" t="s">
        <v>1328</v>
      </c>
      <c r="AN334" s="586" t="s">
        <v>1328</v>
      </c>
      <c r="AO334" s="586" t="s">
        <v>1328</v>
      </c>
      <c r="AP334" s="586" t="s">
        <v>1328</v>
      </c>
      <c r="AQ334" s="586" t="s">
        <v>1328</v>
      </c>
      <c r="AR334" s="586" t="s">
        <v>1328</v>
      </c>
      <c r="AS334" s="586" t="s">
        <v>1328</v>
      </c>
      <c r="AT334" s="587" t="s">
        <v>1328</v>
      </c>
      <c r="AU334" s="586" t="s">
        <v>1328</v>
      </c>
      <c r="AV334" s="586" t="s">
        <v>1328</v>
      </c>
      <c r="AW334" s="586" t="s">
        <v>1328</v>
      </c>
      <c r="AX334" s="586" t="s">
        <v>1328</v>
      </c>
      <c r="AY334" s="586" t="s">
        <v>1328</v>
      </c>
      <c r="AZ334" s="588" t="s">
        <v>1328</v>
      </c>
      <c r="BA334" s="588" t="s">
        <v>1328</v>
      </c>
      <c r="BB334" s="586" t="s">
        <v>1328</v>
      </c>
      <c r="BC334" s="587" t="s">
        <v>1328</v>
      </c>
      <c r="BD334" s="587" t="s">
        <v>1328</v>
      </c>
      <c r="BE334" s="588" t="s">
        <v>1328</v>
      </c>
      <c r="BF334" s="586" t="s">
        <v>1328</v>
      </c>
      <c r="BG334" s="586" t="s">
        <v>1328</v>
      </c>
      <c r="BH334" s="586" t="s">
        <v>1328</v>
      </c>
      <c r="BI334" s="586" t="s">
        <v>1328</v>
      </c>
      <c r="BJ334" s="586"/>
      <c r="BK334" s="586"/>
    </row>
    <row r="335" spans="1:63" x14ac:dyDescent="0.25">
      <c r="A335" s="564">
        <v>303</v>
      </c>
      <c r="C335" s="584" t="s">
        <v>1328</v>
      </c>
      <c r="D335" s="584" t="s">
        <v>1328</v>
      </c>
      <c r="E335" s="585" t="s">
        <v>1328</v>
      </c>
      <c r="F335" s="586" t="s">
        <v>1328</v>
      </c>
      <c r="G335" s="586" t="s">
        <v>1328</v>
      </c>
      <c r="H335" s="586" t="s">
        <v>1328</v>
      </c>
      <c r="I335" s="586" t="s">
        <v>1328</v>
      </c>
      <c r="J335" s="586" t="s">
        <v>1328</v>
      </c>
      <c r="K335" s="586" t="s">
        <v>1328</v>
      </c>
      <c r="L335" s="586" t="s">
        <v>1328</v>
      </c>
      <c r="M335" s="586" t="s">
        <v>1328</v>
      </c>
      <c r="N335" s="586" t="s">
        <v>1328</v>
      </c>
      <c r="O335" s="586" t="s">
        <v>1328</v>
      </c>
      <c r="P335" s="586" t="s">
        <v>1328</v>
      </c>
      <c r="Q335" s="586" t="s">
        <v>1328</v>
      </c>
      <c r="R335" s="586" t="s">
        <v>1328</v>
      </c>
      <c r="S335" s="586" t="s">
        <v>1328</v>
      </c>
      <c r="T335" s="586" t="s">
        <v>1328</v>
      </c>
      <c r="U335" s="586" t="s">
        <v>1328</v>
      </c>
      <c r="V335" s="586" t="s">
        <v>1328</v>
      </c>
      <c r="W335" s="586" t="s">
        <v>1328</v>
      </c>
      <c r="X335" s="586" t="s">
        <v>1328</v>
      </c>
      <c r="Y335" s="586" t="s">
        <v>1328</v>
      </c>
      <c r="Z335" s="586" t="s">
        <v>1328</v>
      </c>
      <c r="AA335" s="586" t="s">
        <v>1328</v>
      </c>
      <c r="AB335" s="586" t="s">
        <v>1328</v>
      </c>
      <c r="AC335" s="586" t="s">
        <v>1328</v>
      </c>
      <c r="AD335" s="586" t="s">
        <v>1328</v>
      </c>
      <c r="AE335" s="586" t="s">
        <v>1328</v>
      </c>
      <c r="AF335" s="586" t="s">
        <v>1328</v>
      </c>
      <c r="AG335" s="586" t="s">
        <v>1328</v>
      </c>
      <c r="AH335" s="586" t="s">
        <v>1328</v>
      </c>
      <c r="AI335" s="586" t="s">
        <v>1328</v>
      </c>
      <c r="AJ335" s="586" t="s">
        <v>1328</v>
      </c>
      <c r="AK335" s="586" t="s">
        <v>1328</v>
      </c>
      <c r="AL335" s="586" t="s">
        <v>1328</v>
      </c>
      <c r="AM335" s="586" t="s">
        <v>1328</v>
      </c>
      <c r="AN335" s="586" t="s">
        <v>1328</v>
      </c>
      <c r="AO335" s="586" t="s">
        <v>1328</v>
      </c>
      <c r="AP335" s="586" t="s">
        <v>1328</v>
      </c>
      <c r="AQ335" s="586" t="s">
        <v>1328</v>
      </c>
      <c r="AR335" s="586" t="s">
        <v>1328</v>
      </c>
      <c r="AS335" s="586" t="s">
        <v>1328</v>
      </c>
      <c r="AT335" s="587" t="s">
        <v>1328</v>
      </c>
      <c r="AU335" s="586" t="s">
        <v>1328</v>
      </c>
      <c r="AV335" s="586" t="s">
        <v>1328</v>
      </c>
      <c r="AW335" s="586" t="s">
        <v>1328</v>
      </c>
      <c r="AX335" s="586" t="s">
        <v>1328</v>
      </c>
      <c r="AY335" s="586" t="s">
        <v>1328</v>
      </c>
      <c r="AZ335" s="588" t="s">
        <v>1328</v>
      </c>
      <c r="BA335" s="588" t="s">
        <v>1328</v>
      </c>
      <c r="BB335" s="586" t="s">
        <v>1328</v>
      </c>
      <c r="BC335" s="587" t="s">
        <v>1328</v>
      </c>
      <c r="BD335" s="587" t="s">
        <v>1328</v>
      </c>
      <c r="BE335" s="588" t="s">
        <v>1328</v>
      </c>
      <c r="BF335" s="586" t="s">
        <v>1328</v>
      </c>
      <c r="BG335" s="586" t="s">
        <v>1328</v>
      </c>
      <c r="BH335" s="586" t="s">
        <v>1328</v>
      </c>
      <c r="BI335" s="586" t="s">
        <v>1328</v>
      </c>
      <c r="BJ335" s="586"/>
      <c r="BK335" s="586"/>
    </row>
    <row r="336" spans="1:63" x14ac:dyDescent="0.25">
      <c r="A336" s="564">
        <v>303</v>
      </c>
      <c r="C336" s="584" t="s">
        <v>1328</v>
      </c>
      <c r="D336" s="584" t="s">
        <v>1328</v>
      </c>
      <c r="E336" s="585" t="s">
        <v>1328</v>
      </c>
      <c r="F336" s="586" t="s">
        <v>1328</v>
      </c>
      <c r="G336" s="586" t="s">
        <v>1328</v>
      </c>
      <c r="H336" s="586" t="s">
        <v>1328</v>
      </c>
      <c r="I336" s="586" t="s">
        <v>1328</v>
      </c>
      <c r="J336" s="586" t="s">
        <v>1328</v>
      </c>
      <c r="K336" s="586" t="s">
        <v>1328</v>
      </c>
      <c r="L336" s="586" t="s">
        <v>1328</v>
      </c>
      <c r="M336" s="586" t="s">
        <v>1328</v>
      </c>
      <c r="N336" s="586" t="s">
        <v>1328</v>
      </c>
      <c r="O336" s="586" t="s">
        <v>1328</v>
      </c>
      <c r="P336" s="586" t="s">
        <v>1328</v>
      </c>
      <c r="Q336" s="586" t="s">
        <v>1328</v>
      </c>
      <c r="R336" s="586" t="s">
        <v>1328</v>
      </c>
      <c r="S336" s="586" t="s">
        <v>1328</v>
      </c>
      <c r="T336" s="586" t="s">
        <v>1328</v>
      </c>
      <c r="U336" s="586" t="s">
        <v>1328</v>
      </c>
      <c r="V336" s="586" t="s">
        <v>1328</v>
      </c>
      <c r="W336" s="586" t="s">
        <v>1328</v>
      </c>
      <c r="X336" s="586" t="s">
        <v>1328</v>
      </c>
      <c r="Y336" s="586" t="s">
        <v>1328</v>
      </c>
      <c r="Z336" s="586" t="s">
        <v>1328</v>
      </c>
      <c r="AA336" s="586" t="s">
        <v>1328</v>
      </c>
      <c r="AB336" s="586" t="s">
        <v>1328</v>
      </c>
      <c r="AC336" s="586" t="s">
        <v>1328</v>
      </c>
      <c r="AD336" s="586" t="s">
        <v>1328</v>
      </c>
      <c r="AE336" s="586" t="s">
        <v>1328</v>
      </c>
      <c r="AF336" s="586" t="s">
        <v>1328</v>
      </c>
      <c r="AG336" s="586" t="s">
        <v>1328</v>
      </c>
      <c r="AH336" s="586" t="s">
        <v>1328</v>
      </c>
      <c r="AI336" s="586" t="s">
        <v>1328</v>
      </c>
      <c r="AJ336" s="586" t="s">
        <v>1328</v>
      </c>
      <c r="AK336" s="586" t="s">
        <v>1328</v>
      </c>
      <c r="AL336" s="586" t="s">
        <v>1328</v>
      </c>
      <c r="AM336" s="586" t="s">
        <v>1328</v>
      </c>
      <c r="AN336" s="586" t="s">
        <v>1328</v>
      </c>
      <c r="AO336" s="586" t="s">
        <v>1328</v>
      </c>
      <c r="AP336" s="586" t="s">
        <v>1328</v>
      </c>
      <c r="AQ336" s="586" t="s">
        <v>1328</v>
      </c>
      <c r="AR336" s="586" t="s">
        <v>1328</v>
      </c>
      <c r="AS336" s="586" t="s">
        <v>1328</v>
      </c>
      <c r="AT336" s="587" t="s">
        <v>1328</v>
      </c>
      <c r="AU336" s="586" t="s">
        <v>1328</v>
      </c>
      <c r="AV336" s="586" t="s">
        <v>1328</v>
      </c>
      <c r="AW336" s="586" t="s">
        <v>1328</v>
      </c>
      <c r="AX336" s="586" t="s">
        <v>1328</v>
      </c>
      <c r="AY336" s="586" t="s">
        <v>1328</v>
      </c>
      <c r="AZ336" s="588" t="s">
        <v>1328</v>
      </c>
      <c r="BA336" s="588" t="s">
        <v>1328</v>
      </c>
      <c r="BB336" s="586" t="s">
        <v>1328</v>
      </c>
      <c r="BC336" s="587" t="s">
        <v>1328</v>
      </c>
      <c r="BD336" s="587" t="s">
        <v>1328</v>
      </c>
      <c r="BE336" s="588" t="s">
        <v>1328</v>
      </c>
      <c r="BF336" s="586" t="s">
        <v>1328</v>
      </c>
      <c r="BG336" s="586" t="s">
        <v>1328</v>
      </c>
      <c r="BH336" s="586" t="s">
        <v>1328</v>
      </c>
      <c r="BI336" s="586" t="s">
        <v>1328</v>
      </c>
      <c r="BJ336" s="586"/>
      <c r="BK336" s="586"/>
    </row>
    <row r="337" spans="1:63" x14ac:dyDescent="0.25">
      <c r="A337" s="564">
        <v>303</v>
      </c>
      <c r="C337" s="584" t="s">
        <v>1328</v>
      </c>
      <c r="D337" s="584" t="s">
        <v>1328</v>
      </c>
      <c r="E337" s="585" t="s">
        <v>1328</v>
      </c>
      <c r="F337" s="586" t="s">
        <v>1328</v>
      </c>
      <c r="G337" s="586" t="s">
        <v>1328</v>
      </c>
      <c r="H337" s="586" t="s">
        <v>1328</v>
      </c>
      <c r="I337" s="586" t="s">
        <v>1328</v>
      </c>
      <c r="J337" s="586" t="s">
        <v>1328</v>
      </c>
      <c r="K337" s="586" t="s">
        <v>1328</v>
      </c>
      <c r="L337" s="586" t="s">
        <v>1328</v>
      </c>
      <c r="M337" s="586" t="s">
        <v>1328</v>
      </c>
      <c r="N337" s="586" t="s">
        <v>1328</v>
      </c>
      <c r="O337" s="586" t="s">
        <v>1328</v>
      </c>
      <c r="P337" s="586" t="s">
        <v>1328</v>
      </c>
      <c r="Q337" s="586" t="s">
        <v>1328</v>
      </c>
      <c r="R337" s="586" t="s">
        <v>1328</v>
      </c>
      <c r="S337" s="586" t="s">
        <v>1328</v>
      </c>
      <c r="T337" s="586" t="s">
        <v>1328</v>
      </c>
      <c r="U337" s="586" t="s">
        <v>1328</v>
      </c>
      <c r="V337" s="586" t="s">
        <v>1328</v>
      </c>
      <c r="W337" s="586" t="s">
        <v>1328</v>
      </c>
      <c r="X337" s="586" t="s">
        <v>1328</v>
      </c>
      <c r="Y337" s="586" t="s">
        <v>1328</v>
      </c>
      <c r="Z337" s="586" t="s">
        <v>1328</v>
      </c>
      <c r="AA337" s="586" t="s">
        <v>1328</v>
      </c>
      <c r="AB337" s="586" t="s">
        <v>1328</v>
      </c>
      <c r="AC337" s="586" t="s">
        <v>1328</v>
      </c>
      <c r="AD337" s="586" t="s">
        <v>1328</v>
      </c>
      <c r="AE337" s="586" t="s">
        <v>1328</v>
      </c>
      <c r="AF337" s="586" t="s">
        <v>1328</v>
      </c>
      <c r="AG337" s="586" t="s">
        <v>1328</v>
      </c>
      <c r="AH337" s="586" t="s">
        <v>1328</v>
      </c>
      <c r="AI337" s="586" t="s">
        <v>1328</v>
      </c>
      <c r="AJ337" s="586" t="s">
        <v>1328</v>
      </c>
      <c r="AK337" s="586" t="s">
        <v>1328</v>
      </c>
      <c r="AL337" s="586" t="s">
        <v>1328</v>
      </c>
      <c r="AM337" s="586" t="s">
        <v>1328</v>
      </c>
      <c r="AN337" s="586" t="s">
        <v>1328</v>
      </c>
      <c r="AO337" s="586" t="s">
        <v>1328</v>
      </c>
      <c r="AP337" s="586" t="s">
        <v>1328</v>
      </c>
      <c r="AQ337" s="586" t="s">
        <v>1328</v>
      </c>
      <c r="AR337" s="586" t="s">
        <v>1328</v>
      </c>
      <c r="AS337" s="586" t="s">
        <v>1328</v>
      </c>
      <c r="AT337" s="587" t="s">
        <v>1328</v>
      </c>
      <c r="AU337" s="586" t="s">
        <v>1328</v>
      </c>
      <c r="AV337" s="586" t="s">
        <v>1328</v>
      </c>
      <c r="AW337" s="586" t="s">
        <v>1328</v>
      </c>
      <c r="AX337" s="586" t="s">
        <v>1328</v>
      </c>
      <c r="AY337" s="586" t="s">
        <v>1328</v>
      </c>
      <c r="AZ337" s="588" t="s">
        <v>1328</v>
      </c>
      <c r="BA337" s="588" t="s">
        <v>1328</v>
      </c>
      <c r="BB337" s="586" t="s">
        <v>1328</v>
      </c>
      <c r="BC337" s="587" t="s">
        <v>1328</v>
      </c>
      <c r="BD337" s="587" t="s">
        <v>1328</v>
      </c>
      <c r="BE337" s="588" t="s">
        <v>1328</v>
      </c>
      <c r="BF337" s="586" t="s">
        <v>1328</v>
      </c>
      <c r="BG337" s="586" t="s">
        <v>1328</v>
      </c>
      <c r="BH337" s="586" t="s">
        <v>1328</v>
      </c>
      <c r="BI337" s="586" t="s">
        <v>1328</v>
      </c>
      <c r="BJ337" s="586"/>
      <c r="BK337" s="586"/>
    </row>
    <row r="338" spans="1:63" x14ac:dyDescent="0.25">
      <c r="A338" s="564">
        <v>303</v>
      </c>
      <c r="C338" s="584" t="s">
        <v>1328</v>
      </c>
      <c r="D338" s="584" t="s">
        <v>1328</v>
      </c>
      <c r="E338" s="585" t="s">
        <v>1328</v>
      </c>
      <c r="F338" s="586" t="s">
        <v>1328</v>
      </c>
      <c r="G338" s="586" t="s">
        <v>1328</v>
      </c>
      <c r="H338" s="586" t="s">
        <v>1328</v>
      </c>
      <c r="I338" s="586" t="s">
        <v>1328</v>
      </c>
      <c r="J338" s="586" t="s">
        <v>1328</v>
      </c>
      <c r="K338" s="586" t="s">
        <v>1328</v>
      </c>
      <c r="L338" s="586" t="s">
        <v>1328</v>
      </c>
      <c r="M338" s="586" t="s">
        <v>1328</v>
      </c>
      <c r="N338" s="586" t="s">
        <v>1328</v>
      </c>
      <c r="O338" s="586" t="s">
        <v>1328</v>
      </c>
      <c r="P338" s="586" t="s">
        <v>1328</v>
      </c>
      <c r="Q338" s="586" t="s">
        <v>1328</v>
      </c>
      <c r="R338" s="586" t="s">
        <v>1328</v>
      </c>
      <c r="S338" s="586" t="s">
        <v>1328</v>
      </c>
      <c r="T338" s="586" t="s">
        <v>1328</v>
      </c>
      <c r="U338" s="586" t="s">
        <v>1328</v>
      </c>
      <c r="V338" s="586" t="s">
        <v>1328</v>
      </c>
      <c r="W338" s="586" t="s">
        <v>1328</v>
      </c>
      <c r="X338" s="586" t="s">
        <v>1328</v>
      </c>
      <c r="Y338" s="586" t="s">
        <v>1328</v>
      </c>
      <c r="Z338" s="586" t="s">
        <v>1328</v>
      </c>
      <c r="AA338" s="586" t="s">
        <v>1328</v>
      </c>
      <c r="AB338" s="586" t="s">
        <v>1328</v>
      </c>
      <c r="AC338" s="586" t="s">
        <v>1328</v>
      </c>
      <c r="AD338" s="586" t="s">
        <v>1328</v>
      </c>
      <c r="AE338" s="586" t="s">
        <v>1328</v>
      </c>
      <c r="AF338" s="586" t="s">
        <v>1328</v>
      </c>
      <c r="AG338" s="586" t="s">
        <v>1328</v>
      </c>
      <c r="AH338" s="586" t="s">
        <v>1328</v>
      </c>
      <c r="AI338" s="586" t="s">
        <v>1328</v>
      </c>
      <c r="AJ338" s="586" t="s">
        <v>1328</v>
      </c>
      <c r="AK338" s="586" t="s">
        <v>1328</v>
      </c>
      <c r="AL338" s="586" t="s">
        <v>1328</v>
      </c>
      <c r="AM338" s="586" t="s">
        <v>1328</v>
      </c>
      <c r="AN338" s="586" t="s">
        <v>1328</v>
      </c>
      <c r="AO338" s="586" t="s">
        <v>1328</v>
      </c>
      <c r="AP338" s="586" t="s">
        <v>1328</v>
      </c>
      <c r="AQ338" s="586" t="s">
        <v>1328</v>
      </c>
      <c r="AR338" s="586" t="s">
        <v>1328</v>
      </c>
      <c r="AS338" s="586" t="s">
        <v>1328</v>
      </c>
      <c r="AT338" s="587" t="s">
        <v>1328</v>
      </c>
      <c r="AU338" s="586" t="s">
        <v>1328</v>
      </c>
      <c r="AV338" s="586" t="s">
        <v>1328</v>
      </c>
      <c r="AW338" s="586" t="s">
        <v>1328</v>
      </c>
      <c r="AX338" s="586" t="s">
        <v>1328</v>
      </c>
      <c r="AY338" s="586" t="s">
        <v>1328</v>
      </c>
      <c r="AZ338" s="588" t="s">
        <v>1328</v>
      </c>
      <c r="BA338" s="588" t="s">
        <v>1328</v>
      </c>
      <c r="BB338" s="586" t="s">
        <v>1328</v>
      </c>
      <c r="BC338" s="587" t="s">
        <v>1328</v>
      </c>
      <c r="BD338" s="587" t="s">
        <v>1328</v>
      </c>
      <c r="BE338" s="588" t="s">
        <v>1328</v>
      </c>
      <c r="BF338" s="586" t="s">
        <v>1328</v>
      </c>
      <c r="BG338" s="586" t="s">
        <v>1328</v>
      </c>
      <c r="BH338" s="586" t="s">
        <v>1328</v>
      </c>
      <c r="BI338" s="586" t="s">
        <v>1328</v>
      </c>
      <c r="BJ338" s="586"/>
      <c r="BK338" s="586"/>
    </row>
    <row r="339" spans="1:63" x14ac:dyDescent="0.25">
      <c r="A339" s="564">
        <v>303</v>
      </c>
      <c r="C339" s="584" t="s">
        <v>1328</v>
      </c>
      <c r="D339" s="584" t="s">
        <v>1328</v>
      </c>
      <c r="E339" s="585" t="s">
        <v>1328</v>
      </c>
      <c r="F339" s="586" t="s">
        <v>1328</v>
      </c>
      <c r="G339" s="586" t="s">
        <v>1328</v>
      </c>
      <c r="H339" s="586" t="s">
        <v>1328</v>
      </c>
      <c r="I339" s="586" t="s">
        <v>1328</v>
      </c>
      <c r="J339" s="586" t="s">
        <v>1328</v>
      </c>
      <c r="K339" s="586" t="s">
        <v>1328</v>
      </c>
      <c r="L339" s="586" t="s">
        <v>1328</v>
      </c>
      <c r="M339" s="586" t="s">
        <v>1328</v>
      </c>
      <c r="N339" s="586" t="s">
        <v>1328</v>
      </c>
      <c r="O339" s="586" t="s">
        <v>1328</v>
      </c>
      <c r="P339" s="586" t="s">
        <v>1328</v>
      </c>
      <c r="Q339" s="586" t="s">
        <v>1328</v>
      </c>
      <c r="R339" s="586" t="s">
        <v>1328</v>
      </c>
      <c r="S339" s="586" t="s">
        <v>1328</v>
      </c>
      <c r="T339" s="586" t="s">
        <v>1328</v>
      </c>
      <c r="U339" s="586" t="s">
        <v>1328</v>
      </c>
      <c r="V339" s="586" t="s">
        <v>1328</v>
      </c>
      <c r="W339" s="586" t="s">
        <v>1328</v>
      </c>
      <c r="X339" s="586" t="s">
        <v>1328</v>
      </c>
      <c r="Y339" s="586" t="s">
        <v>1328</v>
      </c>
      <c r="Z339" s="586" t="s">
        <v>1328</v>
      </c>
      <c r="AA339" s="586" t="s">
        <v>1328</v>
      </c>
      <c r="AB339" s="586" t="s">
        <v>1328</v>
      </c>
      <c r="AC339" s="586" t="s">
        <v>1328</v>
      </c>
      <c r="AD339" s="586" t="s">
        <v>1328</v>
      </c>
      <c r="AE339" s="586" t="s">
        <v>1328</v>
      </c>
      <c r="AF339" s="586" t="s">
        <v>1328</v>
      </c>
      <c r="AG339" s="586" t="s">
        <v>1328</v>
      </c>
      <c r="AH339" s="586" t="s">
        <v>1328</v>
      </c>
      <c r="AI339" s="586" t="s">
        <v>1328</v>
      </c>
      <c r="AJ339" s="586" t="s">
        <v>1328</v>
      </c>
      <c r="AK339" s="586" t="s">
        <v>1328</v>
      </c>
      <c r="AL339" s="586" t="s">
        <v>1328</v>
      </c>
      <c r="AM339" s="586" t="s">
        <v>1328</v>
      </c>
      <c r="AN339" s="586" t="s">
        <v>1328</v>
      </c>
      <c r="AO339" s="586" t="s">
        <v>1328</v>
      </c>
      <c r="AP339" s="586" t="s">
        <v>1328</v>
      </c>
      <c r="AQ339" s="586" t="s">
        <v>1328</v>
      </c>
      <c r="AR339" s="586" t="s">
        <v>1328</v>
      </c>
      <c r="AS339" s="586" t="s">
        <v>1328</v>
      </c>
      <c r="AT339" s="587" t="s">
        <v>1328</v>
      </c>
      <c r="AU339" s="586" t="s">
        <v>1328</v>
      </c>
      <c r="AV339" s="586" t="s">
        <v>1328</v>
      </c>
      <c r="AW339" s="586" t="s">
        <v>1328</v>
      </c>
      <c r="AX339" s="586" t="s">
        <v>1328</v>
      </c>
      <c r="AY339" s="586" t="s">
        <v>1328</v>
      </c>
      <c r="AZ339" s="588" t="s">
        <v>1328</v>
      </c>
      <c r="BA339" s="588" t="s">
        <v>1328</v>
      </c>
      <c r="BB339" s="586" t="s">
        <v>1328</v>
      </c>
      <c r="BC339" s="587" t="s">
        <v>1328</v>
      </c>
      <c r="BD339" s="587" t="s">
        <v>1328</v>
      </c>
      <c r="BE339" s="588" t="s">
        <v>1328</v>
      </c>
      <c r="BF339" s="586" t="s">
        <v>1328</v>
      </c>
      <c r="BG339" s="586" t="s">
        <v>1328</v>
      </c>
      <c r="BH339" s="586" t="s">
        <v>1328</v>
      </c>
      <c r="BI339" s="586" t="s">
        <v>1328</v>
      </c>
      <c r="BJ339" s="586"/>
      <c r="BK339" s="586"/>
    </row>
    <row r="340" spans="1:63" x14ac:dyDescent="0.25">
      <c r="A340" s="564">
        <v>303</v>
      </c>
      <c r="C340" s="584" t="s">
        <v>1328</v>
      </c>
      <c r="D340" s="584" t="s">
        <v>1328</v>
      </c>
      <c r="E340" s="585" t="s">
        <v>1328</v>
      </c>
      <c r="F340" s="586" t="s">
        <v>1328</v>
      </c>
      <c r="G340" s="586" t="s">
        <v>1328</v>
      </c>
      <c r="H340" s="586" t="s">
        <v>1328</v>
      </c>
      <c r="I340" s="586" t="s">
        <v>1328</v>
      </c>
      <c r="J340" s="586" t="s">
        <v>1328</v>
      </c>
      <c r="K340" s="586" t="s">
        <v>1328</v>
      </c>
      <c r="L340" s="586" t="s">
        <v>1328</v>
      </c>
      <c r="M340" s="586" t="s">
        <v>1328</v>
      </c>
      <c r="N340" s="586" t="s">
        <v>1328</v>
      </c>
      <c r="O340" s="586" t="s">
        <v>1328</v>
      </c>
      <c r="P340" s="586" t="s">
        <v>1328</v>
      </c>
      <c r="Q340" s="586" t="s">
        <v>1328</v>
      </c>
      <c r="R340" s="586" t="s">
        <v>1328</v>
      </c>
      <c r="S340" s="586" t="s">
        <v>1328</v>
      </c>
      <c r="T340" s="586" t="s">
        <v>1328</v>
      </c>
      <c r="U340" s="586" t="s">
        <v>1328</v>
      </c>
      <c r="V340" s="586" t="s">
        <v>1328</v>
      </c>
      <c r="W340" s="586" t="s">
        <v>1328</v>
      </c>
      <c r="X340" s="586" t="s">
        <v>1328</v>
      </c>
      <c r="Y340" s="586" t="s">
        <v>1328</v>
      </c>
      <c r="Z340" s="586" t="s">
        <v>1328</v>
      </c>
      <c r="AA340" s="586" t="s">
        <v>1328</v>
      </c>
      <c r="AB340" s="586" t="s">
        <v>1328</v>
      </c>
      <c r="AC340" s="586" t="s">
        <v>1328</v>
      </c>
      <c r="AD340" s="586" t="s">
        <v>1328</v>
      </c>
      <c r="AE340" s="586" t="s">
        <v>1328</v>
      </c>
      <c r="AF340" s="586" t="s">
        <v>1328</v>
      </c>
      <c r="AG340" s="586" t="s">
        <v>1328</v>
      </c>
      <c r="AH340" s="586" t="s">
        <v>1328</v>
      </c>
      <c r="AI340" s="586" t="s">
        <v>1328</v>
      </c>
      <c r="AJ340" s="586" t="s">
        <v>1328</v>
      </c>
      <c r="AK340" s="586" t="s">
        <v>1328</v>
      </c>
      <c r="AL340" s="586" t="s">
        <v>1328</v>
      </c>
      <c r="AM340" s="586" t="s">
        <v>1328</v>
      </c>
      <c r="AN340" s="586" t="s">
        <v>1328</v>
      </c>
      <c r="AO340" s="586" t="s">
        <v>1328</v>
      </c>
      <c r="AP340" s="586" t="s">
        <v>1328</v>
      </c>
      <c r="AQ340" s="586" t="s">
        <v>1328</v>
      </c>
      <c r="AR340" s="586" t="s">
        <v>1328</v>
      </c>
      <c r="AS340" s="586" t="s">
        <v>1328</v>
      </c>
      <c r="AT340" s="587" t="s">
        <v>1328</v>
      </c>
      <c r="AU340" s="586" t="s">
        <v>1328</v>
      </c>
      <c r="AV340" s="586" t="s">
        <v>1328</v>
      </c>
      <c r="AW340" s="586" t="s">
        <v>1328</v>
      </c>
      <c r="AX340" s="586" t="s">
        <v>1328</v>
      </c>
      <c r="AY340" s="586" t="s">
        <v>1328</v>
      </c>
      <c r="AZ340" s="588" t="s">
        <v>1328</v>
      </c>
      <c r="BA340" s="588" t="s">
        <v>1328</v>
      </c>
      <c r="BB340" s="586" t="s">
        <v>1328</v>
      </c>
      <c r="BC340" s="587" t="s">
        <v>1328</v>
      </c>
      <c r="BD340" s="587" t="s">
        <v>1328</v>
      </c>
      <c r="BE340" s="588" t="s">
        <v>1328</v>
      </c>
      <c r="BF340" s="586" t="s">
        <v>1328</v>
      </c>
      <c r="BG340" s="586" t="s">
        <v>1328</v>
      </c>
      <c r="BH340" s="586" t="s">
        <v>1328</v>
      </c>
      <c r="BI340" s="586" t="s">
        <v>1328</v>
      </c>
      <c r="BJ340" s="586"/>
      <c r="BK340" s="586"/>
    </row>
    <row r="341" spans="1:63" x14ac:dyDescent="0.25">
      <c r="A341" s="564">
        <v>303</v>
      </c>
      <c r="C341" s="584" t="s">
        <v>1328</v>
      </c>
      <c r="D341" s="584" t="s">
        <v>1328</v>
      </c>
      <c r="E341" s="585" t="s">
        <v>1328</v>
      </c>
      <c r="F341" s="586" t="s">
        <v>1328</v>
      </c>
      <c r="G341" s="586" t="s">
        <v>1328</v>
      </c>
      <c r="H341" s="586" t="s">
        <v>1328</v>
      </c>
      <c r="I341" s="586" t="s">
        <v>1328</v>
      </c>
      <c r="J341" s="586" t="s">
        <v>1328</v>
      </c>
      <c r="K341" s="586" t="s">
        <v>1328</v>
      </c>
      <c r="L341" s="586" t="s">
        <v>1328</v>
      </c>
      <c r="M341" s="586" t="s">
        <v>1328</v>
      </c>
      <c r="N341" s="586" t="s">
        <v>1328</v>
      </c>
      <c r="O341" s="586" t="s">
        <v>1328</v>
      </c>
      <c r="P341" s="586" t="s">
        <v>1328</v>
      </c>
      <c r="Q341" s="586" t="s">
        <v>1328</v>
      </c>
      <c r="R341" s="586" t="s">
        <v>1328</v>
      </c>
      <c r="S341" s="586" t="s">
        <v>1328</v>
      </c>
      <c r="T341" s="586" t="s">
        <v>1328</v>
      </c>
      <c r="U341" s="586" t="s">
        <v>1328</v>
      </c>
      <c r="V341" s="586" t="s">
        <v>1328</v>
      </c>
      <c r="W341" s="586" t="s">
        <v>1328</v>
      </c>
      <c r="X341" s="586" t="s">
        <v>1328</v>
      </c>
      <c r="Y341" s="586" t="s">
        <v>1328</v>
      </c>
      <c r="Z341" s="586" t="s">
        <v>1328</v>
      </c>
      <c r="AA341" s="586" t="s">
        <v>1328</v>
      </c>
      <c r="AB341" s="586" t="s">
        <v>1328</v>
      </c>
      <c r="AC341" s="586" t="s">
        <v>1328</v>
      </c>
      <c r="AD341" s="586" t="s">
        <v>1328</v>
      </c>
      <c r="AE341" s="586" t="s">
        <v>1328</v>
      </c>
      <c r="AF341" s="586" t="s">
        <v>1328</v>
      </c>
      <c r="AG341" s="586" t="s">
        <v>1328</v>
      </c>
      <c r="AH341" s="586" t="s">
        <v>1328</v>
      </c>
      <c r="AI341" s="586" t="s">
        <v>1328</v>
      </c>
      <c r="AJ341" s="586" t="s">
        <v>1328</v>
      </c>
      <c r="AK341" s="586" t="s">
        <v>1328</v>
      </c>
      <c r="AL341" s="586" t="s">
        <v>1328</v>
      </c>
      <c r="AM341" s="586" t="s">
        <v>1328</v>
      </c>
      <c r="AN341" s="586" t="s">
        <v>1328</v>
      </c>
      <c r="AO341" s="586" t="s">
        <v>1328</v>
      </c>
      <c r="AP341" s="586" t="s">
        <v>1328</v>
      </c>
      <c r="AQ341" s="586" t="s">
        <v>1328</v>
      </c>
      <c r="AR341" s="586" t="s">
        <v>1328</v>
      </c>
      <c r="AS341" s="586" t="s">
        <v>1328</v>
      </c>
      <c r="AT341" s="587" t="s">
        <v>1328</v>
      </c>
      <c r="AU341" s="586" t="s">
        <v>1328</v>
      </c>
      <c r="AV341" s="586" t="s">
        <v>1328</v>
      </c>
      <c r="AW341" s="586" t="s">
        <v>1328</v>
      </c>
      <c r="AX341" s="586" t="s">
        <v>1328</v>
      </c>
      <c r="AY341" s="586" t="s">
        <v>1328</v>
      </c>
      <c r="AZ341" s="588" t="s">
        <v>1328</v>
      </c>
      <c r="BA341" s="588" t="s">
        <v>1328</v>
      </c>
      <c r="BB341" s="586" t="s">
        <v>1328</v>
      </c>
      <c r="BC341" s="587" t="s">
        <v>1328</v>
      </c>
      <c r="BD341" s="587" t="s">
        <v>1328</v>
      </c>
      <c r="BE341" s="588" t="s">
        <v>1328</v>
      </c>
      <c r="BF341" s="586" t="s">
        <v>1328</v>
      </c>
      <c r="BG341" s="586" t="s">
        <v>1328</v>
      </c>
      <c r="BH341" s="586" t="s">
        <v>1328</v>
      </c>
      <c r="BI341" s="586" t="s">
        <v>1328</v>
      </c>
      <c r="BJ341" s="586"/>
      <c r="BK341" s="586"/>
    </row>
    <row r="342" spans="1:63" x14ac:dyDescent="0.25">
      <c r="A342" s="564">
        <v>303</v>
      </c>
      <c r="C342" s="584" t="s">
        <v>1328</v>
      </c>
      <c r="D342" s="584" t="s">
        <v>1328</v>
      </c>
      <c r="E342" s="585" t="s">
        <v>1328</v>
      </c>
      <c r="F342" s="586" t="s">
        <v>1328</v>
      </c>
      <c r="G342" s="586" t="s">
        <v>1328</v>
      </c>
      <c r="H342" s="586" t="s">
        <v>1328</v>
      </c>
      <c r="I342" s="586" t="s">
        <v>1328</v>
      </c>
      <c r="J342" s="586" t="s">
        <v>1328</v>
      </c>
      <c r="K342" s="586" t="s">
        <v>1328</v>
      </c>
      <c r="L342" s="586" t="s">
        <v>1328</v>
      </c>
      <c r="M342" s="586" t="s">
        <v>1328</v>
      </c>
      <c r="N342" s="586" t="s">
        <v>1328</v>
      </c>
      <c r="O342" s="586" t="s">
        <v>1328</v>
      </c>
      <c r="P342" s="586" t="s">
        <v>1328</v>
      </c>
      <c r="Q342" s="586" t="s">
        <v>1328</v>
      </c>
      <c r="R342" s="586" t="s">
        <v>1328</v>
      </c>
      <c r="S342" s="586" t="s">
        <v>1328</v>
      </c>
      <c r="T342" s="586" t="s">
        <v>1328</v>
      </c>
      <c r="U342" s="586" t="s">
        <v>1328</v>
      </c>
      <c r="V342" s="586" t="s">
        <v>1328</v>
      </c>
      <c r="W342" s="586" t="s">
        <v>1328</v>
      </c>
      <c r="X342" s="586" t="s">
        <v>1328</v>
      </c>
      <c r="Y342" s="586" t="s">
        <v>1328</v>
      </c>
      <c r="Z342" s="586" t="s">
        <v>1328</v>
      </c>
      <c r="AA342" s="586" t="s">
        <v>1328</v>
      </c>
      <c r="AB342" s="586" t="s">
        <v>1328</v>
      </c>
      <c r="AC342" s="586" t="s">
        <v>1328</v>
      </c>
      <c r="AD342" s="586" t="s">
        <v>1328</v>
      </c>
      <c r="AE342" s="586" t="s">
        <v>1328</v>
      </c>
      <c r="AF342" s="586" t="s">
        <v>1328</v>
      </c>
      <c r="AG342" s="586" t="s">
        <v>1328</v>
      </c>
      <c r="AH342" s="586" t="s">
        <v>1328</v>
      </c>
      <c r="AI342" s="586" t="s">
        <v>1328</v>
      </c>
      <c r="AJ342" s="586" t="s">
        <v>1328</v>
      </c>
      <c r="AK342" s="586" t="s">
        <v>1328</v>
      </c>
      <c r="AL342" s="586" t="s">
        <v>1328</v>
      </c>
      <c r="AM342" s="586" t="s">
        <v>1328</v>
      </c>
      <c r="AN342" s="586" t="s">
        <v>1328</v>
      </c>
      <c r="AO342" s="586" t="s">
        <v>1328</v>
      </c>
      <c r="AP342" s="586" t="s">
        <v>1328</v>
      </c>
      <c r="AQ342" s="586" t="s">
        <v>1328</v>
      </c>
      <c r="AR342" s="586" t="s">
        <v>1328</v>
      </c>
      <c r="AS342" s="586" t="s">
        <v>1328</v>
      </c>
      <c r="AT342" s="587" t="s">
        <v>1328</v>
      </c>
      <c r="AU342" s="586" t="s">
        <v>1328</v>
      </c>
      <c r="AV342" s="586" t="s">
        <v>1328</v>
      </c>
      <c r="AW342" s="586" t="s">
        <v>1328</v>
      </c>
      <c r="AX342" s="586" t="s">
        <v>1328</v>
      </c>
      <c r="AY342" s="586" t="s">
        <v>1328</v>
      </c>
      <c r="AZ342" s="588" t="s">
        <v>1328</v>
      </c>
      <c r="BA342" s="588" t="s">
        <v>1328</v>
      </c>
      <c r="BB342" s="586" t="s">
        <v>1328</v>
      </c>
      <c r="BC342" s="587" t="s">
        <v>1328</v>
      </c>
      <c r="BD342" s="587" t="s">
        <v>1328</v>
      </c>
      <c r="BE342" s="588" t="s">
        <v>1328</v>
      </c>
      <c r="BF342" s="586" t="s">
        <v>1328</v>
      </c>
      <c r="BG342" s="586" t="s">
        <v>1328</v>
      </c>
      <c r="BH342" s="586" t="s">
        <v>1328</v>
      </c>
      <c r="BI342" s="586" t="s">
        <v>1328</v>
      </c>
      <c r="BJ342" s="586"/>
      <c r="BK342" s="586"/>
    </row>
    <row r="343" spans="1:63" x14ac:dyDescent="0.25">
      <c r="A343" s="564">
        <v>303</v>
      </c>
      <c r="C343" s="584" t="s">
        <v>1328</v>
      </c>
      <c r="D343" s="584" t="s">
        <v>1328</v>
      </c>
      <c r="E343" s="585" t="s">
        <v>1328</v>
      </c>
      <c r="F343" s="586" t="s">
        <v>1328</v>
      </c>
      <c r="G343" s="586" t="s">
        <v>1328</v>
      </c>
      <c r="H343" s="586" t="s">
        <v>1328</v>
      </c>
      <c r="I343" s="586" t="s">
        <v>1328</v>
      </c>
      <c r="J343" s="586" t="s">
        <v>1328</v>
      </c>
      <c r="K343" s="586" t="s">
        <v>1328</v>
      </c>
      <c r="L343" s="586" t="s">
        <v>1328</v>
      </c>
      <c r="M343" s="586" t="s">
        <v>1328</v>
      </c>
      <c r="N343" s="586" t="s">
        <v>1328</v>
      </c>
      <c r="O343" s="586" t="s">
        <v>1328</v>
      </c>
      <c r="P343" s="586" t="s">
        <v>1328</v>
      </c>
      <c r="Q343" s="586" t="s">
        <v>1328</v>
      </c>
      <c r="R343" s="586" t="s">
        <v>1328</v>
      </c>
      <c r="S343" s="586" t="s">
        <v>1328</v>
      </c>
      <c r="T343" s="586" t="s">
        <v>1328</v>
      </c>
      <c r="U343" s="586" t="s">
        <v>1328</v>
      </c>
      <c r="V343" s="586" t="s">
        <v>1328</v>
      </c>
      <c r="W343" s="586" t="s">
        <v>1328</v>
      </c>
      <c r="X343" s="586" t="s">
        <v>1328</v>
      </c>
      <c r="Y343" s="586" t="s">
        <v>1328</v>
      </c>
      <c r="Z343" s="586" t="s">
        <v>1328</v>
      </c>
      <c r="AA343" s="586" t="s">
        <v>1328</v>
      </c>
      <c r="AB343" s="586" t="s">
        <v>1328</v>
      </c>
      <c r="AC343" s="586" t="s">
        <v>1328</v>
      </c>
      <c r="AD343" s="586" t="s">
        <v>1328</v>
      </c>
      <c r="AE343" s="586" t="s">
        <v>1328</v>
      </c>
      <c r="AF343" s="586" t="s">
        <v>1328</v>
      </c>
      <c r="AG343" s="586" t="s">
        <v>1328</v>
      </c>
      <c r="AH343" s="586" t="s">
        <v>1328</v>
      </c>
      <c r="AI343" s="586" t="s">
        <v>1328</v>
      </c>
      <c r="AJ343" s="586" t="s">
        <v>1328</v>
      </c>
      <c r="AK343" s="586" t="s">
        <v>1328</v>
      </c>
      <c r="AL343" s="586" t="s">
        <v>1328</v>
      </c>
      <c r="AM343" s="586" t="s">
        <v>1328</v>
      </c>
      <c r="AN343" s="586" t="s">
        <v>1328</v>
      </c>
      <c r="AO343" s="586" t="s">
        <v>1328</v>
      </c>
      <c r="AP343" s="586" t="s">
        <v>1328</v>
      </c>
      <c r="AQ343" s="586" t="s">
        <v>1328</v>
      </c>
      <c r="AR343" s="586" t="s">
        <v>1328</v>
      </c>
      <c r="AS343" s="586" t="s">
        <v>1328</v>
      </c>
      <c r="AT343" s="587" t="s">
        <v>1328</v>
      </c>
      <c r="AU343" s="586" t="s">
        <v>1328</v>
      </c>
      <c r="AV343" s="586" t="s">
        <v>1328</v>
      </c>
      <c r="AW343" s="586" t="s">
        <v>1328</v>
      </c>
      <c r="AX343" s="586" t="s">
        <v>1328</v>
      </c>
      <c r="AY343" s="586" t="s">
        <v>1328</v>
      </c>
      <c r="AZ343" s="588" t="s">
        <v>1328</v>
      </c>
      <c r="BA343" s="588" t="s">
        <v>1328</v>
      </c>
      <c r="BB343" s="586" t="s">
        <v>1328</v>
      </c>
      <c r="BC343" s="587" t="s">
        <v>1328</v>
      </c>
      <c r="BD343" s="587" t="s">
        <v>1328</v>
      </c>
      <c r="BE343" s="588" t="s">
        <v>1328</v>
      </c>
      <c r="BF343" s="586" t="s">
        <v>1328</v>
      </c>
      <c r="BG343" s="586" t="s">
        <v>1328</v>
      </c>
      <c r="BH343" s="586" t="s">
        <v>1328</v>
      </c>
      <c r="BI343" s="586" t="s">
        <v>1328</v>
      </c>
      <c r="BJ343" s="586"/>
      <c r="BK343" s="586"/>
    </row>
    <row r="344" spans="1:63" x14ac:dyDescent="0.25">
      <c r="A344" s="564">
        <v>303</v>
      </c>
      <c r="C344" s="584" t="s">
        <v>1328</v>
      </c>
      <c r="D344" s="584" t="s">
        <v>1328</v>
      </c>
      <c r="E344" s="585" t="s">
        <v>1328</v>
      </c>
      <c r="F344" s="586" t="s">
        <v>1328</v>
      </c>
      <c r="G344" s="586" t="s">
        <v>1328</v>
      </c>
      <c r="H344" s="586" t="s">
        <v>1328</v>
      </c>
      <c r="I344" s="586" t="s">
        <v>1328</v>
      </c>
      <c r="J344" s="586" t="s">
        <v>1328</v>
      </c>
      <c r="K344" s="586" t="s">
        <v>1328</v>
      </c>
      <c r="L344" s="586" t="s">
        <v>1328</v>
      </c>
      <c r="M344" s="586" t="s">
        <v>1328</v>
      </c>
      <c r="N344" s="586" t="s">
        <v>1328</v>
      </c>
      <c r="O344" s="586" t="s">
        <v>1328</v>
      </c>
      <c r="P344" s="586" t="s">
        <v>1328</v>
      </c>
      <c r="Q344" s="586" t="s">
        <v>1328</v>
      </c>
      <c r="R344" s="586" t="s">
        <v>1328</v>
      </c>
      <c r="S344" s="586" t="s">
        <v>1328</v>
      </c>
      <c r="T344" s="586" t="s">
        <v>1328</v>
      </c>
      <c r="U344" s="586" t="s">
        <v>1328</v>
      </c>
      <c r="V344" s="586" t="s">
        <v>1328</v>
      </c>
      <c r="W344" s="586" t="s">
        <v>1328</v>
      </c>
      <c r="X344" s="586" t="s">
        <v>1328</v>
      </c>
      <c r="Y344" s="586" t="s">
        <v>1328</v>
      </c>
      <c r="Z344" s="586" t="s">
        <v>1328</v>
      </c>
      <c r="AA344" s="586" t="s">
        <v>1328</v>
      </c>
      <c r="AB344" s="586" t="s">
        <v>1328</v>
      </c>
      <c r="AC344" s="586" t="s">
        <v>1328</v>
      </c>
      <c r="AD344" s="586" t="s">
        <v>1328</v>
      </c>
      <c r="AE344" s="586" t="s">
        <v>1328</v>
      </c>
      <c r="AF344" s="586" t="s">
        <v>1328</v>
      </c>
      <c r="AG344" s="586" t="s">
        <v>1328</v>
      </c>
      <c r="AH344" s="586" t="s">
        <v>1328</v>
      </c>
      <c r="AI344" s="586" t="s">
        <v>1328</v>
      </c>
      <c r="AJ344" s="586" t="s">
        <v>1328</v>
      </c>
      <c r="AK344" s="586" t="s">
        <v>1328</v>
      </c>
      <c r="AL344" s="586" t="s">
        <v>1328</v>
      </c>
      <c r="AM344" s="586" t="s">
        <v>1328</v>
      </c>
      <c r="AN344" s="586" t="s">
        <v>1328</v>
      </c>
      <c r="AO344" s="586" t="s">
        <v>1328</v>
      </c>
      <c r="AP344" s="586" t="s">
        <v>1328</v>
      </c>
      <c r="AQ344" s="586" t="s">
        <v>1328</v>
      </c>
      <c r="AR344" s="586" t="s">
        <v>1328</v>
      </c>
      <c r="AS344" s="586" t="s">
        <v>1328</v>
      </c>
      <c r="AT344" s="587" t="s">
        <v>1328</v>
      </c>
      <c r="AU344" s="586" t="s">
        <v>1328</v>
      </c>
      <c r="AV344" s="586" t="s">
        <v>1328</v>
      </c>
      <c r="AW344" s="586" t="s">
        <v>1328</v>
      </c>
      <c r="AX344" s="586" t="s">
        <v>1328</v>
      </c>
      <c r="AY344" s="586" t="s">
        <v>1328</v>
      </c>
      <c r="AZ344" s="588" t="s">
        <v>1328</v>
      </c>
      <c r="BA344" s="588" t="s">
        <v>1328</v>
      </c>
      <c r="BB344" s="586" t="s">
        <v>1328</v>
      </c>
      <c r="BC344" s="587" t="s">
        <v>1328</v>
      </c>
      <c r="BD344" s="587" t="s">
        <v>1328</v>
      </c>
      <c r="BE344" s="588" t="s">
        <v>1328</v>
      </c>
      <c r="BF344" s="586" t="s">
        <v>1328</v>
      </c>
      <c r="BG344" s="586" t="s">
        <v>1328</v>
      </c>
      <c r="BH344" s="586" t="s">
        <v>1328</v>
      </c>
      <c r="BI344" s="586" t="s">
        <v>1328</v>
      </c>
      <c r="BJ344" s="586"/>
      <c r="BK344" s="586"/>
    </row>
    <row r="345" spans="1:63" x14ac:dyDescent="0.25">
      <c r="A345" s="564">
        <v>303</v>
      </c>
      <c r="C345" s="584" t="s">
        <v>1328</v>
      </c>
      <c r="D345" s="584" t="s">
        <v>1328</v>
      </c>
      <c r="E345" s="585" t="s">
        <v>1328</v>
      </c>
      <c r="F345" s="586" t="s">
        <v>1328</v>
      </c>
      <c r="G345" s="586" t="s">
        <v>1328</v>
      </c>
      <c r="H345" s="586" t="s">
        <v>1328</v>
      </c>
      <c r="I345" s="586" t="s">
        <v>1328</v>
      </c>
      <c r="J345" s="586" t="s">
        <v>1328</v>
      </c>
      <c r="K345" s="586" t="s">
        <v>1328</v>
      </c>
      <c r="L345" s="586" t="s">
        <v>1328</v>
      </c>
      <c r="M345" s="586" t="s">
        <v>1328</v>
      </c>
      <c r="N345" s="586" t="s">
        <v>1328</v>
      </c>
      <c r="O345" s="586" t="s">
        <v>1328</v>
      </c>
      <c r="P345" s="586" t="s">
        <v>1328</v>
      </c>
      <c r="Q345" s="586" t="s">
        <v>1328</v>
      </c>
      <c r="R345" s="586" t="s">
        <v>1328</v>
      </c>
      <c r="S345" s="586" t="s">
        <v>1328</v>
      </c>
      <c r="T345" s="586" t="s">
        <v>1328</v>
      </c>
      <c r="U345" s="586" t="s">
        <v>1328</v>
      </c>
      <c r="V345" s="586" t="s">
        <v>1328</v>
      </c>
      <c r="W345" s="586" t="s">
        <v>1328</v>
      </c>
      <c r="X345" s="586" t="s">
        <v>1328</v>
      </c>
      <c r="Y345" s="586" t="s">
        <v>1328</v>
      </c>
      <c r="Z345" s="586" t="s">
        <v>1328</v>
      </c>
      <c r="AA345" s="586" t="s">
        <v>1328</v>
      </c>
      <c r="AB345" s="586" t="s">
        <v>1328</v>
      </c>
      <c r="AC345" s="586" t="s">
        <v>1328</v>
      </c>
      <c r="AD345" s="586" t="s">
        <v>1328</v>
      </c>
      <c r="AE345" s="586" t="s">
        <v>1328</v>
      </c>
      <c r="AF345" s="586" t="s">
        <v>1328</v>
      </c>
      <c r="AG345" s="586" t="s">
        <v>1328</v>
      </c>
      <c r="AH345" s="586" t="s">
        <v>1328</v>
      </c>
      <c r="AI345" s="586" t="s">
        <v>1328</v>
      </c>
      <c r="AJ345" s="586" t="s">
        <v>1328</v>
      </c>
      <c r="AK345" s="586" t="s">
        <v>1328</v>
      </c>
      <c r="AL345" s="586" t="s">
        <v>1328</v>
      </c>
      <c r="AM345" s="586" t="s">
        <v>1328</v>
      </c>
      <c r="AN345" s="586" t="s">
        <v>1328</v>
      </c>
      <c r="AO345" s="586" t="s">
        <v>1328</v>
      </c>
      <c r="AP345" s="586" t="s">
        <v>1328</v>
      </c>
      <c r="AQ345" s="586" t="s">
        <v>1328</v>
      </c>
      <c r="AR345" s="586" t="s">
        <v>1328</v>
      </c>
      <c r="AS345" s="586" t="s">
        <v>1328</v>
      </c>
      <c r="AT345" s="587" t="s">
        <v>1328</v>
      </c>
      <c r="AU345" s="586" t="s">
        <v>1328</v>
      </c>
      <c r="AV345" s="586" t="s">
        <v>1328</v>
      </c>
      <c r="AW345" s="586" t="s">
        <v>1328</v>
      </c>
      <c r="AX345" s="586" t="s">
        <v>1328</v>
      </c>
      <c r="AY345" s="586" t="s">
        <v>1328</v>
      </c>
      <c r="AZ345" s="588" t="s">
        <v>1328</v>
      </c>
      <c r="BA345" s="588" t="s">
        <v>1328</v>
      </c>
      <c r="BB345" s="586" t="s">
        <v>1328</v>
      </c>
      <c r="BC345" s="587" t="s">
        <v>1328</v>
      </c>
      <c r="BD345" s="587" t="s">
        <v>1328</v>
      </c>
      <c r="BE345" s="588" t="s">
        <v>1328</v>
      </c>
      <c r="BF345" s="586" t="s">
        <v>1328</v>
      </c>
      <c r="BG345" s="586" t="s">
        <v>1328</v>
      </c>
      <c r="BH345" s="586" t="s">
        <v>1328</v>
      </c>
      <c r="BI345" s="586" t="s">
        <v>1328</v>
      </c>
      <c r="BJ345" s="586"/>
      <c r="BK345" s="586"/>
    </row>
    <row r="346" spans="1:63" x14ac:dyDescent="0.25">
      <c r="A346" s="564">
        <v>303</v>
      </c>
      <c r="C346" s="584" t="s">
        <v>1328</v>
      </c>
      <c r="D346" s="584" t="s">
        <v>1328</v>
      </c>
      <c r="E346" s="585" t="s">
        <v>1328</v>
      </c>
      <c r="F346" s="586" t="s">
        <v>1328</v>
      </c>
      <c r="G346" s="586" t="s">
        <v>1328</v>
      </c>
      <c r="H346" s="586" t="s">
        <v>1328</v>
      </c>
      <c r="I346" s="586" t="s">
        <v>1328</v>
      </c>
      <c r="J346" s="586" t="s">
        <v>1328</v>
      </c>
      <c r="K346" s="586" t="s">
        <v>1328</v>
      </c>
      <c r="L346" s="586" t="s">
        <v>1328</v>
      </c>
      <c r="M346" s="586" t="s">
        <v>1328</v>
      </c>
      <c r="N346" s="586" t="s">
        <v>1328</v>
      </c>
      <c r="O346" s="586" t="s">
        <v>1328</v>
      </c>
      <c r="P346" s="586" t="s">
        <v>1328</v>
      </c>
      <c r="Q346" s="586" t="s">
        <v>1328</v>
      </c>
      <c r="R346" s="586" t="s">
        <v>1328</v>
      </c>
      <c r="S346" s="586" t="s">
        <v>1328</v>
      </c>
      <c r="T346" s="586" t="s">
        <v>1328</v>
      </c>
      <c r="U346" s="586" t="s">
        <v>1328</v>
      </c>
      <c r="V346" s="586" t="s">
        <v>1328</v>
      </c>
      <c r="W346" s="586" t="s">
        <v>1328</v>
      </c>
      <c r="X346" s="586" t="s">
        <v>1328</v>
      </c>
      <c r="Y346" s="586" t="s">
        <v>1328</v>
      </c>
      <c r="Z346" s="586" t="s">
        <v>1328</v>
      </c>
      <c r="AA346" s="586" t="s">
        <v>1328</v>
      </c>
      <c r="AB346" s="586" t="s">
        <v>1328</v>
      </c>
      <c r="AC346" s="586" t="s">
        <v>1328</v>
      </c>
      <c r="AD346" s="586" t="s">
        <v>1328</v>
      </c>
      <c r="AE346" s="586" t="s">
        <v>1328</v>
      </c>
      <c r="AF346" s="586" t="s">
        <v>1328</v>
      </c>
      <c r="AG346" s="586" t="s">
        <v>1328</v>
      </c>
      <c r="AH346" s="586" t="s">
        <v>1328</v>
      </c>
      <c r="AI346" s="586" t="s">
        <v>1328</v>
      </c>
      <c r="AJ346" s="586" t="s">
        <v>1328</v>
      </c>
      <c r="AK346" s="586" t="s">
        <v>1328</v>
      </c>
      <c r="AL346" s="586" t="s">
        <v>1328</v>
      </c>
      <c r="AM346" s="586" t="s">
        <v>1328</v>
      </c>
      <c r="AN346" s="586" t="s">
        <v>1328</v>
      </c>
      <c r="AO346" s="586" t="s">
        <v>1328</v>
      </c>
      <c r="AP346" s="586" t="s">
        <v>1328</v>
      </c>
      <c r="AQ346" s="586" t="s">
        <v>1328</v>
      </c>
      <c r="AR346" s="586" t="s">
        <v>1328</v>
      </c>
      <c r="AS346" s="586" t="s">
        <v>1328</v>
      </c>
      <c r="AT346" s="587" t="s">
        <v>1328</v>
      </c>
      <c r="AU346" s="586" t="s">
        <v>1328</v>
      </c>
      <c r="AV346" s="586" t="s">
        <v>1328</v>
      </c>
      <c r="AW346" s="586" t="s">
        <v>1328</v>
      </c>
      <c r="AX346" s="586" t="s">
        <v>1328</v>
      </c>
      <c r="AY346" s="586" t="s">
        <v>1328</v>
      </c>
      <c r="AZ346" s="588" t="s">
        <v>1328</v>
      </c>
      <c r="BA346" s="588" t="s">
        <v>1328</v>
      </c>
      <c r="BB346" s="586" t="s">
        <v>1328</v>
      </c>
      <c r="BC346" s="587" t="s">
        <v>1328</v>
      </c>
      <c r="BD346" s="587" t="s">
        <v>1328</v>
      </c>
      <c r="BE346" s="588" t="s">
        <v>1328</v>
      </c>
      <c r="BF346" s="586" t="s">
        <v>1328</v>
      </c>
      <c r="BG346" s="586" t="s">
        <v>1328</v>
      </c>
      <c r="BH346" s="586" t="s">
        <v>1328</v>
      </c>
      <c r="BI346" s="586" t="s">
        <v>1328</v>
      </c>
      <c r="BJ346" s="586"/>
      <c r="BK346" s="586"/>
    </row>
    <row r="347" spans="1:63" x14ac:dyDescent="0.25">
      <c r="A347" s="564">
        <v>303</v>
      </c>
      <c r="C347" s="584" t="s">
        <v>1328</v>
      </c>
      <c r="D347" s="584" t="s">
        <v>1328</v>
      </c>
      <c r="E347" s="585" t="s">
        <v>1328</v>
      </c>
      <c r="F347" s="586" t="s">
        <v>1328</v>
      </c>
      <c r="G347" s="586" t="s">
        <v>1328</v>
      </c>
      <c r="H347" s="586" t="s">
        <v>1328</v>
      </c>
      <c r="I347" s="586" t="s">
        <v>1328</v>
      </c>
      <c r="J347" s="586" t="s">
        <v>1328</v>
      </c>
      <c r="K347" s="586" t="s">
        <v>1328</v>
      </c>
      <c r="L347" s="586" t="s">
        <v>1328</v>
      </c>
      <c r="M347" s="586" t="s">
        <v>1328</v>
      </c>
      <c r="N347" s="586" t="s">
        <v>1328</v>
      </c>
      <c r="O347" s="586" t="s">
        <v>1328</v>
      </c>
      <c r="P347" s="586" t="s">
        <v>1328</v>
      </c>
      <c r="Q347" s="586" t="s">
        <v>1328</v>
      </c>
      <c r="R347" s="586" t="s">
        <v>1328</v>
      </c>
      <c r="S347" s="586" t="s">
        <v>1328</v>
      </c>
      <c r="T347" s="586" t="s">
        <v>1328</v>
      </c>
      <c r="U347" s="586" t="s">
        <v>1328</v>
      </c>
      <c r="V347" s="586" t="s">
        <v>1328</v>
      </c>
      <c r="W347" s="586" t="s">
        <v>1328</v>
      </c>
      <c r="X347" s="586" t="s">
        <v>1328</v>
      </c>
      <c r="Y347" s="586" t="s">
        <v>1328</v>
      </c>
      <c r="Z347" s="586" t="s">
        <v>1328</v>
      </c>
      <c r="AA347" s="586" t="s">
        <v>1328</v>
      </c>
      <c r="AB347" s="586" t="s">
        <v>1328</v>
      </c>
      <c r="AC347" s="586" t="s">
        <v>1328</v>
      </c>
      <c r="AD347" s="586" t="s">
        <v>1328</v>
      </c>
      <c r="AE347" s="586" t="s">
        <v>1328</v>
      </c>
      <c r="AF347" s="586" t="s">
        <v>1328</v>
      </c>
      <c r="AG347" s="586" t="s">
        <v>1328</v>
      </c>
      <c r="AH347" s="586" t="s">
        <v>1328</v>
      </c>
      <c r="AI347" s="586" t="s">
        <v>1328</v>
      </c>
      <c r="AJ347" s="586" t="s">
        <v>1328</v>
      </c>
      <c r="AK347" s="586" t="s">
        <v>1328</v>
      </c>
      <c r="AL347" s="586" t="s">
        <v>1328</v>
      </c>
      <c r="AM347" s="586" t="s">
        <v>1328</v>
      </c>
      <c r="AN347" s="586" t="s">
        <v>1328</v>
      </c>
      <c r="AO347" s="586" t="s">
        <v>1328</v>
      </c>
      <c r="AP347" s="586" t="s">
        <v>1328</v>
      </c>
      <c r="AQ347" s="586" t="s">
        <v>1328</v>
      </c>
      <c r="AR347" s="586" t="s">
        <v>1328</v>
      </c>
      <c r="AS347" s="586" t="s">
        <v>1328</v>
      </c>
      <c r="AT347" s="587" t="s">
        <v>1328</v>
      </c>
      <c r="AU347" s="586" t="s">
        <v>1328</v>
      </c>
      <c r="AV347" s="586" t="s">
        <v>1328</v>
      </c>
      <c r="AW347" s="586" t="s">
        <v>1328</v>
      </c>
      <c r="AX347" s="586" t="s">
        <v>1328</v>
      </c>
      <c r="AY347" s="586" t="s">
        <v>1328</v>
      </c>
      <c r="AZ347" s="588" t="s">
        <v>1328</v>
      </c>
      <c r="BA347" s="588" t="s">
        <v>1328</v>
      </c>
      <c r="BB347" s="586" t="s">
        <v>1328</v>
      </c>
      <c r="BC347" s="587" t="s">
        <v>1328</v>
      </c>
      <c r="BD347" s="587" t="s">
        <v>1328</v>
      </c>
      <c r="BE347" s="588" t="s">
        <v>1328</v>
      </c>
      <c r="BF347" s="586" t="s">
        <v>1328</v>
      </c>
      <c r="BG347" s="586" t="s">
        <v>1328</v>
      </c>
      <c r="BH347" s="586" t="s">
        <v>1328</v>
      </c>
      <c r="BI347" s="586" t="s">
        <v>1328</v>
      </c>
      <c r="BJ347" s="586"/>
      <c r="BK347" s="586"/>
    </row>
    <row r="348" spans="1:63" x14ac:dyDescent="0.25">
      <c r="A348" s="564">
        <v>303</v>
      </c>
      <c r="C348" s="584" t="s">
        <v>1328</v>
      </c>
      <c r="D348" s="584" t="s">
        <v>1328</v>
      </c>
      <c r="E348" s="585" t="s">
        <v>1328</v>
      </c>
      <c r="F348" s="586" t="s">
        <v>1328</v>
      </c>
      <c r="G348" s="586" t="s">
        <v>1328</v>
      </c>
      <c r="H348" s="586" t="s">
        <v>1328</v>
      </c>
      <c r="I348" s="586" t="s">
        <v>1328</v>
      </c>
      <c r="J348" s="586" t="s">
        <v>1328</v>
      </c>
      <c r="K348" s="586" t="s">
        <v>1328</v>
      </c>
      <c r="L348" s="586" t="s">
        <v>1328</v>
      </c>
      <c r="M348" s="586" t="s">
        <v>1328</v>
      </c>
      <c r="N348" s="586" t="s">
        <v>1328</v>
      </c>
      <c r="O348" s="586" t="s">
        <v>1328</v>
      </c>
      <c r="P348" s="586" t="s">
        <v>1328</v>
      </c>
      <c r="Q348" s="586" t="s">
        <v>1328</v>
      </c>
      <c r="R348" s="586" t="s">
        <v>1328</v>
      </c>
      <c r="S348" s="586" t="s">
        <v>1328</v>
      </c>
      <c r="T348" s="586" t="s">
        <v>1328</v>
      </c>
      <c r="U348" s="586" t="s">
        <v>1328</v>
      </c>
      <c r="V348" s="586" t="s">
        <v>1328</v>
      </c>
      <c r="W348" s="586" t="s">
        <v>1328</v>
      </c>
      <c r="X348" s="586" t="s">
        <v>1328</v>
      </c>
      <c r="Y348" s="586" t="s">
        <v>1328</v>
      </c>
      <c r="Z348" s="586" t="s">
        <v>1328</v>
      </c>
      <c r="AA348" s="586" t="s">
        <v>1328</v>
      </c>
      <c r="AB348" s="586" t="s">
        <v>1328</v>
      </c>
      <c r="AC348" s="586" t="s">
        <v>1328</v>
      </c>
      <c r="AD348" s="586" t="s">
        <v>1328</v>
      </c>
      <c r="AE348" s="586" t="s">
        <v>1328</v>
      </c>
      <c r="AF348" s="586" t="s">
        <v>1328</v>
      </c>
      <c r="AG348" s="586" t="s">
        <v>1328</v>
      </c>
      <c r="AH348" s="586" t="s">
        <v>1328</v>
      </c>
      <c r="AI348" s="586" t="s">
        <v>1328</v>
      </c>
      <c r="AJ348" s="586" t="s">
        <v>1328</v>
      </c>
      <c r="AK348" s="586" t="s">
        <v>1328</v>
      </c>
      <c r="AL348" s="586" t="s">
        <v>1328</v>
      </c>
      <c r="AM348" s="586" t="s">
        <v>1328</v>
      </c>
      <c r="AN348" s="586" t="s">
        <v>1328</v>
      </c>
      <c r="AO348" s="586" t="s">
        <v>1328</v>
      </c>
      <c r="AP348" s="586" t="s">
        <v>1328</v>
      </c>
      <c r="AQ348" s="586" t="s">
        <v>1328</v>
      </c>
      <c r="AR348" s="586" t="s">
        <v>1328</v>
      </c>
      <c r="AS348" s="586" t="s">
        <v>1328</v>
      </c>
      <c r="AT348" s="587" t="s">
        <v>1328</v>
      </c>
      <c r="AU348" s="586" t="s">
        <v>1328</v>
      </c>
      <c r="AV348" s="586" t="s">
        <v>1328</v>
      </c>
      <c r="AW348" s="586" t="s">
        <v>1328</v>
      </c>
      <c r="AX348" s="586" t="s">
        <v>1328</v>
      </c>
      <c r="AY348" s="586" t="s">
        <v>1328</v>
      </c>
      <c r="AZ348" s="588" t="s">
        <v>1328</v>
      </c>
      <c r="BA348" s="588" t="s">
        <v>1328</v>
      </c>
      <c r="BB348" s="586" t="s">
        <v>1328</v>
      </c>
      <c r="BC348" s="587" t="s">
        <v>1328</v>
      </c>
      <c r="BD348" s="587" t="s">
        <v>1328</v>
      </c>
      <c r="BE348" s="588" t="s">
        <v>1328</v>
      </c>
      <c r="BF348" s="586" t="s">
        <v>1328</v>
      </c>
      <c r="BG348" s="586" t="s">
        <v>1328</v>
      </c>
      <c r="BH348" s="586" t="s">
        <v>1328</v>
      </c>
      <c r="BI348" s="586" t="s">
        <v>1328</v>
      </c>
      <c r="BJ348" s="586"/>
      <c r="BK348" s="586"/>
    </row>
    <row r="349" spans="1:63" x14ac:dyDescent="0.25">
      <c r="A349" s="564">
        <v>303</v>
      </c>
      <c r="C349" s="584" t="s">
        <v>1328</v>
      </c>
      <c r="D349" s="584" t="s">
        <v>1328</v>
      </c>
      <c r="E349" s="585" t="s">
        <v>1328</v>
      </c>
      <c r="F349" s="586" t="s">
        <v>1328</v>
      </c>
      <c r="G349" s="586" t="s">
        <v>1328</v>
      </c>
      <c r="H349" s="586" t="s">
        <v>1328</v>
      </c>
      <c r="I349" s="586" t="s">
        <v>1328</v>
      </c>
      <c r="J349" s="586" t="s">
        <v>1328</v>
      </c>
      <c r="K349" s="586" t="s">
        <v>1328</v>
      </c>
      <c r="L349" s="586" t="s">
        <v>1328</v>
      </c>
      <c r="M349" s="586" t="s">
        <v>1328</v>
      </c>
      <c r="N349" s="586" t="s">
        <v>1328</v>
      </c>
      <c r="O349" s="586" t="s">
        <v>1328</v>
      </c>
      <c r="P349" s="586" t="s">
        <v>1328</v>
      </c>
      <c r="Q349" s="586" t="s">
        <v>1328</v>
      </c>
      <c r="R349" s="586" t="s">
        <v>1328</v>
      </c>
      <c r="S349" s="586" t="s">
        <v>1328</v>
      </c>
      <c r="T349" s="586" t="s">
        <v>1328</v>
      </c>
      <c r="U349" s="586" t="s">
        <v>1328</v>
      </c>
      <c r="V349" s="586" t="s">
        <v>1328</v>
      </c>
      <c r="W349" s="586" t="s">
        <v>1328</v>
      </c>
      <c r="X349" s="586" t="s">
        <v>1328</v>
      </c>
      <c r="Y349" s="586" t="s">
        <v>1328</v>
      </c>
      <c r="Z349" s="586" t="s">
        <v>1328</v>
      </c>
      <c r="AA349" s="586" t="s">
        <v>1328</v>
      </c>
      <c r="AB349" s="586" t="s">
        <v>1328</v>
      </c>
      <c r="AC349" s="586" t="s">
        <v>1328</v>
      </c>
      <c r="AD349" s="586" t="s">
        <v>1328</v>
      </c>
      <c r="AE349" s="586" t="s">
        <v>1328</v>
      </c>
      <c r="AF349" s="586" t="s">
        <v>1328</v>
      </c>
      <c r="AG349" s="586" t="s">
        <v>1328</v>
      </c>
      <c r="AH349" s="586" t="s">
        <v>1328</v>
      </c>
      <c r="AI349" s="586" t="s">
        <v>1328</v>
      </c>
      <c r="AJ349" s="586" t="s">
        <v>1328</v>
      </c>
      <c r="AK349" s="586" t="s">
        <v>1328</v>
      </c>
      <c r="AL349" s="586" t="s">
        <v>1328</v>
      </c>
      <c r="AM349" s="586" t="s">
        <v>1328</v>
      </c>
      <c r="AN349" s="586" t="s">
        <v>1328</v>
      </c>
      <c r="AO349" s="586" t="s">
        <v>1328</v>
      </c>
      <c r="AP349" s="586" t="s">
        <v>1328</v>
      </c>
      <c r="AQ349" s="586" t="s">
        <v>1328</v>
      </c>
      <c r="AR349" s="586" t="s">
        <v>1328</v>
      </c>
      <c r="AS349" s="586" t="s">
        <v>1328</v>
      </c>
      <c r="AT349" s="587" t="s">
        <v>1328</v>
      </c>
      <c r="AU349" s="586" t="s">
        <v>1328</v>
      </c>
      <c r="AV349" s="586" t="s">
        <v>1328</v>
      </c>
      <c r="AW349" s="586" t="s">
        <v>1328</v>
      </c>
      <c r="AX349" s="586" t="s">
        <v>1328</v>
      </c>
      <c r="AY349" s="586" t="s">
        <v>1328</v>
      </c>
      <c r="AZ349" s="588" t="s">
        <v>1328</v>
      </c>
      <c r="BA349" s="588" t="s">
        <v>1328</v>
      </c>
      <c r="BB349" s="586" t="s">
        <v>1328</v>
      </c>
      <c r="BC349" s="587" t="s">
        <v>1328</v>
      </c>
      <c r="BD349" s="587" t="s">
        <v>1328</v>
      </c>
      <c r="BE349" s="588" t="s">
        <v>1328</v>
      </c>
      <c r="BF349" s="586" t="s">
        <v>1328</v>
      </c>
      <c r="BG349" s="586" t="s">
        <v>1328</v>
      </c>
      <c r="BH349" s="586" t="s">
        <v>1328</v>
      </c>
      <c r="BI349" s="586" t="s">
        <v>1328</v>
      </c>
      <c r="BJ349" s="586"/>
      <c r="BK349" s="586"/>
    </row>
    <row r="350" spans="1:63" x14ac:dyDescent="0.25">
      <c r="A350" s="564">
        <v>303</v>
      </c>
      <c r="C350" s="584" t="s">
        <v>1328</v>
      </c>
      <c r="D350" s="584" t="s">
        <v>1328</v>
      </c>
      <c r="E350" s="585" t="s">
        <v>1328</v>
      </c>
      <c r="F350" s="586" t="s">
        <v>1328</v>
      </c>
      <c r="G350" s="586" t="s">
        <v>1328</v>
      </c>
      <c r="H350" s="586" t="s">
        <v>1328</v>
      </c>
      <c r="I350" s="586" t="s">
        <v>1328</v>
      </c>
      <c r="J350" s="586" t="s">
        <v>1328</v>
      </c>
      <c r="K350" s="586" t="s">
        <v>1328</v>
      </c>
      <c r="L350" s="586" t="s">
        <v>1328</v>
      </c>
      <c r="M350" s="586" t="s">
        <v>1328</v>
      </c>
      <c r="N350" s="586" t="s">
        <v>1328</v>
      </c>
      <c r="O350" s="586" t="s">
        <v>1328</v>
      </c>
      <c r="P350" s="586" t="s">
        <v>1328</v>
      </c>
      <c r="Q350" s="586" t="s">
        <v>1328</v>
      </c>
      <c r="R350" s="586" t="s">
        <v>1328</v>
      </c>
      <c r="S350" s="586" t="s">
        <v>1328</v>
      </c>
      <c r="T350" s="586" t="s">
        <v>1328</v>
      </c>
      <c r="U350" s="586" t="s">
        <v>1328</v>
      </c>
      <c r="V350" s="586" t="s">
        <v>1328</v>
      </c>
      <c r="W350" s="586" t="s">
        <v>1328</v>
      </c>
      <c r="X350" s="586" t="s">
        <v>1328</v>
      </c>
      <c r="Y350" s="586" t="s">
        <v>1328</v>
      </c>
      <c r="Z350" s="586" t="s">
        <v>1328</v>
      </c>
      <c r="AA350" s="586" t="s">
        <v>1328</v>
      </c>
      <c r="AB350" s="586" t="s">
        <v>1328</v>
      </c>
      <c r="AC350" s="586" t="s">
        <v>1328</v>
      </c>
      <c r="AD350" s="586" t="s">
        <v>1328</v>
      </c>
      <c r="AE350" s="586" t="s">
        <v>1328</v>
      </c>
      <c r="AF350" s="586" t="s">
        <v>1328</v>
      </c>
      <c r="AG350" s="586" t="s">
        <v>1328</v>
      </c>
      <c r="AH350" s="586" t="s">
        <v>1328</v>
      </c>
      <c r="AI350" s="586" t="s">
        <v>1328</v>
      </c>
      <c r="AJ350" s="586" t="s">
        <v>1328</v>
      </c>
      <c r="AK350" s="586" t="s">
        <v>1328</v>
      </c>
      <c r="AL350" s="586" t="s">
        <v>1328</v>
      </c>
      <c r="AM350" s="586" t="s">
        <v>1328</v>
      </c>
      <c r="AN350" s="586" t="s">
        <v>1328</v>
      </c>
      <c r="AO350" s="586" t="s">
        <v>1328</v>
      </c>
      <c r="AP350" s="586" t="s">
        <v>1328</v>
      </c>
      <c r="AQ350" s="586" t="s">
        <v>1328</v>
      </c>
      <c r="AR350" s="586" t="s">
        <v>1328</v>
      </c>
      <c r="AS350" s="586" t="s">
        <v>1328</v>
      </c>
      <c r="AT350" s="587" t="s">
        <v>1328</v>
      </c>
      <c r="AU350" s="586" t="s">
        <v>1328</v>
      </c>
      <c r="AV350" s="586" t="s">
        <v>1328</v>
      </c>
      <c r="AW350" s="586" t="s">
        <v>1328</v>
      </c>
      <c r="AX350" s="586" t="s">
        <v>1328</v>
      </c>
      <c r="AY350" s="586" t="s">
        <v>1328</v>
      </c>
      <c r="AZ350" s="588" t="s">
        <v>1328</v>
      </c>
      <c r="BA350" s="588" t="s">
        <v>1328</v>
      </c>
      <c r="BB350" s="586" t="s">
        <v>1328</v>
      </c>
      <c r="BC350" s="587" t="s">
        <v>1328</v>
      </c>
      <c r="BD350" s="587" t="s">
        <v>1328</v>
      </c>
      <c r="BE350" s="588" t="s">
        <v>1328</v>
      </c>
      <c r="BF350" s="586" t="s">
        <v>1328</v>
      </c>
      <c r="BG350" s="586" t="s">
        <v>1328</v>
      </c>
      <c r="BH350" s="586" t="s">
        <v>1328</v>
      </c>
      <c r="BI350" s="586" t="s">
        <v>1328</v>
      </c>
      <c r="BJ350" s="586"/>
      <c r="BK350" s="586"/>
    </row>
    <row r="351" spans="1:63" x14ac:dyDescent="0.25">
      <c r="A351" s="564">
        <v>303</v>
      </c>
      <c r="C351" s="584" t="s">
        <v>1328</v>
      </c>
      <c r="D351" s="584" t="s">
        <v>1328</v>
      </c>
      <c r="E351" s="585" t="s">
        <v>1328</v>
      </c>
      <c r="F351" s="586" t="s">
        <v>1328</v>
      </c>
      <c r="G351" s="586" t="s">
        <v>1328</v>
      </c>
      <c r="H351" s="586" t="s">
        <v>1328</v>
      </c>
      <c r="I351" s="586" t="s">
        <v>1328</v>
      </c>
      <c r="J351" s="586" t="s">
        <v>1328</v>
      </c>
      <c r="K351" s="586" t="s">
        <v>1328</v>
      </c>
      <c r="L351" s="586" t="s">
        <v>1328</v>
      </c>
      <c r="M351" s="586" t="s">
        <v>1328</v>
      </c>
      <c r="N351" s="586" t="s">
        <v>1328</v>
      </c>
      <c r="O351" s="586" t="s">
        <v>1328</v>
      </c>
      <c r="P351" s="586" t="s">
        <v>1328</v>
      </c>
      <c r="Q351" s="586" t="s">
        <v>1328</v>
      </c>
      <c r="R351" s="586" t="s">
        <v>1328</v>
      </c>
      <c r="S351" s="586" t="s">
        <v>1328</v>
      </c>
      <c r="T351" s="586" t="s">
        <v>1328</v>
      </c>
      <c r="U351" s="586" t="s">
        <v>1328</v>
      </c>
      <c r="V351" s="586" t="s">
        <v>1328</v>
      </c>
      <c r="W351" s="586" t="s">
        <v>1328</v>
      </c>
      <c r="X351" s="586" t="s">
        <v>1328</v>
      </c>
      <c r="Y351" s="586" t="s">
        <v>1328</v>
      </c>
      <c r="Z351" s="586" t="s">
        <v>1328</v>
      </c>
      <c r="AA351" s="586" t="s">
        <v>1328</v>
      </c>
      <c r="AB351" s="586" t="s">
        <v>1328</v>
      </c>
      <c r="AC351" s="586" t="s">
        <v>1328</v>
      </c>
      <c r="AD351" s="586" t="s">
        <v>1328</v>
      </c>
      <c r="AE351" s="586" t="s">
        <v>1328</v>
      </c>
      <c r="AF351" s="586" t="s">
        <v>1328</v>
      </c>
      <c r="AG351" s="586" t="s">
        <v>1328</v>
      </c>
      <c r="AH351" s="586" t="s">
        <v>1328</v>
      </c>
      <c r="AI351" s="586" t="s">
        <v>1328</v>
      </c>
      <c r="AJ351" s="586" t="s">
        <v>1328</v>
      </c>
      <c r="AK351" s="586" t="s">
        <v>1328</v>
      </c>
      <c r="AL351" s="586" t="s">
        <v>1328</v>
      </c>
      <c r="AM351" s="586" t="s">
        <v>1328</v>
      </c>
      <c r="AN351" s="586" t="s">
        <v>1328</v>
      </c>
      <c r="AO351" s="586" t="s">
        <v>1328</v>
      </c>
      <c r="AP351" s="586" t="s">
        <v>1328</v>
      </c>
      <c r="AQ351" s="586" t="s">
        <v>1328</v>
      </c>
      <c r="AR351" s="586" t="s">
        <v>1328</v>
      </c>
      <c r="AS351" s="586" t="s">
        <v>1328</v>
      </c>
      <c r="AT351" s="587" t="s">
        <v>1328</v>
      </c>
      <c r="AU351" s="586" t="s">
        <v>1328</v>
      </c>
      <c r="AV351" s="586" t="s">
        <v>1328</v>
      </c>
      <c r="AW351" s="586" t="s">
        <v>1328</v>
      </c>
      <c r="AX351" s="586" t="s">
        <v>1328</v>
      </c>
      <c r="AY351" s="586" t="s">
        <v>1328</v>
      </c>
      <c r="AZ351" s="588" t="s">
        <v>1328</v>
      </c>
      <c r="BA351" s="588" t="s">
        <v>1328</v>
      </c>
      <c r="BB351" s="586" t="s">
        <v>1328</v>
      </c>
      <c r="BC351" s="587" t="s">
        <v>1328</v>
      </c>
      <c r="BD351" s="587" t="s">
        <v>1328</v>
      </c>
      <c r="BE351" s="588" t="s">
        <v>1328</v>
      </c>
      <c r="BF351" s="586" t="s">
        <v>1328</v>
      </c>
      <c r="BG351" s="586" t="s">
        <v>1328</v>
      </c>
      <c r="BH351" s="586" t="s">
        <v>1328</v>
      </c>
      <c r="BI351" s="586" t="s">
        <v>1328</v>
      </c>
      <c r="BJ351" s="586"/>
      <c r="BK351" s="586"/>
    </row>
    <row r="352" spans="1:63" x14ac:dyDescent="0.25">
      <c r="A352" s="564">
        <v>303</v>
      </c>
      <c r="C352" s="584" t="s">
        <v>1328</v>
      </c>
      <c r="D352" s="584" t="s">
        <v>1328</v>
      </c>
      <c r="E352" s="585" t="s">
        <v>1328</v>
      </c>
      <c r="F352" s="586" t="s">
        <v>1328</v>
      </c>
      <c r="G352" s="586" t="s">
        <v>1328</v>
      </c>
      <c r="H352" s="586" t="s">
        <v>1328</v>
      </c>
      <c r="I352" s="586" t="s">
        <v>1328</v>
      </c>
      <c r="J352" s="586" t="s">
        <v>1328</v>
      </c>
      <c r="K352" s="586" t="s">
        <v>1328</v>
      </c>
      <c r="L352" s="586" t="s">
        <v>1328</v>
      </c>
      <c r="M352" s="586" t="s">
        <v>1328</v>
      </c>
      <c r="N352" s="586" t="s">
        <v>1328</v>
      </c>
      <c r="O352" s="586" t="s">
        <v>1328</v>
      </c>
      <c r="P352" s="586" t="s">
        <v>1328</v>
      </c>
      <c r="Q352" s="586" t="s">
        <v>1328</v>
      </c>
      <c r="R352" s="586" t="s">
        <v>1328</v>
      </c>
      <c r="S352" s="586" t="s">
        <v>1328</v>
      </c>
      <c r="T352" s="586" t="s">
        <v>1328</v>
      </c>
      <c r="U352" s="586" t="s">
        <v>1328</v>
      </c>
      <c r="V352" s="586" t="s">
        <v>1328</v>
      </c>
      <c r="W352" s="586" t="s">
        <v>1328</v>
      </c>
      <c r="X352" s="586" t="s">
        <v>1328</v>
      </c>
      <c r="Y352" s="586" t="s">
        <v>1328</v>
      </c>
      <c r="Z352" s="586" t="s">
        <v>1328</v>
      </c>
      <c r="AA352" s="586" t="s">
        <v>1328</v>
      </c>
      <c r="AB352" s="586" t="s">
        <v>1328</v>
      </c>
      <c r="AC352" s="586" t="s">
        <v>1328</v>
      </c>
      <c r="AD352" s="586" t="s">
        <v>1328</v>
      </c>
      <c r="AE352" s="586" t="s">
        <v>1328</v>
      </c>
      <c r="AF352" s="586" t="s">
        <v>1328</v>
      </c>
      <c r="AG352" s="586" t="s">
        <v>1328</v>
      </c>
      <c r="AH352" s="586" t="s">
        <v>1328</v>
      </c>
      <c r="AI352" s="586" t="s">
        <v>1328</v>
      </c>
      <c r="AJ352" s="586" t="s">
        <v>1328</v>
      </c>
      <c r="AK352" s="586" t="s">
        <v>1328</v>
      </c>
      <c r="AL352" s="586" t="s">
        <v>1328</v>
      </c>
      <c r="AM352" s="586" t="s">
        <v>1328</v>
      </c>
      <c r="AN352" s="586" t="s">
        <v>1328</v>
      </c>
      <c r="AO352" s="586" t="s">
        <v>1328</v>
      </c>
      <c r="AP352" s="586" t="s">
        <v>1328</v>
      </c>
      <c r="AQ352" s="586" t="s">
        <v>1328</v>
      </c>
      <c r="AR352" s="586" t="s">
        <v>1328</v>
      </c>
      <c r="AS352" s="586" t="s">
        <v>1328</v>
      </c>
      <c r="AT352" s="587" t="s">
        <v>1328</v>
      </c>
      <c r="AU352" s="586" t="s">
        <v>1328</v>
      </c>
      <c r="AV352" s="586" t="s">
        <v>1328</v>
      </c>
      <c r="AW352" s="586" t="s">
        <v>1328</v>
      </c>
      <c r="AX352" s="586" t="s">
        <v>1328</v>
      </c>
      <c r="AY352" s="586" t="s">
        <v>1328</v>
      </c>
      <c r="AZ352" s="588" t="s">
        <v>1328</v>
      </c>
      <c r="BA352" s="588" t="s">
        <v>1328</v>
      </c>
      <c r="BB352" s="586" t="s">
        <v>1328</v>
      </c>
      <c r="BC352" s="587" t="s">
        <v>1328</v>
      </c>
      <c r="BD352" s="587" t="s">
        <v>1328</v>
      </c>
      <c r="BE352" s="588" t="s">
        <v>1328</v>
      </c>
      <c r="BF352" s="586" t="s">
        <v>1328</v>
      </c>
      <c r="BG352" s="586" t="s">
        <v>1328</v>
      </c>
      <c r="BH352" s="586" t="s">
        <v>1328</v>
      </c>
      <c r="BI352" s="586" t="s">
        <v>1328</v>
      </c>
      <c r="BJ352" s="586"/>
      <c r="BK352" s="586"/>
    </row>
    <row r="353" spans="1:63" x14ac:dyDescent="0.25">
      <c r="A353" s="564">
        <v>303</v>
      </c>
      <c r="C353" s="584" t="s">
        <v>1328</v>
      </c>
      <c r="D353" s="584" t="s">
        <v>1328</v>
      </c>
      <c r="E353" s="585" t="s">
        <v>1328</v>
      </c>
      <c r="F353" s="586" t="s">
        <v>1328</v>
      </c>
      <c r="G353" s="586" t="s">
        <v>1328</v>
      </c>
      <c r="H353" s="586" t="s">
        <v>1328</v>
      </c>
      <c r="I353" s="586" t="s">
        <v>1328</v>
      </c>
      <c r="J353" s="586" t="s">
        <v>1328</v>
      </c>
      <c r="K353" s="586" t="s">
        <v>1328</v>
      </c>
      <c r="L353" s="586" t="s">
        <v>1328</v>
      </c>
      <c r="M353" s="586" t="s">
        <v>1328</v>
      </c>
      <c r="N353" s="586" t="s">
        <v>1328</v>
      </c>
      <c r="O353" s="586" t="s">
        <v>1328</v>
      </c>
      <c r="P353" s="586" t="s">
        <v>1328</v>
      </c>
      <c r="Q353" s="586" t="s">
        <v>1328</v>
      </c>
      <c r="R353" s="586" t="s">
        <v>1328</v>
      </c>
      <c r="S353" s="586" t="s">
        <v>1328</v>
      </c>
      <c r="T353" s="586" t="s">
        <v>1328</v>
      </c>
      <c r="U353" s="586" t="s">
        <v>1328</v>
      </c>
      <c r="V353" s="586" t="s">
        <v>1328</v>
      </c>
      <c r="W353" s="586" t="s">
        <v>1328</v>
      </c>
      <c r="X353" s="586" t="s">
        <v>1328</v>
      </c>
      <c r="Y353" s="586" t="s">
        <v>1328</v>
      </c>
      <c r="Z353" s="586" t="s">
        <v>1328</v>
      </c>
      <c r="AA353" s="586" t="s">
        <v>1328</v>
      </c>
      <c r="AB353" s="586" t="s">
        <v>1328</v>
      </c>
      <c r="AC353" s="586" t="s">
        <v>1328</v>
      </c>
      <c r="AD353" s="586" t="s">
        <v>1328</v>
      </c>
      <c r="AE353" s="586" t="s">
        <v>1328</v>
      </c>
      <c r="AF353" s="586" t="s">
        <v>1328</v>
      </c>
      <c r="AG353" s="586" t="s">
        <v>1328</v>
      </c>
      <c r="AH353" s="586" t="s">
        <v>1328</v>
      </c>
      <c r="AI353" s="586" t="s">
        <v>1328</v>
      </c>
      <c r="AJ353" s="586" t="s">
        <v>1328</v>
      </c>
      <c r="AK353" s="586" t="s">
        <v>1328</v>
      </c>
      <c r="AL353" s="586" t="s">
        <v>1328</v>
      </c>
      <c r="AM353" s="586" t="s">
        <v>1328</v>
      </c>
      <c r="AN353" s="586" t="s">
        <v>1328</v>
      </c>
      <c r="AO353" s="586" t="s">
        <v>1328</v>
      </c>
      <c r="AP353" s="586" t="s">
        <v>1328</v>
      </c>
      <c r="AQ353" s="586" t="s">
        <v>1328</v>
      </c>
      <c r="AR353" s="586" t="s">
        <v>1328</v>
      </c>
      <c r="AS353" s="586" t="s">
        <v>1328</v>
      </c>
      <c r="AT353" s="587" t="s">
        <v>1328</v>
      </c>
      <c r="AU353" s="586" t="s">
        <v>1328</v>
      </c>
      <c r="AV353" s="586" t="s">
        <v>1328</v>
      </c>
      <c r="AW353" s="586" t="s">
        <v>1328</v>
      </c>
      <c r="AX353" s="586" t="s">
        <v>1328</v>
      </c>
      <c r="AY353" s="586" t="s">
        <v>1328</v>
      </c>
      <c r="AZ353" s="588" t="s">
        <v>1328</v>
      </c>
      <c r="BA353" s="588" t="s">
        <v>1328</v>
      </c>
      <c r="BB353" s="586" t="s">
        <v>1328</v>
      </c>
      <c r="BC353" s="587" t="s">
        <v>1328</v>
      </c>
      <c r="BD353" s="587" t="s">
        <v>1328</v>
      </c>
      <c r="BE353" s="588" t="s">
        <v>1328</v>
      </c>
      <c r="BF353" s="586" t="s">
        <v>1328</v>
      </c>
      <c r="BG353" s="586" t="s">
        <v>1328</v>
      </c>
      <c r="BH353" s="586" t="s">
        <v>1328</v>
      </c>
      <c r="BI353" s="586" t="s">
        <v>1328</v>
      </c>
      <c r="BJ353" s="586"/>
      <c r="BK353" s="586"/>
    </row>
    <row r="354" spans="1:63" x14ac:dyDescent="0.25">
      <c r="A354" s="564">
        <v>303</v>
      </c>
      <c r="C354" s="584" t="s">
        <v>1328</v>
      </c>
      <c r="D354" s="584" t="s">
        <v>1328</v>
      </c>
      <c r="E354" s="585" t="s">
        <v>1328</v>
      </c>
      <c r="F354" s="586" t="s">
        <v>1328</v>
      </c>
      <c r="G354" s="586" t="s">
        <v>1328</v>
      </c>
      <c r="H354" s="586" t="s">
        <v>1328</v>
      </c>
      <c r="I354" s="586" t="s">
        <v>1328</v>
      </c>
      <c r="J354" s="586" t="s">
        <v>1328</v>
      </c>
      <c r="K354" s="586" t="s">
        <v>1328</v>
      </c>
      <c r="L354" s="586" t="s">
        <v>1328</v>
      </c>
      <c r="M354" s="586" t="s">
        <v>1328</v>
      </c>
      <c r="N354" s="586" t="s">
        <v>1328</v>
      </c>
      <c r="O354" s="586" t="s">
        <v>1328</v>
      </c>
      <c r="P354" s="586" t="s">
        <v>1328</v>
      </c>
      <c r="Q354" s="586" t="s">
        <v>1328</v>
      </c>
      <c r="R354" s="586" t="s">
        <v>1328</v>
      </c>
      <c r="S354" s="586" t="s">
        <v>1328</v>
      </c>
      <c r="T354" s="586" t="s">
        <v>1328</v>
      </c>
      <c r="U354" s="586" t="s">
        <v>1328</v>
      </c>
      <c r="V354" s="586" t="s">
        <v>1328</v>
      </c>
      <c r="W354" s="586" t="s">
        <v>1328</v>
      </c>
      <c r="X354" s="586" t="s">
        <v>1328</v>
      </c>
      <c r="Y354" s="586" t="s">
        <v>1328</v>
      </c>
      <c r="Z354" s="586" t="s">
        <v>1328</v>
      </c>
      <c r="AA354" s="586" t="s">
        <v>1328</v>
      </c>
      <c r="AB354" s="586" t="s">
        <v>1328</v>
      </c>
      <c r="AC354" s="586" t="s">
        <v>1328</v>
      </c>
      <c r="AD354" s="586" t="s">
        <v>1328</v>
      </c>
      <c r="AE354" s="586" t="s">
        <v>1328</v>
      </c>
      <c r="AF354" s="586" t="s">
        <v>1328</v>
      </c>
      <c r="AG354" s="586" t="s">
        <v>1328</v>
      </c>
      <c r="AH354" s="586" t="s">
        <v>1328</v>
      </c>
      <c r="AI354" s="586" t="s">
        <v>1328</v>
      </c>
      <c r="AJ354" s="586" t="s">
        <v>1328</v>
      </c>
      <c r="AK354" s="586" t="s">
        <v>1328</v>
      </c>
      <c r="AL354" s="586" t="s">
        <v>1328</v>
      </c>
      <c r="AM354" s="586" t="s">
        <v>1328</v>
      </c>
      <c r="AN354" s="586" t="s">
        <v>1328</v>
      </c>
      <c r="AO354" s="586" t="s">
        <v>1328</v>
      </c>
      <c r="AP354" s="586" t="s">
        <v>1328</v>
      </c>
      <c r="AQ354" s="586" t="s">
        <v>1328</v>
      </c>
      <c r="AR354" s="586" t="s">
        <v>1328</v>
      </c>
      <c r="AS354" s="586" t="s">
        <v>1328</v>
      </c>
      <c r="AT354" s="587" t="s">
        <v>1328</v>
      </c>
      <c r="AU354" s="586" t="s">
        <v>1328</v>
      </c>
      <c r="AV354" s="586" t="s">
        <v>1328</v>
      </c>
      <c r="AW354" s="586" t="s">
        <v>1328</v>
      </c>
      <c r="AX354" s="586" t="s">
        <v>1328</v>
      </c>
      <c r="AY354" s="586" t="s">
        <v>1328</v>
      </c>
      <c r="AZ354" s="588" t="s">
        <v>1328</v>
      </c>
      <c r="BA354" s="588" t="s">
        <v>1328</v>
      </c>
      <c r="BB354" s="586" t="s">
        <v>1328</v>
      </c>
      <c r="BC354" s="587" t="s">
        <v>1328</v>
      </c>
      <c r="BD354" s="587" t="s">
        <v>1328</v>
      </c>
      <c r="BE354" s="588" t="s">
        <v>1328</v>
      </c>
      <c r="BF354" s="586" t="s">
        <v>1328</v>
      </c>
      <c r="BG354" s="586" t="s">
        <v>1328</v>
      </c>
      <c r="BH354" s="586" t="s">
        <v>1328</v>
      </c>
      <c r="BI354" s="586" t="s">
        <v>1328</v>
      </c>
      <c r="BJ354" s="586"/>
      <c r="BK354" s="586"/>
    </row>
    <row r="355" spans="1:63" x14ac:dyDescent="0.25">
      <c r="A355" s="564">
        <v>303</v>
      </c>
      <c r="C355" s="584" t="s">
        <v>1328</v>
      </c>
      <c r="D355" s="584" t="s">
        <v>1328</v>
      </c>
      <c r="E355" s="585" t="s">
        <v>1328</v>
      </c>
      <c r="F355" s="586" t="s">
        <v>1328</v>
      </c>
      <c r="G355" s="586" t="s">
        <v>1328</v>
      </c>
      <c r="H355" s="586" t="s">
        <v>1328</v>
      </c>
      <c r="I355" s="586" t="s">
        <v>1328</v>
      </c>
      <c r="J355" s="586" t="s">
        <v>1328</v>
      </c>
      <c r="K355" s="586" t="s">
        <v>1328</v>
      </c>
      <c r="L355" s="586" t="s">
        <v>1328</v>
      </c>
      <c r="M355" s="586" t="s">
        <v>1328</v>
      </c>
      <c r="N355" s="586" t="s">
        <v>1328</v>
      </c>
      <c r="O355" s="586" t="s">
        <v>1328</v>
      </c>
      <c r="P355" s="586" t="s">
        <v>1328</v>
      </c>
      <c r="Q355" s="586" t="s">
        <v>1328</v>
      </c>
      <c r="R355" s="586" t="s">
        <v>1328</v>
      </c>
      <c r="S355" s="586" t="s">
        <v>1328</v>
      </c>
      <c r="T355" s="586" t="s">
        <v>1328</v>
      </c>
      <c r="U355" s="586" t="s">
        <v>1328</v>
      </c>
      <c r="V355" s="586" t="s">
        <v>1328</v>
      </c>
      <c r="W355" s="586" t="s">
        <v>1328</v>
      </c>
      <c r="X355" s="586" t="s">
        <v>1328</v>
      </c>
      <c r="Y355" s="586" t="s">
        <v>1328</v>
      </c>
      <c r="Z355" s="586" t="s">
        <v>1328</v>
      </c>
      <c r="AA355" s="586" t="s">
        <v>1328</v>
      </c>
      <c r="AB355" s="586" t="s">
        <v>1328</v>
      </c>
      <c r="AC355" s="586" t="s">
        <v>1328</v>
      </c>
      <c r="AD355" s="586" t="s">
        <v>1328</v>
      </c>
      <c r="AE355" s="586" t="s">
        <v>1328</v>
      </c>
      <c r="AF355" s="586" t="s">
        <v>1328</v>
      </c>
      <c r="AG355" s="586" t="s">
        <v>1328</v>
      </c>
      <c r="AH355" s="586" t="s">
        <v>1328</v>
      </c>
      <c r="AI355" s="586" t="s">
        <v>1328</v>
      </c>
      <c r="AJ355" s="586" t="s">
        <v>1328</v>
      </c>
      <c r="AK355" s="586" t="s">
        <v>1328</v>
      </c>
      <c r="AL355" s="586" t="s">
        <v>1328</v>
      </c>
      <c r="AM355" s="586" t="s">
        <v>1328</v>
      </c>
      <c r="AN355" s="586" t="s">
        <v>1328</v>
      </c>
      <c r="AO355" s="586" t="s">
        <v>1328</v>
      </c>
      <c r="AP355" s="586" t="s">
        <v>1328</v>
      </c>
      <c r="AQ355" s="586" t="s">
        <v>1328</v>
      </c>
      <c r="AR355" s="586" t="s">
        <v>1328</v>
      </c>
      <c r="AS355" s="586" t="s">
        <v>1328</v>
      </c>
      <c r="AT355" s="587" t="s">
        <v>1328</v>
      </c>
      <c r="AU355" s="586" t="s">
        <v>1328</v>
      </c>
      <c r="AV355" s="586" t="s">
        <v>1328</v>
      </c>
      <c r="AW355" s="586" t="s">
        <v>1328</v>
      </c>
      <c r="AX355" s="586" t="s">
        <v>1328</v>
      </c>
      <c r="AY355" s="586" t="s">
        <v>1328</v>
      </c>
      <c r="AZ355" s="588" t="s">
        <v>1328</v>
      </c>
      <c r="BA355" s="588" t="s">
        <v>1328</v>
      </c>
      <c r="BB355" s="586" t="s">
        <v>1328</v>
      </c>
      <c r="BC355" s="587" t="s">
        <v>1328</v>
      </c>
      <c r="BD355" s="587" t="s">
        <v>1328</v>
      </c>
      <c r="BE355" s="588" t="s">
        <v>1328</v>
      </c>
      <c r="BF355" s="586" t="s">
        <v>1328</v>
      </c>
      <c r="BG355" s="586" t="s">
        <v>1328</v>
      </c>
      <c r="BH355" s="586" t="s">
        <v>1328</v>
      </c>
      <c r="BI355" s="586" t="s">
        <v>1328</v>
      </c>
      <c r="BJ355" s="586"/>
      <c r="BK355" s="586"/>
    </row>
    <row r="356" spans="1:63" x14ac:dyDescent="0.25">
      <c r="A356" s="564">
        <v>303</v>
      </c>
      <c r="C356" s="584" t="s">
        <v>1328</v>
      </c>
      <c r="D356" s="584" t="s">
        <v>1328</v>
      </c>
      <c r="E356" s="585" t="s">
        <v>1328</v>
      </c>
      <c r="F356" s="586" t="s">
        <v>1328</v>
      </c>
      <c r="G356" s="586" t="s">
        <v>1328</v>
      </c>
      <c r="H356" s="586" t="s">
        <v>1328</v>
      </c>
      <c r="I356" s="586" t="s">
        <v>1328</v>
      </c>
      <c r="J356" s="586" t="s">
        <v>1328</v>
      </c>
      <c r="K356" s="586" t="s">
        <v>1328</v>
      </c>
      <c r="L356" s="586" t="s">
        <v>1328</v>
      </c>
      <c r="M356" s="586" t="s">
        <v>1328</v>
      </c>
      <c r="N356" s="586" t="s">
        <v>1328</v>
      </c>
      <c r="O356" s="586" t="s">
        <v>1328</v>
      </c>
      <c r="P356" s="586" t="s">
        <v>1328</v>
      </c>
      <c r="Q356" s="586" t="s">
        <v>1328</v>
      </c>
      <c r="R356" s="586" t="s">
        <v>1328</v>
      </c>
      <c r="S356" s="586" t="s">
        <v>1328</v>
      </c>
      <c r="T356" s="586" t="s">
        <v>1328</v>
      </c>
      <c r="U356" s="586" t="s">
        <v>1328</v>
      </c>
      <c r="V356" s="586" t="s">
        <v>1328</v>
      </c>
      <c r="W356" s="586" t="s">
        <v>1328</v>
      </c>
      <c r="X356" s="586" t="s">
        <v>1328</v>
      </c>
      <c r="Y356" s="586" t="s">
        <v>1328</v>
      </c>
      <c r="Z356" s="586" t="s">
        <v>1328</v>
      </c>
      <c r="AA356" s="586" t="s">
        <v>1328</v>
      </c>
      <c r="AB356" s="586" t="s">
        <v>1328</v>
      </c>
      <c r="AC356" s="586" t="s">
        <v>1328</v>
      </c>
      <c r="AD356" s="586" t="s">
        <v>1328</v>
      </c>
      <c r="AE356" s="586" t="s">
        <v>1328</v>
      </c>
      <c r="AF356" s="586" t="s">
        <v>1328</v>
      </c>
      <c r="AG356" s="586" t="s">
        <v>1328</v>
      </c>
      <c r="AH356" s="586" t="s">
        <v>1328</v>
      </c>
      <c r="AI356" s="586" t="s">
        <v>1328</v>
      </c>
      <c r="AJ356" s="586" t="s">
        <v>1328</v>
      </c>
      <c r="AK356" s="586" t="s">
        <v>1328</v>
      </c>
      <c r="AL356" s="586" t="s">
        <v>1328</v>
      </c>
      <c r="AM356" s="586" t="s">
        <v>1328</v>
      </c>
      <c r="AN356" s="586" t="s">
        <v>1328</v>
      </c>
      <c r="AO356" s="586" t="s">
        <v>1328</v>
      </c>
      <c r="AP356" s="586" t="s">
        <v>1328</v>
      </c>
      <c r="AQ356" s="586" t="s">
        <v>1328</v>
      </c>
      <c r="AR356" s="586" t="s">
        <v>1328</v>
      </c>
      <c r="AS356" s="586" t="s">
        <v>1328</v>
      </c>
      <c r="AT356" s="587" t="s">
        <v>1328</v>
      </c>
      <c r="AU356" s="586" t="s">
        <v>1328</v>
      </c>
      <c r="AV356" s="586" t="s">
        <v>1328</v>
      </c>
      <c r="AW356" s="586" t="s">
        <v>1328</v>
      </c>
      <c r="AX356" s="586" t="s">
        <v>1328</v>
      </c>
      <c r="AY356" s="586" t="s">
        <v>1328</v>
      </c>
      <c r="AZ356" s="588" t="s">
        <v>1328</v>
      </c>
      <c r="BA356" s="588" t="s">
        <v>1328</v>
      </c>
      <c r="BB356" s="586" t="s">
        <v>1328</v>
      </c>
      <c r="BC356" s="587" t="s">
        <v>1328</v>
      </c>
      <c r="BD356" s="587" t="s">
        <v>1328</v>
      </c>
      <c r="BE356" s="588" t="s">
        <v>1328</v>
      </c>
      <c r="BF356" s="586" t="s">
        <v>1328</v>
      </c>
      <c r="BG356" s="586" t="s">
        <v>1328</v>
      </c>
      <c r="BH356" s="586" t="s">
        <v>1328</v>
      </c>
      <c r="BI356" s="586" t="s">
        <v>1328</v>
      </c>
      <c r="BJ356" s="586"/>
      <c r="BK356" s="586"/>
    </row>
    <row r="357" spans="1:63" x14ac:dyDescent="0.25">
      <c r="A357" s="564">
        <v>303</v>
      </c>
      <c r="C357" s="584" t="s">
        <v>1328</v>
      </c>
      <c r="D357" s="584" t="s">
        <v>1328</v>
      </c>
      <c r="E357" s="585" t="s">
        <v>1328</v>
      </c>
      <c r="F357" s="586" t="s">
        <v>1328</v>
      </c>
      <c r="G357" s="586" t="s">
        <v>1328</v>
      </c>
      <c r="H357" s="586" t="s">
        <v>1328</v>
      </c>
      <c r="I357" s="586" t="s">
        <v>1328</v>
      </c>
      <c r="J357" s="586" t="s">
        <v>1328</v>
      </c>
      <c r="K357" s="586" t="s">
        <v>1328</v>
      </c>
      <c r="L357" s="586" t="s">
        <v>1328</v>
      </c>
      <c r="M357" s="586" t="s">
        <v>1328</v>
      </c>
      <c r="N357" s="586" t="s">
        <v>1328</v>
      </c>
      <c r="O357" s="586" t="s">
        <v>1328</v>
      </c>
      <c r="P357" s="586" t="s">
        <v>1328</v>
      </c>
      <c r="Q357" s="586" t="s">
        <v>1328</v>
      </c>
      <c r="R357" s="586" t="s">
        <v>1328</v>
      </c>
      <c r="S357" s="586" t="s">
        <v>1328</v>
      </c>
      <c r="T357" s="586" t="s">
        <v>1328</v>
      </c>
      <c r="U357" s="586" t="s">
        <v>1328</v>
      </c>
      <c r="V357" s="586" t="s">
        <v>1328</v>
      </c>
      <c r="W357" s="586" t="s">
        <v>1328</v>
      </c>
      <c r="X357" s="586" t="s">
        <v>1328</v>
      </c>
      <c r="Y357" s="586" t="s">
        <v>1328</v>
      </c>
      <c r="Z357" s="586" t="s">
        <v>1328</v>
      </c>
      <c r="AA357" s="586" t="s">
        <v>1328</v>
      </c>
      <c r="AB357" s="586" t="s">
        <v>1328</v>
      </c>
      <c r="AC357" s="586" t="s">
        <v>1328</v>
      </c>
      <c r="AD357" s="586" t="s">
        <v>1328</v>
      </c>
      <c r="AE357" s="586" t="s">
        <v>1328</v>
      </c>
      <c r="AF357" s="586" t="s">
        <v>1328</v>
      </c>
      <c r="AG357" s="586" t="s">
        <v>1328</v>
      </c>
      <c r="AH357" s="586" t="s">
        <v>1328</v>
      </c>
      <c r="AI357" s="586" t="s">
        <v>1328</v>
      </c>
      <c r="AJ357" s="586" t="s">
        <v>1328</v>
      </c>
      <c r="AK357" s="586" t="s">
        <v>1328</v>
      </c>
      <c r="AL357" s="586" t="s">
        <v>1328</v>
      </c>
      <c r="AM357" s="586" t="s">
        <v>1328</v>
      </c>
      <c r="AN357" s="586" t="s">
        <v>1328</v>
      </c>
      <c r="AO357" s="586" t="s">
        <v>1328</v>
      </c>
      <c r="AP357" s="586" t="s">
        <v>1328</v>
      </c>
      <c r="AQ357" s="586" t="s">
        <v>1328</v>
      </c>
      <c r="AR357" s="586" t="s">
        <v>1328</v>
      </c>
      <c r="AS357" s="586" t="s">
        <v>1328</v>
      </c>
      <c r="AT357" s="587" t="s">
        <v>1328</v>
      </c>
      <c r="AU357" s="586" t="s">
        <v>1328</v>
      </c>
      <c r="AV357" s="586" t="s">
        <v>1328</v>
      </c>
      <c r="AW357" s="586" t="s">
        <v>1328</v>
      </c>
      <c r="AX357" s="586" t="s">
        <v>1328</v>
      </c>
      <c r="AY357" s="586" t="s">
        <v>1328</v>
      </c>
      <c r="AZ357" s="588" t="s">
        <v>1328</v>
      </c>
      <c r="BA357" s="588" t="s">
        <v>1328</v>
      </c>
      <c r="BB357" s="586" t="s">
        <v>1328</v>
      </c>
      <c r="BC357" s="587" t="s">
        <v>1328</v>
      </c>
      <c r="BD357" s="587" t="s">
        <v>1328</v>
      </c>
      <c r="BE357" s="588" t="s">
        <v>1328</v>
      </c>
      <c r="BF357" s="586" t="s">
        <v>1328</v>
      </c>
      <c r="BG357" s="586" t="s">
        <v>1328</v>
      </c>
      <c r="BH357" s="586" t="s">
        <v>1328</v>
      </c>
      <c r="BI357" s="586" t="s">
        <v>1328</v>
      </c>
      <c r="BJ357" s="586"/>
      <c r="BK357" s="586"/>
    </row>
    <row r="358" spans="1:63" x14ac:dyDescent="0.25">
      <c r="A358" s="564">
        <v>303</v>
      </c>
      <c r="C358" s="584" t="s">
        <v>1328</v>
      </c>
      <c r="D358" s="584" t="s">
        <v>1328</v>
      </c>
      <c r="E358" s="585" t="s">
        <v>1328</v>
      </c>
      <c r="F358" s="586" t="s">
        <v>1328</v>
      </c>
      <c r="G358" s="586" t="s">
        <v>1328</v>
      </c>
      <c r="H358" s="586" t="s">
        <v>1328</v>
      </c>
      <c r="I358" s="586" t="s">
        <v>1328</v>
      </c>
      <c r="J358" s="586" t="s">
        <v>1328</v>
      </c>
      <c r="K358" s="586" t="s">
        <v>1328</v>
      </c>
      <c r="L358" s="586" t="s">
        <v>1328</v>
      </c>
      <c r="M358" s="586" t="s">
        <v>1328</v>
      </c>
      <c r="N358" s="586" t="s">
        <v>1328</v>
      </c>
      <c r="O358" s="586" t="s">
        <v>1328</v>
      </c>
      <c r="P358" s="586" t="s">
        <v>1328</v>
      </c>
      <c r="Q358" s="586" t="s">
        <v>1328</v>
      </c>
      <c r="R358" s="586" t="s">
        <v>1328</v>
      </c>
      <c r="S358" s="586" t="s">
        <v>1328</v>
      </c>
      <c r="T358" s="586" t="s">
        <v>1328</v>
      </c>
      <c r="U358" s="586" t="s">
        <v>1328</v>
      </c>
      <c r="V358" s="586" t="s">
        <v>1328</v>
      </c>
      <c r="W358" s="586" t="s">
        <v>1328</v>
      </c>
      <c r="X358" s="586" t="s">
        <v>1328</v>
      </c>
      <c r="Y358" s="586" t="s">
        <v>1328</v>
      </c>
      <c r="Z358" s="586" t="s">
        <v>1328</v>
      </c>
      <c r="AA358" s="586" t="s">
        <v>1328</v>
      </c>
      <c r="AB358" s="586" t="s">
        <v>1328</v>
      </c>
      <c r="AC358" s="586" t="s">
        <v>1328</v>
      </c>
      <c r="AD358" s="586" t="s">
        <v>1328</v>
      </c>
      <c r="AE358" s="586" t="s">
        <v>1328</v>
      </c>
      <c r="AF358" s="586" t="s">
        <v>1328</v>
      </c>
      <c r="AG358" s="586" t="s">
        <v>1328</v>
      </c>
      <c r="AH358" s="586" t="s">
        <v>1328</v>
      </c>
      <c r="AI358" s="586" t="s">
        <v>1328</v>
      </c>
      <c r="AJ358" s="586" t="s">
        <v>1328</v>
      </c>
      <c r="AK358" s="586" t="s">
        <v>1328</v>
      </c>
      <c r="AL358" s="586" t="s">
        <v>1328</v>
      </c>
      <c r="AM358" s="586" t="s">
        <v>1328</v>
      </c>
      <c r="AN358" s="586" t="s">
        <v>1328</v>
      </c>
      <c r="AO358" s="586" t="s">
        <v>1328</v>
      </c>
      <c r="AP358" s="586" t="s">
        <v>1328</v>
      </c>
      <c r="AQ358" s="586" t="s">
        <v>1328</v>
      </c>
      <c r="AR358" s="586" t="s">
        <v>1328</v>
      </c>
      <c r="AS358" s="586" t="s">
        <v>1328</v>
      </c>
      <c r="AT358" s="587" t="s">
        <v>1328</v>
      </c>
      <c r="AU358" s="586" t="s">
        <v>1328</v>
      </c>
      <c r="AV358" s="586" t="s">
        <v>1328</v>
      </c>
      <c r="AW358" s="586" t="s">
        <v>1328</v>
      </c>
      <c r="AX358" s="586" t="s">
        <v>1328</v>
      </c>
      <c r="AY358" s="586" t="s">
        <v>1328</v>
      </c>
      <c r="AZ358" s="588" t="s">
        <v>1328</v>
      </c>
      <c r="BA358" s="588" t="s">
        <v>1328</v>
      </c>
      <c r="BB358" s="586" t="s">
        <v>1328</v>
      </c>
      <c r="BC358" s="587" t="s">
        <v>1328</v>
      </c>
      <c r="BD358" s="587" t="s">
        <v>1328</v>
      </c>
      <c r="BE358" s="588" t="s">
        <v>1328</v>
      </c>
      <c r="BF358" s="586" t="s">
        <v>1328</v>
      </c>
      <c r="BG358" s="586" t="s">
        <v>1328</v>
      </c>
      <c r="BH358" s="586" t="s">
        <v>1328</v>
      </c>
      <c r="BI358" s="586" t="s">
        <v>1328</v>
      </c>
      <c r="BJ358" s="586"/>
      <c r="BK358" s="586"/>
    </row>
    <row r="359" spans="1:63" x14ac:dyDescent="0.25">
      <c r="A359" s="564">
        <v>303</v>
      </c>
      <c r="C359" s="584" t="s">
        <v>1328</v>
      </c>
      <c r="D359" s="584" t="s">
        <v>1328</v>
      </c>
      <c r="E359" s="585" t="s">
        <v>1328</v>
      </c>
      <c r="F359" s="586" t="s">
        <v>1328</v>
      </c>
      <c r="G359" s="586" t="s">
        <v>1328</v>
      </c>
      <c r="H359" s="586" t="s">
        <v>1328</v>
      </c>
      <c r="I359" s="586" t="s">
        <v>1328</v>
      </c>
      <c r="J359" s="586" t="s">
        <v>1328</v>
      </c>
      <c r="K359" s="586" t="s">
        <v>1328</v>
      </c>
      <c r="L359" s="586" t="s">
        <v>1328</v>
      </c>
      <c r="M359" s="586" t="s">
        <v>1328</v>
      </c>
      <c r="N359" s="586" t="s">
        <v>1328</v>
      </c>
      <c r="O359" s="586" t="s">
        <v>1328</v>
      </c>
      <c r="P359" s="586" t="s">
        <v>1328</v>
      </c>
      <c r="Q359" s="586" t="s">
        <v>1328</v>
      </c>
      <c r="R359" s="586" t="s">
        <v>1328</v>
      </c>
      <c r="S359" s="586" t="s">
        <v>1328</v>
      </c>
      <c r="T359" s="586" t="s">
        <v>1328</v>
      </c>
      <c r="U359" s="586" t="s">
        <v>1328</v>
      </c>
      <c r="V359" s="586" t="s">
        <v>1328</v>
      </c>
      <c r="W359" s="586" t="s">
        <v>1328</v>
      </c>
      <c r="X359" s="586" t="s">
        <v>1328</v>
      </c>
      <c r="Y359" s="586" t="s">
        <v>1328</v>
      </c>
      <c r="Z359" s="586" t="s">
        <v>1328</v>
      </c>
      <c r="AA359" s="586" t="s">
        <v>1328</v>
      </c>
      <c r="AB359" s="586" t="s">
        <v>1328</v>
      </c>
      <c r="AC359" s="586" t="s">
        <v>1328</v>
      </c>
      <c r="AD359" s="586" t="s">
        <v>1328</v>
      </c>
      <c r="AE359" s="586" t="s">
        <v>1328</v>
      </c>
      <c r="AF359" s="586" t="s">
        <v>1328</v>
      </c>
      <c r="AG359" s="586" t="s">
        <v>1328</v>
      </c>
      <c r="AH359" s="586" t="s">
        <v>1328</v>
      </c>
      <c r="AI359" s="586" t="s">
        <v>1328</v>
      </c>
      <c r="AJ359" s="586" t="s">
        <v>1328</v>
      </c>
      <c r="AK359" s="586" t="s">
        <v>1328</v>
      </c>
      <c r="AL359" s="586" t="s">
        <v>1328</v>
      </c>
      <c r="AM359" s="586" t="s">
        <v>1328</v>
      </c>
      <c r="AN359" s="586" t="s">
        <v>1328</v>
      </c>
      <c r="AO359" s="586" t="s">
        <v>1328</v>
      </c>
      <c r="AP359" s="586" t="s">
        <v>1328</v>
      </c>
      <c r="AQ359" s="586" t="s">
        <v>1328</v>
      </c>
      <c r="AR359" s="586" t="s">
        <v>1328</v>
      </c>
      <c r="AS359" s="586" t="s">
        <v>1328</v>
      </c>
      <c r="AT359" s="587" t="s">
        <v>1328</v>
      </c>
      <c r="AU359" s="586" t="s">
        <v>1328</v>
      </c>
      <c r="AV359" s="586" t="s">
        <v>1328</v>
      </c>
      <c r="AW359" s="586" t="s">
        <v>1328</v>
      </c>
      <c r="AX359" s="586" t="s">
        <v>1328</v>
      </c>
      <c r="AY359" s="586" t="s">
        <v>1328</v>
      </c>
      <c r="AZ359" s="588" t="s">
        <v>1328</v>
      </c>
      <c r="BA359" s="588" t="s">
        <v>1328</v>
      </c>
      <c r="BB359" s="586" t="s">
        <v>1328</v>
      </c>
      <c r="BC359" s="587" t="s">
        <v>1328</v>
      </c>
      <c r="BD359" s="587" t="s">
        <v>1328</v>
      </c>
      <c r="BE359" s="588" t="s">
        <v>1328</v>
      </c>
      <c r="BF359" s="586" t="s">
        <v>1328</v>
      </c>
      <c r="BG359" s="586" t="s">
        <v>1328</v>
      </c>
      <c r="BH359" s="586" t="s">
        <v>1328</v>
      </c>
      <c r="BI359" s="586" t="s">
        <v>1328</v>
      </c>
      <c r="BJ359" s="586"/>
      <c r="BK359" s="586"/>
    </row>
    <row r="360" spans="1:63" x14ac:dyDescent="0.25">
      <c r="A360" s="564">
        <v>303</v>
      </c>
      <c r="C360" s="584" t="s">
        <v>1328</v>
      </c>
      <c r="D360" s="584" t="s">
        <v>1328</v>
      </c>
      <c r="E360" s="585" t="s">
        <v>1328</v>
      </c>
      <c r="F360" s="586" t="s">
        <v>1328</v>
      </c>
      <c r="G360" s="586" t="s">
        <v>1328</v>
      </c>
      <c r="H360" s="586" t="s">
        <v>1328</v>
      </c>
      <c r="I360" s="586" t="s">
        <v>1328</v>
      </c>
      <c r="J360" s="586" t="s">
        <v>1328</v>
      </c>
      <c r="K360" s="586" t="s">
        <v>1328</v>
      </c>
      <c r="L360" s="586" t="s">
        <v>1328</v>
      </c>
      <c r="M360" s="586" t="s">
        <v>1328</v>
      </c>
      <c r="N360" s="586" t="s">
        <v>1328</v>
      </c>
      <c r="O360" s="586" t="s">
        <v>1328</v>
      </c>
      <c r="P360" s="586" t="s">
        <v>1328</v>
      </c>
      <c r="Q360" s="586" t="s">
        <v>1328</v>
      </c>
      <c r="R360" s="586" t="s">
        <v>1328</v>
      </c>
      <c r="S360" s="586" t="s">
        <v>1328</v>
      </c>
      <c r="T360" s="586" t="s">
        <v>1328</v>
      </c>
      <c r="U360" s="586" t="s">
        <v>1328</v>
      </c>
      <c r="V360" s="586" t="s">
        <v>1328</v>
      </c>
      <c r="W360" s="586" t="s">
        <v>1328</v>
      </c>
      <c r="X360" s="586" t="s">
        <v>1328</v>
      </c>
      <c r="Y360" s="586" t="s">
        <v>1328</v>
      </c>
      <c r="Z360" s="586" t="s">
        <v>1328</v>
      </c>
      <c r="AA360" s="586" t="s">
        <v>1328</v>
      </c>
      <c r="AB360" s="586" t="s">
        <v>1328</v>
      </c>
      <c r="AC360" s="586" t="s">
        <v>1328</v>
      </c>
      <c r="AD360" s="586" t="s">
        <v>1328</v>
      </c>
      <c r="AE360" s="586" t="s">
        <v>1328</v>
      </c>
      <c r="AF360" s="586" t="s">
        <v>1328</v>
      </c>
      <c r="AG360" s="586" t="s">
        <v>1328</v>
      </c>
      <c r="AH360" s="586" t="s">
        <v>1328</v>
      </c>
      <c r="AI360" s="586" t="s">
        <v>1328</v>
      </c>
      <c r="AJ360" s="586" t="s">
        <v>1328</v>
      </c>
      <c r="AK360" s="586" t="s">
        <v>1328</v>
      </c>
      <c r="AL360" s="586" t="s">
        <v>1328</v>
      </c>
      <c r="AM360" s="586" t="s">
        <v>1328</v>
      </c>
      <c r="AN360" s="586" t="s">
        <v>1328</v>
      </c>
      <c r="AO360" s="586" t="s">
        <v>1328</v>
      </c>
      <c r="AP360" s="586" t="s">
        <v>1328</v>
      </c>
      <c r="AQ360" s="586" t="s">
        <v>1328</v>
      </c>
      <c r="AR360" s="586" t="s">
        <v>1328</v>
      </c>
      <c r="AS360" s="586" t="s">
        <v>1328</v>
      </c>
      <c r="AT360" s="587" t="s">
        <v>1328</v>
      </c>
      <c r="AU360" s="586" t="s">
        <v>1328</v>
      </c>
      <c r="AV360" s="586" t="s">
        <v>1328</v>
      </c>
      <c r="AW360" s="586" t="s">
        <v>1328</v>
      </c>
      <c r="AX360" s="586" t="s">
        <v>1328</v>
      </c>
      <c r="AY360" s="586" t="s">
        <v>1328</v>
      </c>
      <c r="AZ360" s="588" t="s">
        <v>1328</v>
      </c>
      <c r="BA360" s="588" t="s">
        <v>1328</v>
      </c>
      <c r="BB360" s="586" t="s">
        <v>1328</v>
      </c>
      <c r="BC360" s="587" t="s">
        <v>1328</v>
      </c>
      <c r="BD360" s="587" t="s">
        <v>1328</v>
      </c>
      <c r="BE360" s="588" t="s">
        <v>1328</v>
      </c>
      <c r="BF360" s="586" t="s">
        <v>1328</v>
      </c>
      <c r="BG360" s="586" t="s">
        <v>1328</v>
      </c>
      <c r="BH360" s="586" t="s">
        <v>1328</v>
      </c>
      <c r="BI360" s="586" t="s">
        <v>1328</v>
      </c>
      <c r="BJ360" s="586"/>
      <c r="BK360" s="586"/>
    </row>
    <row r="361" spans="1:63" x14ac:dyDescent="0.25">
      <c r="A361" s="564">
        <v>303</v>
      </c>
      <c r="C361" s="584" t="s">
        <v>1328</v>
      </c>
      <c r="D361" s="584" t="s">
        <v>1328</v>
      </c>
      <c r="E361" s="585" t="s">
        <v>1328</v>
      </c>
      <c r="F361" s="586" t="s">
        <v>1328</v>
      </c>
      <c r="G361" s="586" t="s">
        <v>1328</v>
      </c>
      <c r="H361" s="586" t="s">
        <v>1328</v>
      </c>
      <c r="I361" s="586" t="s">
        <v>1328</v>
      </c>
      <c r="J361" s="586" t="s">
        <v>1328</v>
      </c>
      <c r="K361" s="586" t="s">
        <v>1328</v>
      </c>
      <c r="L361" s="586" t="s">
        <v>1328</v>
      </c>
      <c r="M361" s="586" t="s">
        <v>1328</v>
      </c>
      <c r="N361" s="586" t="s">
        <v>1328</v>
      </c>
      <c r="O361" s="586" t="s">
        <v>1328</v>
      </c>
      <c r="P361" s="586" t="s">
        <v>1328</v>
      </c>
      <c r="Q361" s="586" t="s">
        <v>1328</v>
      </c>
      <c r="R361" s="586" t="s">
        <v>1328</v>
      </c>
      <c r="S361" s="586" t="s">
        <v>1328</v>
      </c>
      <c r="T361" s="586" t="s">
        <v>1328</v>
      </c>
      <c r="U361" s="586" t="s">
        <v>1328</v>
      </c>
      <c r="V361" s="586" t="s">
        <v>1328</v>
      </c>
      <c r="W361" s="586" t="s">
        <v>1328</v>
      </c>
      <c r="X361" s="586" t="s">
        <v>1328</v>
      </c>
      <c r="Y361" s="586" t="s">
        <v>1328</v>
      </c>
      <c r="Z361" s="586" t="s">
        <v>1328</v>
      </c>
      <c r="AA361" s="586" t="s">
        <v>1328</v>
      </c>
      <c r="AB361" s="586" t="s">
        <v>1328</v>
      </c>
      <c r="AC361" s="586" t="s">
        <v>1328</v>
      </c>
      <c r="AD361" s="586" t="s">
        <v>1328</v>
      </c>
      <c r="AE361" s="586" t="s">
        <v>1328</v>
      </c>
      <c r="AF361" s="586" t="s">
        <v>1328</v>
      </c>
      <c r="AG361" s="586" t="s">
        <v>1328</v>
      </c>
      <c r="AH361" s="586" t="s">
        <v>1328</v>
      </c>
      <c r="AI361" s="586" t="s">
        <v>1328</v>
      </c>
      <c r="AJ361" s="586" t="s">
        <v>1328</v>
      </c>
      <c r="AK361" s="586" t="s">
        <v>1328</v>
      </c>
      <c r="AL361" s="586" t="s">
        <v>1328</v>
      </c>
      <c r="AM361" s="586" t="s">
        <v>1328</v>
      </c>
      <c r="AN361" s="586" t="s">
        <v>1328</v>
      </c>
      <c r="AO361" s="586" t="s">
        <v>1328</v>
      </c>
      <c r="AP361" s="586" t="s">
        <v>1328</v>
      </c>
      <c r="AQ361" s="586" t="s">
        <v>1328</v>
      </c>
      <c r="AR361" s="586" t="s">
        <v>1328</v>
      </c>
      <c r="AS361" s="586" t="s">
        <v>1328</v>
      </c>
      <c r="AT361" s="587" t="s">
        <v>1328</v>
      </c>
      <c r="AU361" s="586" t="s">
        <v>1328</v>
      </c>
      <c r="AV361" s="586" t="s">
        <v>1328</v>
      </c>
      <c r="AW361" s="586" t="s">
        <v>1328</v>
      </c>
      <c r="AX361" s="586" t="s">
        <v>1328</v>
      </c>
      <c r="AY361" s="586" t="s">
        <v>1328</v>
      </c>
      <c r="AZ361" s="588" t="s">
        <v>1328</v>
      </c>
      <c r="BA361" s="588" t="s">
        <v>1328</v>
      </c>
      <c r="BB361" s="586" t="s">
        <v>1328</v>
      </c>
      <c r="BC361" s="587" t="s">
        <v>1328</v>
      </c>
      <c r="BD361" s="587" t="s">
        <v>1328</v>
      </c>
      <c r="BE361" s="588" t="s">
        <v>1328</v>
      </c>
      <c r="BF361" s="586" t="s">
        <v>1328</v>
      </c>
      <c r="BG361" s="586" t="s">
        <v>1328</v>
      </c>
      <c r="BH361" s="586" t="s">
        <v>1328</v>
      </c>
      <c r="BI361" s="586" t="s">
        <v>1328</v>
      </c>
      <c r="BJ361" s="586"/>
      <c r="BK361" s="586"/>
    </row>
    <row r="362" spans="1:63" x14ac:dyDescent="0.25">
      <c r="A362" s="564">
        <v>303</v>
      </c>
      <c r="C362" s="584" t="s">
        <v>1328</v>
      </c>
      <c r="D362" s="584" t="s">
        <v>1328</v>
      </c>
      <c r="E362" s="585" t="s">
        <v>1328</v>
      </c>
      <c r="F362" s="586" t="s">
        <v>1328</v>
      </c>
      <c r="G362" s="586" t="s">
        <v>1328</v>
      </c>
      <c r="H362" s="586" t="s">
        <v>1328</v>
      </c>
      <c r="I362" s="586" t="s">
        <v>1328</v>
      </c>
      <c r="J362" s="586" t="s">
        <v>1328</v>
      </c>
      <c r="K362" s="586" t="s">
        <v>1328</v>
      </c>
      <c r="L362" s="586" t="s">
        <v>1328</v>
      </c>
      <c r="M362" s="586" t="s">
        <v>1328</v>
      </c>
      <c r="N362" s="586" t="s">
        <v>1328</v>
      </c>
      <c r="O362" s="586" t="s">
        <v>1328</v>
      </c>
      <c r="P362" s="586" t="s">
        <v>1328</v>
      </c>
      <c r="Q362" s="586" t="s">
        <v>1328</v>
      </c>
      <c r="R362" s="586" t="s">
        <v>1328</v>
      </c>
      <c r="S362" s="586" t="s">
        <v>1328</v>
      </c>
      <c r="T362" s="586" t="s">
        <v>1328</v>
      </c>
      <c r="U362" s="586" t="s">
        <v>1328</v>
      </c>
      <c r="V362" s="586" t="s">
        <v>1328</v>
      </c>
      <c r="W362" s="586" t="s">
        <v>1328</v>
      </c>
      <c r="X362" s="586" t="s">
        <v>1328</v>
      </c>
      <c r="Y362" s="586" t="s">
        <v>1328</v>
      </c>
      <c r="Z362" s="586" t="s">
        <v>1328</v>
      </c>
      <c r="AA362" s="586" t="s">
        <v>1328</v>
      </c>
      <c r="AB362" s="586" t="s">
        <v>1328</v>
      </c>
      <c r="AC362" s="586" t="s">
        <v>1328</v>
      </c>
      <c r="AD362" s="586" t="s">
        <v>1328</v>
      </c>
      <c r="AE362" s="586" t="s">
        <v>1328</v>
      </c>
      <c r="AF362" s="586" t="s">
        <v>1328</v>
      </c>
      <c r="AG362" s="586" t="s">
        <v>1328</v>
      </c>
      <c r="AH362" s="586" t="s">
        <v>1328</v>
      </c>
      <c r="AI362" s="586" t="s">
        <v>1328</v>
      </c>
      <c r="AJ362" s="586" t="s">
        <v>1328</v>
      </c>
      <c r="AK362" s="586" t="s">
        <v>1328</v>
      </c>
      <c r="AL362" s="586" t="s">
        <v>1328</v>
      </c>
      <c r="AM362" s="586" t="s">
        <v>1328</v>
      </c>
      <c r="AN362" s="586" t="s">
        <v>1328</v>
      </c>
      <c r="AO362" s="586" t="s">
        <v>1328</v>
      </c>
      <c r="AP362" s="586" t="s">
        <v>1328</v>
      </c>
      <c r="AQ362" s="586" t="s">
        <v>1328</v>
      </c>
      <c r="AR362" s="586" t="s">
        <v>1328</v>
      </c>
      <c r="AS362" s="586" t="s">
        <v>1328</v>
      </c>
      <c r="AT362" s="587" t="s">
        <v>1328</v>
      </c>
      <c r="AU362" s="586" t="s">
        <v>1328</v>
      </c>
      <c r="AV362" s="586" t="s">
        <v>1328</v>
      </c>
      <c r="AW362" s="586" t="s">
        <v>1328</v>
      </c>
      <c r="AX362" s="586" t="s">
        <v>1328</v>
      </c>
      <c r="AY362" s="586" t="s">
        <v>1328</v>
      </c>
      <c r="AZ362" s="588" t="s">
        <v>1328</v>
      </c>
      <c r="BA362" s="588" t="s">
        <v>1328</v>
      </c>
      <c r="BB362" s="586" t="s">
        <v>1328</v>
      </c>
      <c r="BC362" s="587" t="s">
        <v>1328</v>
      </c>
      <c r="BD362" s="587" t="s">
        <v>1328</v>
      </c>
      <c r="BE362" s="588" t="s">
        <v>1328</v>
      </c>
      <c r="BF362" s="586" t="s">
        <v>1328</v>
      </c>
      <c r="BG362" s="586" t="s">
        <v>1328</v>
      </c>
      <c r="BH362" s="586" t="s">
        <v>1328</v>
      </c>
      <c r="BI362" s="586" t="s">
        <v>1328</v>
      </c>
      <c r="BJ362" s="586"/>
      <c r="BK362" s="586"/>
    </row>
    <row r="363" spans="1:63" x14ac:dyDescent="0.25">
      <c r="A363" s="564">
        <v>303</v>
      </c>
      <c r="C363" s="584" t="s">
        <v>1328</v>
      </c>
      <c r="D363" s="584" t="s">
        <v>1328</v>
      </c>
      <c r="E363" s="585" t="s">
        <v>1328</v>
      </c>
      <c r="F363" s="586" t="s">
        <v>1328</v>
      </c>
      <c r="G363" s="586" t="s">
        <v>1328</v>
      </c>
      <c r="H363" s="586" t="s">
        <v>1328</v>
      </c>
      <c r="I363" s="586" t="s">
        <v>1328</v>
      </c>
      <c r="J363" s="586" t="s">
        <v>1328</v>
      </c>
      <c r="K363" s="586" t="s">
        <v>1328</v>
      </c>
      <c r="L363" s="586" t="s">
        <v>1328</v>
      </c>
      <c r="M363" s="586" t="s">
        <v>1328</v>
      </c>
      <c r="N363" s="586" t="s">
        <v>1328</v>
      </c>
      <c r="O363" s="586" t="s">
        <v>1328</v>
      </c>
      <c r="P363" s="586" t="s">
        <v>1328</v>
      </c>
      <c r="Q363" s="586" t="s">
        <v>1328</v>
      </c>
      <c r="R363" s="586" t="s">
        <v>1328</v>
      </c>
      <c r="S363" s="586" t="s">
        <v>1328</v>
      </c>
      <c r="T363" s="586" t="s">
        <v>1328</v>
      </c>
      <c r="U363" s="586" t="s">
        <v>1328</v>
      </c>
      <c r="V363" s="586" t="s">
        <v>1328</v>
      </c>
      <c r="W363" s="586" t="s">
        <v>1328</v>
      </c>
      <c r="X363" s="586" t="s">
        <v>1328</v>
      </c>
      <c r="Y363" s="586" t="s">
        <v>1328</v>
      </c>
      <c r="Z363" s="586" t="s">
        <v>1328</v>
      </c>
      <c r="AA363" s="586" t="s">
        <v>1328</v>
      </c>
      <c r="AB363" s="586" t="s">
        <v>1328</v>
      </c>
      <c r="AC363" s="586" t="s">
        <v>1328</v>
      </c>
      <c r="AD363" s="586" t="s">
        <v>1328</v>
      </c>
      <c r="AE363" s="586" t="s">
        <v>1328</v>
      </c>
      <c r="AF363" s="586" t="s">
        <v>1328</v>
      </c>
      <c r="AG363" s="586" t="s">
        <v>1328</v>
      </c>
      <c r="AH363" s="586" t="s">
        <v>1328</v>
      </c>
      <c r="AI363" s="586" t="s">
        <v>1328</v>
      </c>
      <c r="AJ363" s="586" t="s">
        <v>1328</v>
      </c>
      <c r="AK363" s="586" t="s">
        <v>1328</v>
      </c>
      <c r="AL363" s="586" t="s">
        <v>1328</v>
      </c>
      <c r="AM363" s="586" t="s">
        <v>1328</v>
      </c>
      <c r="AN363" s="586" t="s">
        <v>1328</v>
      </c>
      <c r="AO363" s="586" t="s">
        <v>1328</v>
      </c>
      <c r="AP363" s="586" t="s">
        <v>1328</v>
      </c>
      <c r="AQ363" s="586" t="s">
        <v>1328</v>
      </c>
      <c r="AR363" s="586" t="s">
        <v>1328</v>
      </c>
      <c r="AS363" s="586" t="s">
        <v>1328</v>
      </c>
      <c r="AT363" s="587" t="s">
        <v>1328</v>
      </c>
      <c r="AU363" s="586" t="s">
        <v>1328</v>
      </c>
      <c r="AV363" s="586" t="s">
        <v>1328</v>
      </c>
      <c r="AW363" s="586" t="s">
        <v>1328</v>
      </c>
      <c r="AX363" s="586" t="s">
        <v>1328</v>
      </c>
      <c r="AY363" s="586" t="s">
        <v>1328</v>
      </c>
      <c r="AZ363" s="588" t="s">
        <v>1328</v>
      </c>
      <c r="BA363" s="588" t="s">
        <v>1328</v>
      </c>
      <c r="BB363" s="586" t="s">
        <v>1328</v>
      </c>
      <c r="BC363" s="587" t="s">
        <v>1328</v>
      </c>
      <c r="BD363" s="587" t="s">
        <v>1328</v>
      </c>
      <c r="BE363" s="588" t="s">
        <v>1328</v>
      </c>
      <c r="BF363" s="586" t="s">
        <v>1328</v>
      </c>
      <c r="BG363" s="586" t="s">
        <v>1328</v>
      </c>
      <c r="BH363" s="586" t="s">
        <v>1328</v>
      </c>
      <c r="BI363" s="586" t="s">
        <v>1328</v>
      </c>
      <c r="BJ363" s="586"/>
      <c r="BK363" s="586"/>
    </row>
    <row r="364" spans="1:63" x14ac:dyDescent="0.25">
      <c r="A364" s="564">
        <v>303</v>
      </c>
      <c r="C364" s="584" t="s">
        <v>1328</v>
      </c>
      <c r="D364" s="584" t="s">
        <v>1328</v>
      </c>
      <c r="E364" s="585" t="s">
        <v>1328</v>
      </c>
      <c r="F364" s="586" t="s">
        <v>1328</v>
      </c>
      <c r="G364" s="586" t="s">
        <v>1328</v>
      </c>
      <c r="H364" s="586" t="s">
        <v>1328</v>
      </c>
      <c r="I364" s="586" t="s">
        <v>1328</v>
      </c>
      <c r="J364" s="586" t="s">
        <v>1328</v>
      </c>
      <c r="K364" s="586" t="s">
        <v>1328</v>
      </c>
      <c r="L364" s="586" t="s">
        <v>1328</v>
      </c>
      <c r="M364" s="586" t="s">
        <v>1328</v>
      </c>
      <c r="N364" s="586" t="s">
        <v>1328</v>
      </c>
      <c r="O364" s="586" t="s">
        <v>1328</v>
      </c>
      <c r="P364" s="586" t="s">
        <v>1328</v>
      </c>
      <c r="Q364" s="586" t="s">
        <v>1328</v>
      </c>
      <c r="R364" s="586" t="s">
        <v>1328</v>
      </c>
      <c r="S364" s="586" t="s">
        <v>1328</v>
      </c>
      <c r="T364" s="586" t="s">
        <v>1328</v>
      </c>
      <c r="U364" s="586" t="s">
        <v>1328</v>
      </c>
      <c r="V364" s="586" t="s">
        <v>1328</v>
      </c>
      <c r="W364" s="586" t="s">
        <v>1328</v>
      </c>
      <c r="X364" s="586" t="s">
        <v>1328</v>
      </c>
      <c r="Y364" s="586" t="s">
        <v>1328</v>
      </c>
      <c r="Z364" s="586" t="s">
        <v>1328</v>
      </c>
      <c r="AA364" s="586" t="s">
        <v>1328</v>
      </c>
      <c r="AB364" s="586" t="s">
        <v>1328</v>
      </c>
      <c r="AC364" s="586" t="s">
        <v>1328</v>
      </c>
      <c r="AD364" s="586" t="s">
        <v>1328</v>
      </c>
      <c r="AE364" s="586" t="s">
        <v>1328</v>
      </c>
      <c r="AF364" s="586" t="s">
        <v>1328</v>
      </c>
      <c r="AG364" s="586" t="s">
        <v>1328</v>
      </c>
      <c r="AH364" s="586" t="s">
        <v>1328</v>
      </c>
      <c r="AI364" s="586" t="s">
        <v>1328</v>
      </c>
      <c r="AJ364" s="586" t="s">
        <v>1328</v>
      </c>
      <c r="AK364" s="586" t="s">
        <v>1328</v>
      </c>
      <c r="AL364" s="586" t="s">
        <v>1328</v>
      </c>
      <c r="AM364" s="586" t="s">
        <v>1328</v>
      </c>
      <c r="AN364" s="586" t="s">
        <v>1328</v>
      </c>
      <c r="AO364" s="586" t="s">
        <v>1328</v>
      </c>
      <c r="AP364" s="586" t="s">
        <v>1328</v>
      </c>
      <c r="AQ364" s="586" t="s">
        <v>1328</v>
      </c>
      <c r="AR364" s="586" t="s">
        <v>1328</v>
      </c>
      <c r="AS364" s="586" t="s">
        <v>1328</v>
      </c>
      <c r="AT364" s="587" t="s">
        <v>1328</v>
      </c>
      <c r="AU364" s="586" t="s">
        <v>1328</v>
      </c>
      <c r="AV364" s="586" t="s">
        <v>1328</v>
      </c>
      <c r="AW364" s="586" t="s">
        <v>1328</v>
      </c>
      <c r="AX364" s="586" t="s">
        <v>1328</v>
      </c>
      <c r="AY364" s="586" t="s">
        <v>1328</v>
      </c>
      <c r="AZ364" s="588" t="s">
        <v>1328</v>
      </c>
      <c r="BA364" s="588" t="s">
        <v>1328</v>
      </c>
      <c r="BB364" s="586" t="s">
        <v>1328</v>
      </c>
      <c r="BC364" s="587" t="s">
        <v>1328</v>
      </c>
      <c r="BD364" s="587" t="s">
        <v>1328</v>
      </c>
      <c r="BE364" s="588" t="s">
        <v>1328</v>
      </c>
      <c r="BF364" s="586" t="s">
        <v>1328</v>
      </c>
      <c r="BG364" s="586" t="s">
        <v>1328</v>
      </c>
      <c r="BH364" s="586" t="s">
        <v>1328</v>
      </c>
      <c r="BI364" s="586" t="s">
        <v>1328</v>
      </c>
      <c r="BJ364" s="586"/>
      <c r="BK364" s="586"/>
    </row>
    <row r="365" spans="1:63" x14ac:dyDescent="0.25">
      <c r="A365" s="564">
        <v>303</v>
      </c>
      <c r="C365" s="584" t="s">
        <v>1328</v>
      </c>
      <c r="D365" s="584" t="s">
        <v>1328</v>
      </c>
      <c r="E365" s="585" t="s">
        <v>1328</v>
      </c>
      <c r="F365" s="586" t="s">
        <v>1328</v>
      </c>
      <c r="G365" s="586" t="s">
        <v>1328</v>
      </c>
      <c r="H365" s="586" t="s">
        <v>1328</v>
      </c>
      <c r="I365" s="586" t="s">
        <v>1328</v>
      </c>
      <c r="J365" s="586" t="s">
        <v>1328</v>
      </c>
      <c r="K365" s="586" t="s">
        <v>1328</v>
      </c>
      <c r="L365" s="586" t="s">
        <v>1328</v>
      </c>
      <c r="M365" s="586" t="s">
        <v>1328</v>
      </c>
      <c r="N365" s="586" t="s">
        <v>1328</v>
      </c>
      <c r="O365" s="586" t="s">
        <v>1328</v>
      </c>
      <c r="P365" s="586" t="s">
        <v>1328</v>
      </c>
      <c r="Q365" s="586" t="s">
        <v>1328</v>
      </c>
      <c r="R365" s="586" t="s">
        <v>1328</v>
      </c>
      <c r="S365" s="586" t="s">
        <v>1328</v>
      </c>
      <c r="T365" s="586" t="s">
        <v>1328</v>
      </c>
      <c r="U365" s="586" t="s">
        <v>1328</v>
      </c>
      <c r="V365" s="586" t="s">
        <v>1328</v>
      </c>
      <c r="W365" s="586" t="s">
        <v>1328</v>
      </c>
      <c r="X365" s="586" t="s">
        <v>1328</v>
      </c>
      <c r="Y365" s="586" t="s">
        <v>1328</v>
      </c>
      <c r="Z365" s="586" t="s">
        <v>1328</v>
      </c>
      <c r="AA365" s="586" t="s">
        <v>1328</v>
      </c>
      <c r="AB365" s="586" t="s">
        <v>1328</v>
      </c>
      <c r="AC365" s="586" t="s">
        <v>1328</v>
      </c>
      <c r="AD365" s="586" t="s">
        <v>1328</v>
      </c>
      <c r="AE365" s="586" t="s">
        <v>1328</v>
      </c>
      <c r="AF365" s="586" t="s">
        <v>1328</v>
      </c>
      <c r="AG365" s="586" t="s">
        <v>1328</v>
      </c>
      <c r="AH365" s="586" t="s">
        <v>1328</v>
      </c>
      <c r="AI365" s="586" t="s">
        <v>1328</v>
      </c>
      <c r="AJ365" s="586" t="s">
        <v>1328</v>
      </c>
      <c r="AK365" s="586" t="s">
        <v>1328</v>
      </c>
      <c r="AL365" s="586" t="s">
        <v>1328</v>
      </c>
      <c r="AM365" s="586" t="s">
        <v>1328</v>
      </c>
      <c r="AN365" s="586" t="s">
        <v>1328</v>
      </c>
      <c r="AO365" s="586" t="s">
        <v>1328</v>
      </c>
      <c r="AP365" s="586" t="s">
        <v>1328</v>
      </c>
      <c r="AQ365" s="586" t="s">
        <v>1328</v>
      </c>
      <c r="AR365" s="586" t="s">
        <v>1328</v>
      </c>
      <c r="AS365" s="586" t="s">
        <v>1328</v>
      </c>
      <c r="AT365" s="587" t="s">
        <v>1328</v>
      </c>
      <c r="AU365" s="586" t="s">
        <v>1328</v>
      </c>
      <c r="AV365" s="586" t="s">
        <v>1328</v>
      </c>
      <c r="AW365" s="586" t="s">
        <v>1328</v>
      </c>
      <c r="AX365" s="586" t="s">
        <v>1328</v>
      </c>
      <c r="AY365" s="586" t="s">
        <v>1328</v>
      </c>
      <c r="AZ365" s="588" t="s">
        <v>1328</v>
      </c>
      <c r="BA365" s="588" t="s">
        <v>1328</v>
      </c>
      <c r="BB365" s="586" t="s">
        <v>1328</v>
      </c>
      <c r="BC365" s="587" t="s">
        <v>1328</v>
      </c>
      <c r="BD365" s="587" t="s">
        <v>1328</v>
      </c>
      <c r="BE365" s="588" t="s">
        <v>1328</v>
      </c>
      <c r="BF365" s="586" t="s">
        <v>1328</v>
      </c>
      <c r="BG365" s="586" t="s">
        <v>1328</v>
      </c>
      <c r="BH365" s="586" t="s">
        <v>1328</v>
      </c>
      <c r="BI365" s="586" t="s">
        <v>1328</v>
      </c>
      <c r="BJ365" s="586"/>
      <c r="BK365" s="586"/>
    </row>
    <row r="366" spans="1:63" x14ac:dyDescent="0.25">
      <c r="A366" s="564">
        <v>303</v>
      </c>
      <c r="C366" s="584" t="s">
        <v>1328</v>
      </c>
      <c r="D366" s="584" t="s">
        <v>1328</v>
      </c>
      <c r="E366" s="585" t="s">
        <v>1328</v>
      </c>
      <c r="F366" s="586" t="s">
        <v>1328</v>
      </c>
      <c r="G366" s="586" t="s">
        <v>1328</v>
      </c>
      <c r="H366" s="586" t="s">
        <v>1328</v>
      </c>
      <c r="I366" s="586" t="s">
        <v>1328</v>
      </c>
      <c r="J366" s="586" t="s">
        <v>1328</v>
      </c>
      <c r="K366" s="586" t="s">
        <v>1328</v>
      </c>
      <c r="L366" s="586" t="s">
        <v>1328</v>
      </c>
      <c r="M366" s="586" t="s">
        <v>1328</v>
      </c>
      <c r="N366" s="586" t="s">
        <v>1328</v>
      </c>
      <c r="O366" s="586" t="s">
        <v>1328</v>
      </c>
      <c r="P366" s="586" t="s">
        <v>1328</v>
      </c>
      <c r="Q366" s="586" t="s">
        <v>1328</v>
      </c>
      <c r="R366" s="586" t="s">
        <v>1328</v>
      </c>
      <c r="S366" s="586" t="s">
        <v>1328</v>
      </c>
      <c r="T366" s="586" t="s">
        <v>1328</v>
      </c>
      <c r="U366" s="586" t="s">
        <v>1328</v>
      </c>
      <c r="V366" s="586" t="s">
        <v>1328</v>
      </c>
      <c r="W366" s="586" t="s">
        <v>1328</v>
      </c>
      <c r="X366" s="586" t="s">
        <v>1328</v>
      </c>
      <c r="Y366" s="586" t="s">
        <v>1328</v>
      </c>
      <c r="Z366" s="586" t="s">
        <v>1328</v>
      </c>
      <c r="AA366" s="586" t="s">
        <v>1328</v>
      </c>
      <c r="AB366" s="586" t="s">
        <v>1328</v>
      </c>
      <c r="AC366" s="586" t="s">
        <v>1328</v>
      </c>
      <c r="AD366" s="586" t="s">
        <v>1328</v>
      </c>
      <c r="AE366" s="586" t="s">
        <v>1328</v>
      </c>
      <c r="AF366" s="586" t="s">
        <v>1328</v>
      </c>
      <c r="AG366" s="586" t="s">
        <v>1328</v>
      </c>
      <c r="AH366" s="586" t="s">
        <v>1328</v>
      </c>
      <c r="AI366" s="586" t="s">
        <v>1328</v>
      </c>
      <c r="AJ366" s="586" t="s">
        <v>1328</v>
      </c>
      <c r="AK366" s="586" t="s">
        <v>1328</v>
      </c>
      <c r="AL366" s="586" t="s">
        <v>1328</v>
      </c>
      <c r="AM366" s="586" t="s">
        <v>1328</v>
      </c>
      <c r="AN366" s="586" t="s">
        <v>1328</v>
      </c>
      <c r="AO366" s="586" t="s">
        <v>1328</v>
      </c>
      <c r="AP366" s="586" t="s">
        <v>1328</v>
      </c>
      <c r="AQ366" s="586" t="s">
        <v>1328</v>
      </c>
      <c r="AR366" s="586" t="s">
        <v>1328</v>
      </c>
      <c r="AS366" s="586" t="s">
        <v>1328</v>
      </c>
      <c r="AT366" s="587" t="s">
        <v>1328</v>
      </c>
      <c r="AU366" s="586" t="s">
        <v>1328</v>
      </c>
      <c r="AV366" s="586" t="s">
        <v>1328</v>
      </c>
      <c r="AW366" s="586" t="s">
        <v>1328</v>
      </c>
      <c r="AX366" s="586" t="s">
        <v>1328</v>
      </c>
      <c r="AY366" s="586" t="s">
        <v>1328</v>
      </c>
      <c r="AZ366" s="588" t="s">
        <v>1328</v>
      </c>
      <c r="BA366" s="588" t="s">
        <v>1328</v>
      </c>
      <c r="BB366" s="586" t="s">
        <v>1328</v>
      </c>
      <c r="BC366" s="587" t="s">
        <v>1328</v>
      </c>
      <c r="BD366" s="587" t="s">
        <v>1328</v>
      </c>
      <c r="BE366" s="588" t="s">
        <v>1328</v>
      </c>
      <c r="BF366" s="586" t="s">
        <v>1328</v>
      </c>
      <c r="BG366" s="586" t="s">
        <v>1328</v>
      </c>
      <c r="BH366" s="586" t="s">
        <v>1328</v>
      </c>
      <c r="BI366" s="586" t="s">
        <v>1328</v>
      </c>
      <c r="BJ366" s="586"/>
      <c r="BK366" s="586"/>
    </row>
    <row r="367" spans="1:63" x14ac:dyDescent="0.25">
      <c r="A367" s="564">
        <v>303</v>
      </c>
      <c r="C367" s="584" t="s">
        <v>1328</v>
      </c>
      <c r="D367" s="584" t="s">
        <v>1328</v>
      </c>
      <c r="E367" s="585" t="s">
        <v>1328</v>
      </c>
      <c r="F367" s="586" t="s">
        <v>1328</v>
      </c>
      <c r="G367" s="586" t="s">
        <v>1328</v>
      </c>
      <c r="H367" s="586" t="s">
        <v>1328</v>
      </c>
      <c r="I367" s="586" t="s">
        <v>1328</v>
      </c>
      <c r="J367" s="586" t="s">
        <v>1328</v>
      </c>
      <c r="K367" s="586" t="s">
        <v>1328</v>
      </c>
      <c r="L367" s="586" t="s">
        <v>1328</v>
      </c>
      <c r="M367" s="586" t="s">
        <v>1328</v>
      </c>
      <c r="N367" s="586" t="s">
        <v>1328</v>
      </c>
      <c r="O367" s="586" t="s">
        <v>1328</v>
      </c>
      <c r="P367" s="586" t="s">
        <v>1328</v>
      </c>
      <c r="Q367" s="586" t="s">
        <v>1328</v>
      </c>
      <c r="R367" s="586" t="s">
        <v>1328</v>
      </c>
      <c r="S367" s="586" t="s">
        <v>1328</v>
      </c>
      <c r="T367" s="586" t="s">
        <v>1328</v>
      </c>
      <c r="U367" s="586" t="s">
        <v>1328</v>
      </c>
      <c r="V367" s="586" t="s">
        <v>1328</v>
      </c>
      <c r="W367" s="586" t="s">
        <v>1328</v>
      </c>
      <c r="X367" s="586" t="s">
        <v>1328</v>
      </c>
      <c r="Y367" s="586" t="s">
        <v>1328</v>
      </c>
      <c r="Z367" s="586" t="s">
        <v>1328</v>
      </c>
      <c r="AA367" s="586" t="s">
        <v>1328</v>
      </c>
      <c r="AB367" s="586" t="s">
        <v>1328</v>
      </c>
      <c r="AC367" s="586" t="s">
        <v>1328</v>
      </c>
      <c r="AD367" s="586" t="s">
        <v>1328</v>
      </c>
      <c r="AE367" s="586" t="s">
        <v>1328</v>
      </c>
      <c r="AF367" s="586" t="s">
        <v>1328</v>
      </c>
      <c r="AG367" s="586" t="s">
        <v>1328</v>
      </c>
      <c r="AH367" s="586" t="s">
        <v>1328</v>
      </c>
      <c r="AI367" s="586" t="s">
        <v>1328</v>
      </c>
      <c r="AJ367" s="586" t="s">
        <v>1328</v>
      </c>
      <c r="AK367" s="586" t="s">
        <v>1328</v>
      </c>
      <c r="AL367" s="586" t="s">
        <v>1328</v>
      </c>
      <c r="AM367" s="586" t="s">
        <v>1328</v>
      </c>
      <c r="AN367" s="586" t="s">
        <v>1328</v>
      </c>
      <c r="AO367" s="586" t="s">
        <v>1328</v>
      </c>
      <c r="AP367" s="586" t="s">
        <v>1328</v>
      </c>
      <c r="AQ367" s="586" t="s">
        <v>1328</v>
      </c>
      <c r="AR367" s="586" t="s">
        <v>1328</v>
      </c>
      <c r="AS367" s="586" t="s">
        <v>1328</v>
      </c>
      <c r="AT367" s="587" t="s">
        <v>1328</v>
      </c>
      <c r="AU367" s="586" t="s">
        <v>1328</v>
      </c>
      <c r="AV367" s="586" t="s">
        <v>1328</v>
      </c>
      <c r="AW367" s="586" t="s">
        <v>1328</v>
      </c>
      <c r="AX367" s="586" t="s">
        <v>1328</v>
      </c>
      <c r="AY367" s="586" t="s">
        <v>1328</v>
      </c>
      <c r="AZ367" s="588" t="s">
        <v>1328</v>
      </c>
      <c r="BA367" s="588" t="s">
        <v>1328</v>
      </c>
      <c r="BB367" s="586" t="s">
        <v>1328</v>
      </c>
      <c r="BC367" s="587" t="s">
        <v>1328</v>
      </c>
      <c r="BD367" s="587" t="s">
        <v>1328</v>
      </c>
      <c r="BE367" s="588" t="s">
        <v>1328</v>
      </c>
      <c r="BF367" s="586" t="s">
        <v>1328</v>
      </c>
      <c r="BG367" s="586" t="s">
        <v>1328</v>
      </c>
      <c r="BH367" s="586" t="s">
        <v>1328</v>
      </c>
      <c r="BI367" s="586" t="s">
        <v>1328</v>
      </c>
      <c r="BJ367" s="586"/>
      <c r="BK367" s="586"/>
    </row>
    <row r="368" spans="1:63" x14ac:dyDescent="0.25">
      <c r="A368" s="564">
        <v>303</v>
      </c>
      <c r="C368" s="584" t="s">
        <v>1328</v>
      </c>
      <c r="D368" s="584" t="s">
        <v>1328</v>
      </c>
      <c r="E368" s="585" t="s">
        <v>1328</v>
      </c>
      <c r="F368" s="586" t="s">
        <v>1328</v>
      </c>
      <c r="G368" s="586" t="s">
        <v>1328</v>
      </c>
      <c r="H368" s="586" t="s">
        <v>1328</v>
      </c>
      <c r="I368" s="586" t="s">
        <v>1328</v>
      </c>
      <c r="J368" s="586" t="s">
        <v>1328</v>
      </c>
      <c r="K368" s="586" t="s">
        <v>1328</v>
      </c>
      <c r="L368" s="586" t="s">
        <v>1328</v>
      </c>
      <c r="M368" s="586" t="s">
        <v>1328</v>
      </c>
      <c r="N368" s="586" t="s">
        <v>1328</v>
      </c>
      <c r="O368" s="586" t="s">
        <v>1328</v>
      </c>
      <c r="P368" s="586" t="s">
        <v>1328</v>
      </c>
      <c r="Q368" s="586" t="s">
        <v>1328</v>
      </c>
      <c r="R368" s="586" t="s">
        <v>1328</v>
      </c>
      <c r="S368" s="586" t="s">
        <v>1328</v>
      </c>
      <c r="T368" s="586" t="s">
        <v>1328</v>
      </c>
      <c r="U368" s="586" t="s">
        <v>1328</v>
      </c>
      <c r="V368" s="586" t="s">
        <v>1328</v>
      </c>
      <c r="W368" s="586" t="s">
        <v>1328</v>
      </c>
      <c r="X368" s="586" t="s">
        <v>1328</v>
      </c>
      <c r="Y368" s="586" t="s">
        <v>1328</v>
      </c>
      <c r="Z368" s="586" t="s">
        <v>1328</v>
      </c>
      <c r="AA368" s="586" t="s">
        <v>1328</v>
      </c>
      <c r="AB368" s="586" t="s">
        <v>1328</v>
      </c>
      <c r="AC368" s="586" t="s">
        <v>1328</v>
      </c>
      <c r="AD368" s="586" t="s">
        <v>1328</v>
      </c>
      <c r="AE368" s="586" t="s">
        <v>1328</v>
      </c>
      <c r="AF368" s="586" t="s">
        <v>1328</v>
      </c>
      <c r="AG368" s="586" t="s">
        <v>1328</v>
      </c>
      <c r="AH368" s="586" t="s">
        <v>1328</v>
      </c>
      <c r="AI368" s="586" t="s">
        <v>1328</v>
      </c>
      <c r="AJ368" s="586" t="s">
        <v>1328</v>
      </c>
      <c r="AK368" s="586" t="s">
        <v>1328</v>
      </c>
      <c r="AL368" s="586" t="s">
        <v>1328</v>
      </c>
      <c r="AM368" s="586" t="s">
        <v>1328</v>
      </c>
      <c r="AN368" s="586" t="s">
        <v>1328</v>
      </c>
      <c r="AO368" s="586" t="s">
        <v>1328</v>
      </c>
      <c r="AP368" s="586" t="s">
        <v>1328</v>
      </c>
      <c r="AQ368" s="586" t="s">
        <v>1328</v>
      </c>
      <c r="AR368" s="586" t="s">
        <v>1328</v>
      </c>
      <c r="AS368" s="586" t="s">
        <v>1328</v>
      </c>
      <c r="AT368" s="587" t="s">
        <v>1328</v>
      </c>
      <c r="AU368" s="586" t="s">
        <v>1328</v>
      </c>
      <c r="AV368" s="586" t="s">
        <v>1328</v>
      </c>
      <c r="AW368" s="586" t="s">
        <v>1328</v>
      </c>
      <c r="AX368" s="586" t="s">
        <v>1328</v>
      </c>
      <c r="AY368" s="586" t="s">
        <v>1328</v>
      </c>
      <c r="AZ368" s="588" t="s">
        <v>1328</v>
      </c>
      <c r="BA368" s="588" t="s">
        <v>1328</v>
      </c>
      <c r="BB368" s="586" t="s">
        <v>1328</v>
      </c>
      <c r="BC368" s="587" t="s">
        <v>1328</v>
      </c>
      <c r="BD368" s="587" t="s">
        <v>1328</v>
      </c>
      <c r="BE368" s="588" t="s">
        <v>1328</v>
      </c>
      <c r="BF368" s="586" t="s">
        <v>1328</v>
      </c>
      <c r="BG368" s="586" t="s">
        <v>1328</v>
      </c>
      <c r="BH368" s="586" t="s">
        <v>1328</v>
      </c>
      <c r="BI368" s="586" t="s">
        <v>1328</v>
      </c>
      <c r="BJ368" s="586"/>
      <c r="BK368" s="586"/>
    </row>
    <row r="369" spans="1:63" x14ac:dyDescent="0.25">
      <c r="A369" s="564">
        <v>303</v>
      </c>
      <c r="C369" s="584" t="s">
        <v>1328</v>
      </c>
      <c r="D369" s="584" t="s">
        <v>1328</v>
      </c>
      <c r="E369" s="585" t="s">
        <v>1328</v>
      </c>
      <c r="F369" s="586" t="s">
        <v>1328</v>
      </c>
      <c r="G369" s="586" t="s">
        <v>1328</v>
      </c>
      <c r="H369" s="586" t="s">
        <v>1328</v>
      </c>
      <c r="I369" s="586" t="s">
        <v>1328</v>
      </c>
      <c r="J369" s="586" t="s">
        <v>1328</v>
      </c>
      <c r="K369" s="586" t="s">
        <v>1328</v>
      </c>
      <c r="L369" s="586" t="s">
        <v>1328</v>
      </c>
      <c r="M369" s="586" t="s">
        <v>1328</v>
      </c>
      <c r="N369" s="586" t="s">
        <v>1328</v>
      </c>
      <c r="O369" s="586" t="s">
        <v>1328</v>
      </c>
      <c r="P369" s="586" t="s">
        <v>1328</v>
      </c>
      <c r="Q369" s="586" t="s">
        <v>1328</v>
      </c>
      <c r="R369" s="586" t="s">
        <v>1328</v>
      </c>
      <c r="S369" s="586" t="s">
        <v>1328</v>
      </c>
      <c r="T369" s="586" t="s">
        <v>1328</v>
      </c>
      <c r="U369" s="586" t="s">
        <v>1328</v>
      </c>
      <c r="V369" s="586" t="s">
        <v>1328</v>
      </c>
      <c r="W369" s="586" t="s">
        <v>1328</v>
      </c>
      <c r="X369" s="586" t="s">
        <v>1328</v>
      </c>
      <c r="Y369" s="586" t="s">
        <v>1328</v>
      </c>
      <c r="Z369" s="586" t="s">
        <v>1328</v>
      </c>
      <c r="AA369" s="586" t="s">
        <v>1328</v>
      </c>
      <c r="AB369" s="586" t="s">
        <v>1328</v>
      </c>
      <c r="AC369" s="586" t="s">
        <v>1328</v>
      </c>
      <c r="AD369" s="586" t="s">
        <v>1328</v>
      </c>
      <c r="AE369" s="586" t="s">
        <v>1328</v>
      </c>
      <c r="AF369" s="586" t="s">
        <v>1328</v>
      </c>
      <c r="AG369" s="586" t="s">
        <v>1328</v>
      </c>
      <c r="AH369" s="586" t="s">
        <v>1328</v>
      </c>
      <c r="AI369" s="586" t="s">
        <v>1328</v>
      </c>
      <c r="AJ369" s="586" t="s">
        <v>1328</v>
      </c>
      <c r="AK369" s="586" t="s">
        <v>1328</v>
      </c>
      <c r="AL369" s="586" t="s">
        <v>1328</v>
      </c>
      <c r="AM369" s="586" t="s">
        <v>1328</v>
      </c>
      <c r="AN369" s="586" t="s">
        <v>1328</v>
      </c>
      <c r="AO369" s="586" t="s">
        <v>1328</v>
      </c>
      <c r="AP369" s="586" t="s">
        <v>1328</v>
      </c>
      <c r="AQ369" s="586" t="s">
        <v>1328</v>
      </c>
      <c r="AR369" s="586" t="s">
        <v>1328</v>
      </c>
      <c r="AS369" s="586" t="s">
        <v>1328</v>
      </c>
      <c r="AT369" s="587" t="s">
        <v>1328</v>
      </c>
      <c r="AU369" s="586" t="s">
        <v>1328</v>
      </c>
      <c r="AV369" s="586" t="s">
        <v>1328</v>
      </c>
      <c r="AW369" s="586" t="s">
        <v>1328</v>
      </c>
      <c r="AX369" s="586" t="s">
        <v>1328</v>
      </c>
      <c r="AY369" s="586" t="s">
        <v>1328</v>
      </c>
      <c r="AZ369" s="588" t="s">
        <v>1328</v>
      </c>
      <c r="BA369" s="588" t="s">
        <v>1328</v>
      </c>
      <c r="BB369" s="586" t="s">
        <v>1328</v>
      </c>
      <c r="BC369" s="587" t="s">
        <v>1328</v>
      </c>
      <c r="BD369" s="587" t="s">
        <v>1328</v>
      </c>
      <c r="BE369" s="588" t="s">
        <v>1328</v>
      </c>
      <c r="BF369" s="586" t="s">
        <v>1328</v>
      </c>
      <c r="BG369" s="586" t="s">
        <v>1328</v>
      </c>
      <c r="BH369" s="586" t="s">
        <v>1328</v>
      </c>
      <c r="BI369" s="586" t="s">
        <v>1328</v>
      </c>
      <c r="BJ369" s="586"/>
      <c r="BK369" s="586"/>
    </row>
    <row r="370" spans="1:63" x14ac:dyDescent="0.25">
      <c r="A370" s="564">
        <v>303</v>
      </c>
      <c r="C370" s="584" t="s">
        <v>1328</v>
      </c>
      <c r="D370" s="584" t="s">
        <v>1328</v>
      </c>
      <c r="E370" s="585" t="s">
        <v>1328</v>
      </c>
      <c r="F370" s="586" t="s">
        <v>1328</v>
      </c>
      <c r="G370" s="586" t="s">
        <v>1328</v>
      </c>
      <c r="H370" s="586" t="s">
        <v>1328</v>
      </c>
      <c r="I370" s="586" t="s">
        <v>1328</v>
      </c>
      <c r="J370" s="586" t="s">
        <v>1328</v>
      </c>
      <c r="K370" s="586" t="s">
        <v>1328</v>
      </c>
      <c r="L370" s="586" t="s">
        <v>1328</v>
      </c>
      <c r="M370" s="586" t="s">
        <v>1328</v>
      </c>
      <c r="N370" s="586" t="s">
        <v>1328</v>
      </c>
      <c r="O370" s="586" t="s">
        <v>1328</v>
      </c>
      <c r="P370" s="586" t="s">
        <v>1328</v>
      </c>
      <c r="Q370" s="586" t="s">
        <v>1328</v>
      </c>
      <c r="R370" s="586" t="s">
        <v>1328</v>
      </c>
      <c r="S370" s="586" t="s">
        <v>1328</v>
      </c>
      <c r="T370" s="586" t="s">
        <v>1328</v>
      </c>
      <c r="U370" s="586" t="s">
        <v>1328</v>
      </c>
      <c r="V370" s="586" t="s">
        <v>1328</v>
      </c>
      <c r="W370" s="586" t="s">
        <v>1328</v>
      </c>
      <c r="X370" s="586" t="s">
        <v>1328</v>
      </c>
      <c r="Y370" s="586" t="s">
        <v>1328</v>
      </c>
      <c r="Z370" s="586" t="s">
        <v>1328</v>
      </c>
      <c r="AA370" s="586" t="s">
        <v>1328</v>
      </c>
      <c r="AB370" s="586" t="s">
        <v>1328</v>
      </c>
      <c r="AC370" s="586" t="s">
        <v>1328</v>
      </c>
      <c r="AD370" s="586" t="s">
        <v>1328</v>
      </c>
      <c r="AE370" s="586" t="s">
        <v>1328</v>
      </c>
      <c r="AF370" s="586" t="s">
        <v>1328</v>
      </c>
      <c r="AG370" s="586" t="s">
        <v>1328</v>
      </c>
      <c r="AH370" s="586" t="s">
        <v>1328</v>
      </c>
      <c r="AI370" s="586" t="s">
        <v>1328</v>
      </c>
      <c r="AJ370" s="586" t="s">
        <v>1328</v>
      </c>
      <c r="AK370" s="586" t="s">
        <v>1328</v>
      </c>
      <c r="AL370" s="586" t="s">
        <v>1328</v>
      </c>
      <c r="AM370" s="586" t="s">
        <v>1328</v>
      </c>
      <c r="AN370" s="586" t="s">
        <v>1328</v>
      </c>
      <c r="AO370" s="586" t="s">
        <v>1328</v>
      </c>
      <c r="AP370" s="586" t="s">
        <v>1328</v>
      </c>
      <c r="AQ370" s="586" t="s">
        <v>1328</v>
      </c>
      <c r="AR370" s="586" t="s">
        <v>1328</v>
      </c>
      <c r="AS370" s="586" t="s">
        <v>1328</v>
      </c>
      <c r="AT370" s="587" t="s">
        <v>1328</v>
      </c>
      <c r="AU370" s="586" t="s">
        <v>1328</v>
      </c>
      <c r="AV370" s="586" t="s">
        <v>1328</v>
      </c>
      <c r="AW370" s="586" t="s">
        <v>1328</v>
      </c>
      <c r="AX370" s="586" t="s">
        <v>1328</v>
      </c>
      <c r="AY370" s="586" t="s">
        <v>1328</v>
      </c>
      <c r="AZ370" s="588" t="s">
        <v>1328</v>
      </c>
      <c r="BA370" s="588" t="s">
        <v>1328</v>
      </c>
      <c r="BB370" s="586" t="s">
        <v>1328</v>
      </c>
      <c r="BC370" s="587" t="s">
        <v>1328</v>
      </c>
      <c r="BD370" s="587" t="s">
        <v>1328</v>
      </c>
      <c r="BE370" s="588" t="s">
        <v>1328</v>
      </c>
      <c r="BF370" s="586" t="s">
        <v>1328</v>
      </c>
      <c r="BG370" s="586" t="s">
        <v>1328</v>
      </c>
      <c r="BH370" s="586" t="s">
        <v>1328</v>
      </c>
      <c r="BI370" s="586" t="s">
        <v>1328</v>
      </c>
      <c r="BJ370" s="586"/>
      <c r="BK370" s="586"/>
    </row>
    <row r="371" spans="1:63" x14ac:dyDescent="0.25">
      <c r="A371" s="564">
        <v>303</v>
      </c>
      <c r="C371" s="584" t="s">
        <v>1328</v>
      </c>
      <c r="D371" s="584" t="s">
        <v>1328</v>
      </c>
      <c r="E371" s="585" t="s">
        <v>1328</v>
      </c>
      <c r="F371" s="586" t="s">
        <v>1328</v>
      </c>
      <c r="G371" s="586" t="s">
        <v>1328</v>
      </c>
      <c r="H371" s="586" t="s">
        <v>1328</v>
      </c>
      <c r="I371" s="586" t="s">
        <v>1328</v>
      </c>
      <c r="J371" s="586" t="s">
        <v>1328</v>
      </c>
      <c r="K371" s="586" t="s">
        <v>1328</v>
      </c>
      <c r="L371" s="586" t="s">
        <v>1328</v>
      </c>
      <c r="M371" s="586" t="s">
        <v>1328</v>
      </c>
      <c r="N371" s="586" t="s">
        <v>1328</v>
      </c>
      <c r="O371" s="586" t="s">
        <v>1328</v>
      </c>
      <c r="P371" s="586" t="s">
        <v>1328</v>
      </c>
      <c r="Q371" s="586" t="s">
        <v>1328</v>
      </c>
      <c r="R371" s="586" t="s">
        <v>1328</v>
      </c>
      <c r="S371" s="586" t="s">
        <v>1328</v>
      </c>
      <c r="T371" s="586" t="s">
        <v>1328</v>
      </c>
      <c r="U371" s="586" t="s">
        <v>1328</v>
      </c>
      <c r="V371" s="586" t="s">
        <v>1328</v>
      </c>
      <c r="W371" s="586" t="s">
        <v>1328</v>
      </c>
      <c r="X371" s="586" t="s">
        <v>1328</v>
      </c>
      <c r="Y371" s="586" t="s">
        <v>1328</v>
      </c>
      <c r="Z371" s="586" t="s">
        <v>1328</v>
      </c>
      <c r="AA371" s="586" t="s">
        <v>1328</v>
      </c>
      <c r="AB371" s="586" t="s">
        <v>1328</v>
      </c>
      <c r="AC371" s="586" t="s">
        <v>1328</v>
      </c>
      <c r="AD371" s="586" t="s">
        <v>1328</v>
      </c>
      <c r="AE371" s="586" t="s">
        <v>1328</v>
      </c>
      <c r="AF371" s="586" t="s">
        <v>1328</v>
      </c>
      <c r="AG371" s="586" t="s">
        <v>1328</v>
      </c>
      <c r="AH371" s="586" t="s">
        <v>1328</v>
      </c>
      <c r="AI371" s="586" t="s">
        <v>1328</v>
      </c>
      <c r="AJ371" s="586" t="s">
        <v>1328</v>
      </c>
      <c r="AK371" s="586" t="s">
        <v>1328</v>
      </c>
      <c r="AL371" s="586" t="s">
        <v>1328</v>
      </c>
      <c r="AM371" s="586" t="s">
        <v>1328</v>
      </c>
      <c r="AN371" s="586" t="s">
        <v>1328</v>
      </c>
      <c r="AO371" s="586" t="s">
        <v>1328</v>
      </c>
      <c r="AP371" s="586" t="s">
        <v>1328</v>
      </c>
      <c r="AQ371" s="586" t="s">
        <v>1328</v>
      </c>
      <c r="AR371" s="586" t="s">
        <v>1328</v>
      </c>
      <c r="AS371" s="586" t="s">
        <v>1328</v>
      </c>
      <c r="AT371" s="587" t="s">
        <v>1328</v>
      </c>
      <c r="AU371" s="586" t="s">
        <v>1328</v>
      </c>
      <c r="AV371" s="586" t="s">
        <v>1328</v>
      </c>
      <c r="AW371" s="586" t="s">
        <v>1328</v>
      </c>
      <c r="AX371" s="586" t="s">
        <v>1328</v>
      </c>
      <c r="AY371" s="586" t="s">
        <v>1328</v>
      </c>
      <c r="AZ371" s="588" t="s">
        <v>1328</v>
      </c>
      <c r="BA371" s="588" t="s">
        <v>1328</v>
      </c>
      <c r="BB371" s="586" t="s">
        <v>1328</v>
      </c>
      <c r="BC371" s="587" t="s">
        <v>1328</v>
      </c>
      <c r="BD371" s="587" t="s">
        <v>1328</v>
      </c>
      <c r="BE371" s="588" t="s">
        <v>1328</v>
      </c>
      <c r="BF371" s="586" t="s">
        <v>1328</v>
      </c>
      <c r="BG371" s="586" t="s">
        <v>1328</v>
      </c>
      <c r="BH371" s="586" t="s">
        <v>1328</v>
      </c>
      <c r="BI371" s="586" t="s">
        <v>1328</v>
      </c>
      <c r="BJ371" s="586"/>
      <c r="BK371" s="586"/>
    </row>
    <row r="372" spans="1:63" x14ac:dyDescent="0.25">
      <c r="A372" s="564">
        <v>303</v>
      </c>
      <c r="C372" s="584" t="s">
        <v>1328</v>
      </c>
      <c r="D372" s="584" t="s">
        <v>1328</v>
      </c>
      <c r="E372" s="585" t="s">
        <v>1328</v>
      </c>
      <c r="F372" s="586" t="s">
        <v>1328</v>
      </c>
      <c r="G372" s="586" t="s">
        <v>1328</v>
      </c>
      <c r="H372" s="586" t="s">
        <v>1328</v>
      </c>
      <c r="I372" s="586" t="s">
        <v>1328</v>
      </c>
      <c r="J372" s="586" t="s">
        <v>1328</v>
      </c>
      <c r="K372" s="586" t="s">
        <v>1328</v>
      </c>
      <c r="L372" s="586" t="s">
        <v>1328</v>
      </c>
      <c r="M372" s="586" t="s">
        <v>1328</v>
      </c>
      <c r="N372" s="586" t="s">
        <v>1328</v>
      </c>
      <c r="O372" s="586" t="s">
        <v>1328</v>
      </c>
      <c r="P372" s="586" t="s">
        <v>1328</v>
      </c>
      <c r="Q372" s="586" t="s">
        <v>1328</v>
      </c>
      <c r="R372" s="586" t="s">
        <v>1328</v>
      </c>
      <c r="S372" s="586" t="s">
        <v>1328</v>
      </c>
      <c r="T372" s="586" t="s">
        <v>1328</v>
      </c>
      <c r="U372" s="586" t="s">
        <v>1328</v>
      </c>
      <c r="V372" s="586" t="s">
        <v>1328</v>
      </c>
      <c r="W372" s="586" t="s">
        <v>1328</v>
      </c>
      <c r="X372" s="586" t="s">
        <v>1328</v>
      </c>
      <c r="Y372" s="586" t="s">
        <v>1328</v>
      </c>
      <c r="Z372" s="586" t="s">
        <v>1328</v>
      </c>
      <c r="AA372" s="586" t="s">
        <v>1328</v>
      </c>
      <c r="AB372" s="586" t="s">
        <v>1328</v>
      </c>
      <c r="AC372" s="586" t="s">
        <v>1328</v>
      </c>
      <c r="AD372" s="586" t="s">
        <v>1328</v>
      </c>
      <c r="AE372" s="586" t="s">
        <v>1328</v>
      </c>
      <c r="AF372" s="586" t="s">
        <v>1328</v>
      </c>
      <c r="AG372" s="586" t="s">
        <v>1328</v>
      </c>
      <c r="AH372" s="586" t="s">
        <v>1328</v>
      </c>
      <c r="AI372" s="586" t="s">
        <v>1328</v>
      </c>
      <c r="AJ372" s="586" t="s">
        <v>1328</v>
      </c>
      <c r="AK372" s="586" t="s">
        <v>1328</v>
      </c>
      <c r="AL372" s="586" t="s">
        <v>1328</v>
      </c>
      <c r="AM372" s="586" t="s">
        <v>1328</v>
      </c>
      <c r="AN372" s="586" t="s">
        <v>1328</v>
      </c>
      <c r="AO372" s="586" t="s">
        <v>1328</v>
      </c>
      <c r="AP372" s="586" t="s">
        <v>1328</v>
      </c>
      <c r="AQ372" s="586" t="s">
        <v>1328</v>
      </c>
      <c r="AR372" s="586" t="s">
        <v>1328</v>
      </c>
      <c r="AS372" s="586" t="s">
        <v>1328</v>
      </c>
      <c r="AT372" s="587" t="s">
        <v>1328</v>
      </c>
      <c r="AU372" s="586" t="s">
        <v>1328</v>
      </c>
      <c r="AV372" s="586" t="s">
        <v>1328</v>
      </c>
      <c r="AW372" s="586" t="s">
        <v>1328</v>
      </c>
      <c r="AX372" s="586" t="s">
        <v>1328</v>
      </c>
      <c r="AY372" s="586" t="s">
        <v>1328</v>
      </c>
      <c r="AZ372" s="588" t="s">
        <v>1328</v>
      </c>
      <c r="BA372" s="588" t="s">
        <v>1328</v>
      </c>
      <c r="BB372" s="586" t="s">
        <v>1328</v>
      </c>
      <c r="BC372" s="587" t="s">
        <v>1328</v>
      </c>
      <c r="BD372" s="587" t="s">
        <v>1328</v>
      </c>
      <c r="BE372" s="588" t="s">
        <v>1328</v>
      </c>
      <c r="BF372" s="586" t="s">
        <v>1328</v>
      </c>
      <c r="BG372" s="586" t="s">
        <v>1328</v>
      </c>
      <c r="BH372" s="586" t="s">
        <v>1328</v>
      </c>
      <c r="BI372" s="586" t="s">
        <v>1328</v>
      </c>
      <c r="BJ372" s="586"/>
      <c r="BK372" s="586"/>
    </row>
    <row r="373" spans="1:63" x14ac:dyDescent="0.25">
      <c r="A373" s="564">
        <v>303</v>
      </c>
      <c r="C373" s="584" t="s">
        <v>1328</v>
      </c>
      <c r="D373" s="584" t="s">
        <v>1328</v>
      </c>
      <c r="E373" s="585" t="s">
        <v>1328</v>
      </c>
      <c r="F373" s="586" t="s">
        <v>1328</v>
      </c>
      <c r="G373" s="586" t="s">
        <v>1328</v>
      </c>
      <c r="H373" s="586" t="s">
        <v>1328</v>
      </c>
      <c r="I373" s="586" t="s">
        <v>1328</v>
      </c>
      <c r="J373" s="586" t="s">
        <v>1328</v>
      </c>
      <c r="K373" s="586" t="s">
        <v>1328</v>
      </c>
      <c r="L373" s="586" t="s">
        <v>1328</v>
      </c>
      <c r="M373" s="586" t="s">
        <v>1328</v>
      </c>
      <c r="N373" s="586" t="s">
        <v>1328</v>
      </c>
      <c r="O373" s="586" t="s">
        <v>1328</v>
      </c>
      <c r="P373" s="586" t="s">
        <v>1328</v>
      </c>
      <c r="Q373" s="586" t="s">
        <v>1328</v>
      </c>
      <c r="R373" s="586" t="s">
        <v>1328</v>
      </c>
      <c r="S373" s="586" t="s">
        <v>1328</v>
      </c>
      <c r="T373" s="586" t="s">
        <v>1328</v>
      </c>
      <c r="U373" s="586" t="s">
        <v>1328</v>
      </c>
      <c r="V373" s="586" t="s">
        <v>1328</v>
      </c>
      <c r="W373" s="586" t="s">
        <v>1328</v>
      </c>
      <c r="X373" s="586" t="s">
        <v>1328</v>
      </c>
      <c r="Y373" s="586" t="s">
        <v>1328</v>
      </c>
      <c r="Z373" s="586" t="s">
        <v>1328</v>
      </c>
      <c r="AA373" s="586" t="s">
        <v>1328</v>
      </c>
      <c r="AB373" s="586" t="s">
        <v>1328</v>
      </c>
      <c r="AC373" s="586" t="s">
        <v>1328</v>
      </c>
      <c r="AD373" s="586" t="s">
        <v>1328</v>
      </c>
      <c r="AE373" s="586" t="s">
        <v>1328</v>
      </c>
      <c r="AF373" s="586" t="s">
        <v>1328</v>
      </c>
      <c r="AG373" s="586" t="s">
        <v>1328</v>
      </c>
      <c r="AH373" s="586" t="s">
        <v>1328</v>
      </c>
      <c r="AI373" s="586" t="s">
        <v>1328</v>
      </c>
      <c r="AJ373" s="586" t="s">
        <v>1328</v>
      </c>
      <c r="AK373" s="586" t="s">
        <v>1328</v>
      </c>
      <c r="AL373" s="586" t="s">
        <v>1328</v>
      </c>
      <c r="AM373" s="586" t="s">
        <v>1328</v>
      </c>
      <c r="AN373" s="586" t="s">
        <v>1328</v>
      </c>
      <c r="AO373" s="586" t="s">
        <v>1328</v>
      </c>
      <c r="AP373" s="586" t="s">
        <v>1328</v>
      </c>
      <c r="AQ373" s="586" t="s">
        <v>1328</v>
      </c>
      <c r="AR373" s="586" t="s">
        <v>1328</v>
      </c>
      <c r="AS373" s="586" t="s">
        <v>1328</v>
      </c>
      <c r="AT373" s="587" t="s">
        <v>1328</v>
      </c>
      <c r="AU373" s="586" t="s">
        <v>1328</v>
      </c>
      <c r="AV373" s="586" t="s">
        <v>1328</v>
      </c>
      <c r="AW373" s="586" t="s">
        <v>1328</v>
      </c>
      <c r="AX373" s="586" t="s">
        <v>1328</v>
      </c>
      <c r="AY373" s="586" t="s">
        <v>1328</v>
      </c>
      <c r="AZ373" s="588" t="s">
        <v>1328</v>
      </c>
      <c r="BA373" s="588" t="s">
        <v>1328</v>
      </c>
      <c r="BB373" s="586" t="s">
        <v>1328</v>
      </c>
      <c r="BC373" s="587" t="s">
        <v>1328</v>
      </c>
      <c r="BD373" s="587" t="s">
        <v>1328</v>
      </c>
      <c r="BE373" s="588" t="s">
        <v>1328</v>
      </c>
      <c r="BF373" s="586" t="s">
        <v>1328</v>
      </c>
      <c r="BG373" s="586" t="s">
        <v>1328</v>
      </c>
      <c r="BH373" s="586" t="s">
        <v>1328</v>
      </c>
      <c r="BI373" s="586" t="s">
        <v>1328</v>
      </c>
      <c r="BJ373" s="586"/>
      <c r="BK373" s="586"/>
    </row>
    <row r="374" spans="1:63" x14ac:dyDescent="0.25">
      <c r="A374" s="564">
        <v>303</v>
      </c>
      <c r="C374" s="584" t="s">
        <v>1328</v>
      </c>
      <c r="D374" s="584" t="s">
        <v>1328</v>
      </c>
      <c r="E374" s="585" t="s">
        <v>1328</v>
      </c>
      <c r="F374" s="586" t="s">
        <v>1328</v>
      </c>
      <c r="G374" s="586" t="s">
        <v>1328</v>
      </c>
      <c r="H374" s="586" t="s">
        <v>1328</v>
      </c>
      <c r="I374" s="586" t="s">
        <v>1328</v>
      </c>
      <c r="J374" s="586" t="s">
        <v>1328</v>
      </c>
      <c r="K374" s="586" t="s">
        <v>1328</v>
      </c>
      <c r="L374" s="586" t="s">
        <v>1328</v>
      </c>
      <c r="M374" s="586" t="s">
        <v>1328</v>
      </c>
      <c r="N374" s="586" t="s">
        <v>1328</v>
      </c>
      <c r="O374" s="586" t="s">
        <v>1328</v>
      </c>
      <c r="P374" s="586" t="s">
        <v>1328</v>
      </c>
      <c r="Q374" s="586" t="s">
        <v>1328</v>
      </c>
      <c r="R374" s="586" t="s">
        <v>1328</v>
      </c>
      <c r="S374" s="586" t="s">
        <v>1328</v>
      </c>
      <c r="T374" s="586" t="s">
        <v>1328</v>
      </c>
      <c r="U374" s="586" t="s">
        <v>1328</v>
      </c>
      <c r="V374" s="586" t="s">
        <v>1328</v>
      </c>
      <c r="W374" s="586" t="s">
        <v>1328</v>
      </c>
      <c r="X374" s="586" t="s">
        <v>1328</v>
      </c>
      <c r="Y374" s="586" t="s">
        <v>1328</v>
      </c>
      <c r="Z374" s="586" t="s">
        <v>1328</v>
      </c>
      <c r="AA374" s="586" t="s">
        <v>1328</v>
      </c>
      <c r="AB374" s="586" t="s">
        <v>1328</v>
      </c>
      <c r="AC374" s="586" t="s">
        <v>1328</v>
      </c>
      <c r="AD374" s="586" t="s">
        <v>1328</v>
      </c>
      <c r="AE374" s="586" t="s">
        <v>1328</v>
      </c>
      <c r="AF374" s="586" t="s">
        <v>1328</v>
      </c>
      <c r="AG374" s="586" t="s">
        <v>1328</v>
      </c>
      <c r="AH374" s="586" t="s">
        <v>1328</v>
      </c>
      <c r="AI374" s="586" t="s">
        <v>1328</v>
      </c>
      <c r="AJ374" s="586" t="s">
        <v>1328</v>
      </c>
      <c r="AK374" s="586" t="s">
        <v>1328</v>
      </c>
      <c r="AL374" s="586" t="s">
        <v>1328</v>
      </c>
      <c r="AM374" s="586" t="s">
        <v>1328</v>
      </c>
      <c r="AN374" s="586" t="s">
        <v>1328</v>
      </c>
      <c r="AO374" s="586" t="s">
        <v>1328</v>
      </c>
      <c r="AP374" s="586" t="s">
        <v>1328</v>
      </c>
      <c r="AQ374" s="586" t="s">
        <v>1328</v>
      </c>
      <c r="AR374" s="586" t="s">
        <v>1328</v>
      </c>
      <c r="AS374" s="586" t="s">
        <v>1328</v>
      </c>
      <c r="AT374" s="587" t="s">
        <v>1328</v>
      </c>
      <c r="AU374" s="586" t="s">
        <v>1328</v>
      </c>
      <c r="AV374" s="586" t="s">
        <v>1328</v>
      </c>
      <c r="AW374" s="586" t="s">
        <v>1328</v>
      </c>
      <c r="AX374" s="586" t="s">
        <v>1328</v>
      </c>
      <c r="AY374" s="586" t="s">
        <v>1328</v>
      </c>
      <c r="AZ374" s="588" t="s">
        <v>1328</v>
      </c>
      <c r="BA374" s="588" t="s">
        <v>1328</v>
      </c>
      <c r="BB374" s="586" t="s">
        <v>1328</v>
      </c>
      <c r="BC374" s="587" t="s">
        <v>1328</v>
      </c>
      <c r="BD374" s="587" t="s">
        <v>1328</v>
      </c>
      <c r="BE374" s="588" t="s">
        <v>1328</v>
      </c>
      <c r="BF374" s="586" t="s">
        <v>1328</v>
      </c>
      <c r="BG374" s="586" t="s">
        <v>1328</v>
      </c>
      <c r="BH374" s="586" t="s">
        <v>1328</v>
      </c>
      <c r="BI374" s="586" t="s">
        <v>1328</v>
      </c>
      <c r="BJ374" s="586"/>
      <c r="BK374" s="586"/>
    </row>
    <row r="375" spans="1:63" x14ac:dyDescent="0.25">
      <c r="A375" s="564">
        <v>303</v>
      </c>
      <c r="C375" s="584" t="s">
        <v>1328</v>
      </c>
      <c r="D375" s="584" t="s">
        <v>1328</v>
      </c>
      <c r="E375" s="585" t="s">
        <v>1328</v>
      </c>
      <c r="F375" s="586" t="s">
        <v>1328</v>
      </c>
      <c r="G375" s="586" t="s">
        <v>1328</v>
      </c>
      <c r="H375" s="586" t="s">
        <v>1328</v>
      </c>
      <c r="I375" s="586" t="s">
        <v>1328</v>
      </c>
      <c r="J375" s="586" t="s">
        <v>1328</v>
      </c>
      <c r="K375" s="586" t="s">
        <v>1328</v>
      </c>
      <c r="L375" s="586" t="s">
        <v>1328</v>
      </c>
      <c r="M375" s="586" t="s">
        <v>1328</v>
      </c>
      <c r="N375" s="586" t="s">
        <v>1328</v>
      </c>
      <c r="O375" s="586" t="s">
        <v>1328</v>
      </c>
      <c r="P375" s="586" t="s">
        <v>1328</v>
      </c>
      <c r="Q375" s="586" t="s">
        <v>1328</v>
      </c>
      <c r="R375" s="586" t="s">
        <v>1328</v>
      </c>
      <c r="S375" s="586" t="s">
        <v>1328</v>
      </c>
      <c r="T375" s="586" t="s">
        <v>1328</v>
      </c>
      <c r="U375" s="586" t="s">
        <v>1328</v>
      </c>
      <c r="V375" s="586" t="s">
        <v>1328</v>
      </c>
      <c r="W375" s="586" t="s">
        <v>1328</v>
      </c>
      <c r="X375" s="586" t="s">
        <v>1328</v>
      </c>
      <c r="Y375" s="586" t="s">
        <v>1328</v>
      </c>
      <c r="Z375" s="586" t="s">
        <v>1328</v>
      </c>
      <c r="AA375" s="586" t="s">
        <v>1328</v>
      </c>
      <c r="AB375" s="586" t="s">
        <v>1328</v>
      </c>
      <c r="AC375" s="586" t="s">
        <v>1328</v>
      </c>
      <c r="AD375" s="586" t="s">
        <v>1328</v>
      </c>
      <c r="AE375" s="586" t="s">
        <v>1328</v>
      </c>
      <c r="AF375" s="586" t="s">
        <v>1328</v>
      </c>
      <c r="AG375" s="586" t="s">
        <v>1328</v>
      </c>
      <c r="AH375" s="586" t="s">
        <v>1328</v>
      </c>
      <c r="AI375" s="586" t="s">
        <v>1328</v>
      </c>
      <c r="AJ375" s="586" t="s">
        <v>1328</v>
      </c>
      <c r="AK375" s="586" t="s">
        <v>1328</v>
      </c>
      <c r="AL375" s="586" t="s">
        <v>1328</v>
      </c>
      <c r="AM375" s="586" t="s">
        <v>1328</v>
      </c>
      <c r="AN375" s="586" t="s">
        <v>1328</v>
      </c>
      <c r="AO375" s="586" t="s">
        <v>1328</v>
      </c>
      <c r="AP375" s="586" t="s">
        <v>1328</v>
      </c>
      <c r="AQ375" s="586" t="s">
        <v>1328</v>
      </c>
      <c r="AR375" s="586" t="s">
        <v>1328</v>
      </c>
      <c r="AS375" s="586" t="s">
        <v>1328</v>
      </c>
      <c r="AT375" s="587" t="s">
        <v>1328</v>
      </c>
      <c r="AU375" s="586" t="s">
        <v>1328</v>
      </c>
      <c r="AV375" s="586" t="s">
        <v>1328</v>
      </c>
      <c r="AW375" s="586" t="s">
        <v>1328</v>
      </c>
      <c r="AX375" s="586" t="s">
        <v>1328</v>
      </c>
      <c r="AY375" s="586" t="s">
        <v>1328</v>
      </c>
      <c r="AZ375" s="588" t="s">
        <v>1328</v>
      </c>
      <c r="BA375" s="588" t="s">
        <v>1328</v>
      </c>
      <c r="BB375" s="586" t="s">
        <v>1328</v>
      </c>
      <c r="BC375" s="587" t="s">
        <v>1328</v>
      </c>
      <c r="BD375" s="587" t="s">
        <v>1328</v>
      </c>
      <c r="BE375" s="588" t="s">
        <v>1328</v>
      </c>
      <c r="BF375" s="586" t="s">
        <v>1328</v>
      </c>
      <c r="BG375" s="586" t="s">
        <v>1328</v>
      </c>
      <c r="BH375" s="586" t="s">
        <v>1328</v>
      </c>
      <c r="BI375" s="586" t="s">
        <v>1328</v>
      </c>
      <c r="BJ375" s="586"/>
      <c r="BK375" s="586"/>
    </row>
    <row r="376" spans="1:63" x14ac:dyDescent="0.25">
      <c r="A376" s="564">
        <v>303</v>
      </c>
      <c r="C376" s="584" t="s">
        <v>1328</v>
      </c>
      <c r="D376" s="584" t="s">
        <v>1328</v>
      </c>
      <c r="E376" s="585" t="s">
        <v>1328</v>
      </c>
      <c r="F376" s="586" t="s">
        <v>1328</v>
      </c>
      <c r="G376" s="586" t="s">
        <v>1328</v>
      </c>
      <c r="H376" s="586" t="s">
        <v>1328</v>
      </c>
      <c r="I376" s="586" t="s">
        <v>1328</v>
      </c>
      <c r="J376" s="586" t="s">
        <v>1328</v>
      </c>
      <c r="K376" s="586" t="s">
        <v>1328</v>
      </c>
      <c r="L376" s="586" t="s">
        <v>1328</v>
      </c>
      <c r="M376" s="586" t="s">
        <v>1328</v>
      </c>
      <c r="N376" s="586" t="s">
        <v>1328</v>
      </c>
      <c r="O376" s="586" t="s">
        <v>1328</v>
      </c>
      <c r="P376" s="586" t="s">
        <v>1328</v>
      </c>
      <c r="Q376" s="586" t="s">
        <v>1328</v>
      </c>
      <c r="R376" s="586" t="s">
        <v>1328</v>
      </c>
      <c r="S376" s="586" t="s">
        <v>1328</v>
      </c>
      <c r="T376" s="586" t="s">
        <v>1328</v>
      </c>
      <c r="U376" s="586" t="s">
        <v>1328</v>
      </c>
      <c r="V376" s="586" t="s">
        <v>1328</v>
      </c>
      <c r="W376" s="586" t="s">
        <v>1328</v>
      </c>
      <c r="X376" s="586" t="s">
        <v>1328</v>
      </c>
      <c r="Y376" s="586" t="s">
        <v>1328</v>
      </c>
      <c r="Z376" s="586" t="s">
        <v>1328</v>
      </c>
      <c r="AA376" s="586" t="s">
        <v>1328</v>
      </c>
      <c r="AB376" s="586" t="s">
        <v>1328</v>
      </c>
      <c r="AC376" s="586" t="s">
        <v>1328</v>
      </c>
      <c r="AD376" s="586" t="s">
        <v>1328</v>
      </c>
      <c r="AE376" s="586" t="s">
        <v>1328</v>
      </c>
      <c r="AF376" s="586" t="s">
        <v>1328</v>
      </c>
      <c r="AG376" s="586" t="s">
        <v>1328</v>
      </c>
      <c r="AH376" s="586" t="s">
        <v>1328</v>
      </c>
      <c r="AI376" s="586" t="s">
        <v>1328</v>
      </c>
      <c r="AJ376" s="586" t="s">
        <v>1328</v>
      </c>
      <c r="AK376" s="586" t="s">
        <v>1328</v>
      </c>
      <c r="AL376" s="586" t="s">
        <v>1328</v>
      </c>
      <c r="AM376" s="586" t="s">
        <v>1328</v>
      </c>
      <c r="AN376" s="586" t="s">
        <v>1328</v>
      </c>
      <c r="AO376" s="586" t="s">
        <v>1328</v>
      </c>
      <c r="AP376" s="586" t="s">
        <v>1328</v>
      </c>
      <c r="AQ376" s="586" t="s">
        <v>1328</v>
      </c>
      <c r="AR376" s="586" t="s">
        <v>1328</v>
      </c>
      <c r="AS376" s="586" t="s">
        <v>1328</v>
      </c>
      <c r="AT376" s="587" t="s">
        <v>1328</v>
      </c>
      <c r="AU376" s="586" t="s">
        <v>1328</v>
      </c>
      <c r="AV376" s="586" t="s">
        <v>1328</v>
      </c>
      <c r="AW376" s="586" t="s">
        <v>1328</v>
      </c>
      <c r="AX376" s="586" t="s">
        <v>1328</v>
      </c>
      <c r="AY376" s="586" t="s">
        <v>1328</v>
      </c>
      <c r="AZ376" s="588" t="s">
        <v>1328</v>
      </c>
      <c r="BA376" s="588" t="s">
        <v>1328</v>
      </c>
      <c r="BB376" s="586" t="s">
        <v>1328</v>
      </c>
      <c r="BC376" s="587" t="s">
        <v>1328</v>
      </c>
      <c r="BD376" s="587" t="s">
        <v>1328</v>
      </c>
      <c r="BE376" s="588" t="s">
        <v>1328</v>
      </c>
      <c r="BF376" s="586" t="s">
        <v>1328</v>
      </c>
      <c r="BG376" s="586" t="s">
        <v>1328</v>
      </c>
      <c r="BH376" s="586" t="s">
        <v>1328</v>
      </c>
      <c r="BI376" s="586" t="s">
        <v>1328</v>
      </c>
      <c r="BJ376" s="586"/>
      <c r="BK376" s="586"/>
    </row>
    <row r="377" spans="1:63" x14ac:dyDescent="0.25">
      <c r="A377" s="564">
        <v>303</v>
      </c>
      <c r="C377" s="584" t="s">
        <v>1328</v>
      </c>
      <c r="D377" s="584" t="s">
        <v>1328</v>
      </c>
      <c r="E377" s="585" t="s">
        <v>1328</v>
      </c>
      <c r="F377" s="586" t="s">
        <v>1328</v>
      </c>
      <c r="G377" s="586" t="s">
        <v>1328</v>
      </c>
      <c r="H377" s="586" t="s">
        <v>1328</v>
      </c>
      <c r="I377" s="586" t="s">
        <v>1328</v>
      </c>
      <c r="J377" s="586" t="s">
        <v>1328</v>
      </c>
      <c r="K377" s="586" t="s">
        <v>1328</v>
      </c>
      <c r="L377" s="586" t="s">
        <v>1328</v>
      </c>
      <c r="M377" s="586" t="s">
        <v>1328</v>
      </c>
      <c r="N377" s="586" t="s">
        <v>1328</v>
      </c>
      <c r="O377" s="586" t="s">
        <v>1328</v>
      </c>
      <c r="P377" s="586" t="s">
        <v>1328</v>
      </c>
      <c r="Q377" s="586" t="s">
        <v>1328</v>
      </c>
      <c r="R377" s="586" t="s">
        <v>1328</v>
      </c>
      <c r="S377" s="586" t="s">
        <v>1328</v>
      </c>
      <c r="T377" s="586" t="s">
        <v>1328</v>
      </c>
      <c r="U377" s="586" t="s">
        <v>1328</v>
      </c>
      <c r="V377" s="586" t="s">
        <v>1328</v>
      </c>
      <c r="W377" s="586" t="s">
        <v>1328</v>
      </c>
      <c r="X377" s="586" t="s">
        <v>1328</v>
      </c>
      <c r="Y377" s="586" t="s">
        <v>1328</v>
      </c>
      <c r="Z377" s="586" t="s">
        <v>1328</v>
      </c>
      <c r="AA377" s="586" t="s">
        <v>1328</v>
      </c>
      <c r="AB377" s="586" t="s">
        <v>1328</v>
      </c>
      <c r="AC377" s="586" t="s">
        <v>1328</v>
      </c>
      <c r="AD377" s="586" t="s">
        <v>1328</v>
      </c>
      <c r="AE377" s="586" t="s">
        <v>1328</v>
      </c>
      <c r="AF377" s="586" t="s">
        <v>1328</v>
      </c>
      <c r="AG377" s="586" t="s">
        <v>1328</v>
      </c>
      <c r="AH377" s="586" t="s">
        <v>1328</v>
      </c>
      <c r="AI377" s="586" t="s">
        <v>1328</v>
      </c>
      <c r="AJ377" s="586" t="s">
        <v>1328</v>
      </c>
      <c r="AK377" s="586" t="s">
        <v>1328</v>
      </c>
      <c r="AL377" s="586" t="s">
        <v>1328</v>
      </c>
      <c r="AM377" s="586" t="s">
        <v>1328</v>
      </c>
      <c r="AN377" s="586" t="s">
        <v>1328</v>
      </c>
      <c r="AO377" s="586" t="s">
        <v>1328</v>
      </c>
      <c r="AP377" s="586" t="s">
        <v>1328</v>
      </c>
      <c r="AQ377" s="586" t="s">
        <v>1328</v>
      </c>
      <c r="AR377" s="586" t="s">
        <v>1328</v>
      </c>
      <c r="AS377" s="586" t="s">
        <v>1328</v>
      </c>
      <c r="AT377" s="587" t="s">
        <v>1328</v>
      </c>
      <c r="AU377" s="586" t="s">
        <v>1328</v>
      </c>
      <c r="AV377" s="586" t="s">
        <v>1328</v>
      </c>
      <c r="AW377" s="586" t="s">
        <v>1328</v>
      </c>
      <c r="AX377" s="586" t="s">
        <v>1328</v>
      </c>
      <c r="AY377" s="586" t="s">
        <v>1328</v>
      </c>
      <c r="AZ377" s="588" t="s">
        <v>1328</v>
      </c>
      <c r="BA377" s="588" t="s">
        <v>1328</v>
      </c>
      <c r="BB377" s="586" t="s">
        <v>1328</v>
      </c>
      <c r="BC377" s="587" t="s">
        <v>1328</v>
      </c>
      <c r="BD377" s="587" t="s">
        <v>1328</v>
      </c>
      <c r="BE377" s="588" t="s">
        <v>1328</v>
      </c>
      <c r="BF377" s="586" t="s">
        <v>1328</v>
      </c>
      <c r="BG377" s="586" t="s">
        <v>1328</v>
      </c>
      <c r="BH377" s="586" t="s">
        <v>1328</v>
      </c>
      <c r="BI377" s="586" t="s">
        <v>1328</v>
      </c>
      <c r="BJ377" s="586"/>
      <c r="BK377" s="586"/>
    </row>
    <row r="378" spans="1:63" x14ac:dyDescent="0.25">
      <c r="A378" s="564">
        <v>303</v>
      </c>
      <c r="C378" s="584" t="s">
        <v>1328</v>
      </c>
      <c r="D378" s="584" t="s">
        <v>1328</v>
      </c>
      <c r="E378" s="585" t="s">
        <v>1328</v>
      </c>
      <c r="F378" s="586" t="s">
        <v>1328</v>
      </c>
      <c r="G378" s="586" t="s">
        <v>1328</v>
      </c>
      <c r="H378" s="586" t="s">
        <v>1328</v>
      </c>
      <c r="I378" s="586" t="s">
        <v>1328</v>
      </c>
      <c r="J378" s="586" t="s">
        <v>1328</v>
      </c>
      <c r="K378" s="586" t="s">
        <v>1328</v>
      </c>
      <c r="L378" s="586" t="s">
        <v>1328</v>
      </c>
      <c r="M378" s="586" t="s">
        <v>1328</v>
      </c>
      <c r="N378" s="586" t="s">
        <v>1328</v>
      </c>
      <c r="O378" s="586" t="s">
        <v>1328</v>
      </c>
      <c r="P378" s="586" t="s">
        <v>1328</v>
      </c>
      <c r="Q378" s="586" t="s">
        <v>1328</v>
      </c>
      <c r="R378" s="586" t="s">
        <v>1328</v>
      </c>
      <c r="S378" s="586" t="s">
        <v>1328</v>
      </c>
      <c r="T378" s="586" t="s">
        <v>1328</v>
      </c>
      <c r="U378" s="586" t="s">
        <v>1328</v>
      </c>
      <c r="V378" s="586" t="s">
        <v>1328</v>
      </c>
      <c r="W378" s="586" t="s">
        <v>1328</v>
      </c>
      <c r="X378" s="586" t="s">
        <v>1328</v>
      </c>
      <c r="Y378" s="586" t="s">
        <v>1328</v>
      </c>
      <c r="Z378" s="586" t="s">
        <v>1328</v>
      </c>
      <c r="AA378" s="586" t="s">
        <v>1328</v>
      </c>
      <c r="AB378" s="586" t="s">
        <v>1328</v>
      </c>
      <c r="AC378" s="586" t="s">
        <v>1328</v>
      </c>
      <c r="AD378" s="586" t="s">
        <v>1328</v>
      </c>
      <c r="AE378" s="586" t="s">
        <v>1328</v>
      </c>
      <c r="AF378" s="586" t="s">
        <v>1328</v>
      </c>
      <c r="AG378" s="586" t="s">
        <v>1328</v>
      </c>
      <c r="AH378" s="586" t="s">
        <v>1328</v>
      </c>
      <c r="AI378" s="586" t="s">
        <v>1328</v>
      </c>
      <c r="AJ378" s="586" t="s">
        <v>1328</v>
      </c>
      <c r="AK378" s="586" t="s">
        <v>1328</v>
      </c>
      <c r="AL378" s="586" t="s">
        <v>1328</v>
      </c>
      <c r="AM378" s="586" t="s">
        <v>1328</v>
      </c>
      <c r="AN378" s="586" t="s">
        <v>1328</v>
      </c>
      <c r="AO378" s="586" t="s">
        <v>1328</v>
      </c>
      <c r="AP378" s="586" t="s">
        <v>1328</v>
      </c>
      <c r="AQ378" s="586" t="s">
        <v>1328</v>
      </c>
      <c r="AR378" s="586" t="s">
        <v>1328</v>
      </c>
      <c r="AS378" s="586" t="s">
        <v>1328</v>
      </c>
      <c r="AT378" s="587" t="s">
        <v>1328</v>
      </c>
      <c r="AU378" s="586" t="s">
        <v>1328</v>
      </c>
      <c r="AV378" s="586" t="s">
        <v>1328</v>
      </c>
      <c r="AW378" s="586" t="s">
        <v>1328</v>
      </c>
      <c r="AX378" s="586" t="s">
        <v>1328</v>
      </c>
      <c r="AY378" s="586" t="s">
        <v>1328</v>
      </c>
      <c r="AZ378" s="588" t="s">
        <v>1328</v>
      </c>
      <c r="BA378" s="588" t="s">
        <v>1328</v>
      </c>
      <c r="BB378" s="586" t="s">
        <v>1328</v>
      </c>
      <c r="BC378" s="587" t="s">
        <v>1328</v>
      </c>
      <c r="BD378" s="587" t="s">
        <v>1328</v>
      </c>
      <c r="BE378" s="588" t="s">
        <v>1328</v>
      </c>
      <c r="BF378" s="586" t="s">
        <v>1328</v>
      </c>
      <c r="BG378" s="586" t="s">
        <v>1328</v>
      </c>
      <c r="BH378" s="586" t="s">
        <v>1328</v>
      </c>
      <c r="BI378" s="586" t="s">
        <v>1328</v>
      </c>
      <c r="BJ378" s="586"/>
      <c r="BK378" s="586"/>
    </row>
    <row r="379" spans="1:63" x14ac:dyDescent="0.25">
      <c r="A379" s="564">
        <v>303</v>
      </c>
      <c r="C379" s="584" t="s">
        <v>1328</v>
      </c>
      <c r="D379" s="584" t="s">
        <v>1328</v>
      </c>
      <c r="E379" s="585" t="s">
        <v>1328</v>
      </c>
      <c r="F379" s="586" t="s">
        <v>1328</v>
      </c>
      <c r="G379" s="586" t="s">
        <v>1328</v>
      </c>
      <c r="H379" s="586" t="s">
        <v>1328</v>
      </c>
      <c r="I379" s="586" t="s">
        <v>1328</v>
      </c>
      <c r="J379" s="586" t="s">
        <v>1328</v>
      </c>
      <c r="K379" s="586" t="s">
        <v>1328</v>
      </c>
      <c r="L379" s="586" t="s">
        <v>1328</v>
      </c>
      <c r="M379" s="586" t="s">
        <v>1328</v>
      </c>
      <c r="N379" s="586" t="s">
        <v>1328</v>
      </c>
      <c r="O379" s="586" t="s">
        <v>1328</v>
      </c>
      <c r="P379" s="586" t="s">
        <v>1328</v>
      </c>
      <c r="Q379" s="586" t="s">
        <v>1328</v>
      </c>
      <c r="R379" s="586" t="s">
        <v>1328</v>
      </c>
      <c r="S379" s="586" t="s">
        <v>1328</v>
      </c>
      <c r="T379" s="586" t="s">
        <v>1328</v>
      </c>
      <c r="U379" s="586" t="s">
        <v>1328</v>
      </c>
      <c r="V379" s="586" t="s">
        <v>1328</v>
      </c>
      <c r="W379" s="586" t="s">
        <v>1328</v>
      </c>
      <c r="X379" s="586" t="s">
        <v>1328</v>
      </c>
      <c r="Y379" s="586" t="s">
        <v>1328</v>
      </c>
      <c r="Z379" s="586" t="s">
        <v>1328</v>
      </c>
      <c r="AA379" s="586" t="s">
        <v>1328</v>
      </c>
      <c r="AB379" s="586" t="s">
        <v>1328</v>
      </c>
      <c r="AC379" s="586" t="s">
        <v>1328</v>
      </c>
      <c r="AD379" s="586" t="s">
        <v>1328</v>
      </c>
      <c r="AE379" s="586" t="s">
        <v>1328</v>
      </c>
      <c r="AF379" s="586" t="s">
        <v>1328</v>
      </c>
      <c r="AG379" s="586" t="s">
        <v>1328</v>
      </c>
      <c r="AH379" s="586" t="s">
        <v>1328</v>
      </c>
      <c r="AI379" s="586" t="s">
        <v>1328</v>
      </c>
      <c r="AJ379" s="586" t="s">
        <v>1328</v>
      </c>
      <c r="AK379" s="586" t="s">
        <v>1328</v>
      </c>
      <c r="AL379" s="586" t="s">
        <v>1328</v>
      </c>
      <c r="AM379" s="586" t="s">
        <v>1328</v>
      </c>
      <c r="AN379" s="586" t="s">
        <v>1328</v>
      </c>
      <c r="AO379" s="586" t="s">
        <v>1328</v>
      </c>
      <c r="AP379" s="586" t="s">
        <v>1328</v>
      </c>
      <c r="AQ379" s="586" t="s">
        <v>1328</v>
      </c>
      <c r="AR379" s="586" t="s">
        <v>1328</v>
      </c>
      <c r="AS379" s="586" t="s">
        <v>1328</v>
      </c>
      <c r="AT379" s="587" t="s">
        <v>1328</v>
      </c>
      <c r="AU379" s="586" t="s">
        <v>1328</v>
      </c>
      <c r="AV379" s="586" t="s">
        <v>1328</v>
      </c>
      <c r="AW379" s="586" t="s">
        <v>1328</v>
      </c>
      <c r="AX379" s="586" t="s">
        <v>1328</v>
      </c>
      <c r="AY379" s="586" t="s">
        <v>1328</v>
      </c>
      <c r="AZ379" s="588" t="s">
        <v>1328</v>
      </c>
      <c r="BA379" s="588" t="s">
        <v>1328</v>
      </c>
      <c r="BB379" s="586" t="s">
        <v>1328</v>
      </c>
      <c r="BC379" s="587" t="s">
        <v>1328</v>
      </c>
      <c r="BD379" s="587" t="s">
        <v>1328</v>
      </c>
      <c r="BE379" s="588" t="s">
        <v>1328</v>
      </c>
      <c r="BF379" s="586" t="s">
        <v>1328</v>
      </c>
      <c r="BG379" s="586" t="s">
        <v>1328</v>
      </c>
      <c r="BH379" s="586" t="s">
        <v>1328</v>
      </c>
      <c r="BI379" s="586" t="s">
        <v>1328</v>
      </c>
      <c r="BJ379" s="586"/>
      <c r="BK379" s="586"/>
    </row>
    <row r="380" spans="1:63" x14ac:dyDescent="0.25">
      <c r="A380" s="564">
        <v>303</v>
      </c>
      <c r="C380" s="584" t="s">
        <v>1328</v>
      </c>
      <c r="D380" s="584" t="s">
        <v>1328</v>
      </c>
      <c r="E380" s="585" t="s">
        <v>1328</v>
      </c>
      <c r="F380" s="586" t="s">
        <v>1328</v>
      </c>
      <c r="G380" s="586" t="s">
        <v>1328</v>
      </c>
      <c r="H380" s="586" t="s">
        <v>1328</v>
      </c>
      <c r="I380" s="586" t="s">
        <v>1328</v>
      </c>
      <c r="J380" s="586" t="s">
        <v>1328</v>
      </c>
      <c r="K380" s="586" t="s">
        <v>1328</v>
      </c>
      <c r="L380" s="586" t="s">
        <v>1328</v>
      </c>
      <c r="M380" s="586" t="s">
        <v>1328</v>
      </c>
      <c r="N380" s="586" t="s">
        <v>1328</v>
      </c>
      <c r="O380" s="586" t="s">
        <v>1328</v>
      </c>
      <c r="P380" s="586" t="s">
        <v>1328</v>
      </c>
      <c r="Q380" s="586" t="s">
        <v>1328</v>
      </c>
      <c r="R380" s="586" t="s">
        <v>1328</v>
      </c>
      <c r="S380" s="586" t="s">
        <v>1328</v>
      </c>
      <c r="T380" s="586" t="s">
        <v>1328</v>
      </c>
      <c r="U380" s="586" t="s">
        <v>1328</v>
      </c>
      <c r="V380" s="586" t="s">
        <v>1328</v>
      </c>
      <c r="W380" s="586" t="s">
        <v>1328</v>
      </c>
      <c r="X380" s="586" t="s">
        <v>1328</v>
      </c>
      <c r="Y380" s="586" t="s">
        <v>1328</v>
      </c>
      <c r="Z380" s="586" t="s">
        <v>1328</v>
      </c>
      <c r="AA380" s="586" t="s">
        <v>1328</v>
      </c>
      <c r="AB380" s="586" t="s">
        <v>1328</v>
      </c>
      <c r="AC380" s="586" t="s">
        <v>1328</v>
      </c>
      <c r="AD380" s="586" t="s">
        <v>1328</v>
      </c>
      <c r="AE380" s="586" t="s">
        <v>1328</v>
      </c>
      <c r="AF380" s="586" t="s">
        <v>1328</v>
      </c>
      <c r="AG380" s="586" t="s">
        <v>1328</v>
      </c>
      <c r="AH380" s="586" t="s">
        <v>1328</v>
      </c>
      <c r="AI380" s="586" t="s">
        <v>1328</v>
      </c>
      <c r="AJ380" s="586" t="s">
        <v>1328</v>
      </c>
      <c r="AK380" s="586" t="s">
        <v>1328</v>
      </c>
      <c r="AL380" s="586" t="s">
        <v>1328</v>
      </c>
      <c r="AM380" s="586" t="s">
        <v>1328</v>
      </c>
      <c r="AN380" s="586" t="s">
        <v>1328</v>
      </c>
      <c r="AO380" s="586" t="s">
        <v>1328</v>
      </c>
      <c r="AP380" s="586" t="s">
        <v>1328</v>
      </c>
      <c r="AQ380" s="586" t="s">
        <v>1328</v>
      </c>
      <c r="AR380" s="586" t="s">
        <v>1328</v>
      </c>
      <c r="AS380" s="586" t="s">
        <v>1328</v>
      </c>
      <c r="AT380" s="587" t="s">
        <v>1328</v>
      </c>
      <c r="AU380" s="586" t="s">
        <v>1328</v>
      </c>
      <c r="AV380" s="586" t="s">
        <v>1328</v>
      </c>
      <c r="AW380" s="586" t="s">
        <v>1328</v>
      </c>
      <c r="AX380" s="586" t="s">
        <v>1328</v>
      </c>
      <c r="AY380" s="586" t="s">
        <v>1328</v>
      </c>
      <c r="AZ380" s="588" t="s">
        <v>1328</v>
      </c>
      <c r="BA380" s="588" t="s">
        <v>1328</v>
      </c>
      <c r="BB380" s="586" t="s">
        <v>1328</v>
      </c>
      <c r="BC380" s="587" t="s">
        <v>1328</v>
      </c>
      <c r="BD380" s="587" t="s">
        <v>1328</v>
      </c>
      <c r="BE380" s="588" t="s">
        <v>1328</v>
      </c>
      <c r="BF380" s="586" t="s">
        <v>1328</v>
      </c>
      <c r="BG380" s="586" t="s">
        <v>1328</v>
      </c>
      <c r="BH380" s="586" t="s">
        <v>1328</v>
      </c>
      <c r="BI380" s="586" t="s">
        <v>1328</v>
      </c>
      <c r="BJ380" s="586"/>
      <c r="BK380" s="586"/>
    </row>
    <row r="381" spans="1:63" x14ac:dyDescent="0.25">
      <c r="A381" s="564">
        <v>303</v>
      </c>
      <c r="C381" s="584" t="s">
        <v>1328</v>
      </c>
      <c r="D381" s="584" t="s">
        <v>1328</v>
      </c>
      <c r="E381" s="585" t="s">
        <v>1328</v>
      </c>
      <c r="F381" s="586" t="s">
        <v>1328</v>
      </c>
      <c r="G381" s="586" t="s">
        <v>1328</v>
      </c>
      <c r="H381" s="586" t="s">
        <v>1328</v>
      </c>
      <c r="I381" s="586" t="s">
        <v>1328</v>
      </c>
      <c r="J381" s="586" t="s">
        <v>1328</v>
      </c>
      <c r="K381" s="586" t="s">
        <v>1328</v>
      </c>
      <c r="L381" s="586" t="s">
        <v>1328</v>
      </c>
      <c r="M381" s="586" t="s">
        <v>1328</v>
      </c>
      <c r="N381" s="586" t="s">
        <v>1328</v>
      </c>
      <c r="O381" s="586" t="s">
        <v>1328</v>
      </c>
      <c r="P381" s="586" t="s">
        <v>1328</v>
      </c>
      <c r="Q381" s="586" t="s">
        <v>1328</v>
      </c>
      <c r="R381" s="586" t="s">
        <v>1328</v>
      </c>
      <c r="S381" s="586" t="s">
        <v>1328</v>
      </c>
      <c r="T381" s="586" t="s">
        <v>1328</v>
      </c>
      <c r="U381" s="586" t="s">
        <v>1328</v>
      </c>
      <c r="V381" s="586" t="s">
        <v>1328</v>
      </c>
      <c r="W381" s="586" t="s">
        <v>1328</v>
      </c>
      <c r="X381" s="586" t="s">
        <v>1328</v>
      </c>
      <c r="Y381" s="586" t="s">
        <v>1328</v>
      </c>
      <c r="Z381" s="586" t="s">
        <v>1328</v>
      </c>
      <c r="AA381" s="586" t="s">
        <v>1328</v>
      </c>
      <c r="AB381" s="586" t="s">
        <v>1328</v>
      </c>
      <c r="AC381" s="586" t="s">
        <v>1328</v>
      </c>
      <c r="AD381" s="586" t="s">
        <v>1328</v>
      </c>
      <c r="AE381" s="586" t="s">
        <v>1328</v>
      </c>
      <c r="AF381" s="586" t="s">
        <v>1328</v>
      </c>
      <c r="AG381" s="586" t="s">
        <v>1328</v>
      </c>
      <c r="AH381" s="586" t="s">
        <v>1328</v>
      </c>
      <c r="AI381" s="586" t="s">
        <v>1328</v>
      </c>
      <c r="AJ381" s="586" t="s">
        <v>1328</v>
      </c>
      <c r="AK381" s="586" t="s">
        <v>1328</v>
      </c>
      <c r="AL381" s="586" t="s">
        <v>1328</v>
      </c>
      <c r="AM381" s="586" t="s">
        <v>1328</v>
      </c>
      <c r="AN381" s="586" t="s">
        <v>1328</v>
      </c>
      <c r="AO381" s="586" t="s">
        <v>1328</v>
      </c>
      <c r="AP381" s="586" t="s">
        <v>1328</v>
      </c>
      <c r="AQ381" s="586" t="s">
        <v>1328</v>
      </c>
      <c r="AR381" s="586" t="s">
        <v>1328</v>
      </c>
      <c r="AS381" s="586" t="s">
        <v>1328</v>
      </c>
      <c r="AT381" s="587" t="s">
        <v>1328</v>
      </c>
      <c r="AU381" s="586" t="s">
        <v>1328</v>
      </c>
      <c r="AV381" s="586" t="s">
        <v>1328</v>
      </c>
      <c r="AW381" s="586" t="s">
        <v>1328</v>
      </c>
      <c r="AX381" s="586" t="s">
        <v>1328</v>
      </c>
      <c r="AY381" s="586" t="s">
        <v>1328</v>
      </c>
      <c r="AZ381" s="588" t="s">
        <v>1328</v>
      </c>
      <c r="BA381" s="588" t="s">
        <v>1328</v>
      </c>
      <c r="BB381" s="586" t="s">
        <v>1328</v>
      </c>
      <c r="BC381" s="587" t="s">
        <v>1328</v>
      </c>
      <c r="BD381" s="587" t="s">
        <v>1328</v>
      </c>
      <c r="BE381" s="588" t="s">
        <v>1328</v>
      </c>
      <c r="BF381" s="586" t="s">
        <v>1328</v>
      </c>
      <c r="BG381" s="586" t="s">
        <v>1328</v>
      </c>
      <c r="BH381" s="586" t="s">
        <v>1328</v>
      </c>
      <c r="BI381" s="586" t="s">
        <v>1328</v>
      </c>
      <c r="BJ381" s="586"/>
      <c r="BK381" s="586"/>
    </row>
    <row r="382" spans="1:63" x14ac:dyDescent="0.25">
      <c r="A382" s="564">
        <v>303</v>
      </c>
      <c r="C382" s="584" t="s">
        <v>1328</v>
      </c>
      <c r="D382" s="584" t="s">
        <v>1328</v>
      </c>
      <c r="E382" s="585" t="s">
        <v>1328</v>
      </c>
      <c r="F382" s="586" t="s">
        <v>1328</v>
      </c>
      <c r="G382" s="586" t="s">
        <v>1328</v>
      </c>
      <c r="H382" s="586" t="s">
        <v>1328</v>
      </c>
      <c r="I382" s="586" t="s">
        <v>1328</v>
      </c>
      <c r="J382" s="586" t="s">
        <v>1328</v>
      </c>
      <c r="K382" s="586" t="s">
        <v>1328</v>
      </c>
      <c r="L382" s="586" t="s">
        <v>1328</v>
      </c>
      <c r="M382" s="586" t="s">
        <v>1328</v>
      </c>
      <c r="N382" s="586" t="s">
        <v>1328</v>
      </c>
      <c r="O382" s="586" t="s">
        <v>1328</v>
      </c>
      <c r="P382" s="586" t="s">
        <v>1328</v>
      </c>
      <c r="Q382" s="586" t="s">
        <v>1328</v>
      </c>
      <c r="R382" s="586" t="s">
        <v>1328</v>
      </c>
      <c r="S382" s="586" t="s">
        <v>1328</v>
      </c>
      <c r="T382" s="586" t="s">
        <v>1328</v>
      </c>
      <c r="U382" s="586" t="s">
        <v>1328</v>
      </c>
      <c r="V382" s="586" t="s">
        <v>1328</v>
      </c>
      <c r="W382" s="586" t="s">
        <v>1328</v>
      </c>
      <c r="X382" s="586" t="s">
        <v>1328</v>
      </c>
      <c r="Y382" s="586" t="s">
        <v>1328</v>
      </c>
      <c r="Z382" s="586" t="s">
        <v>1328</v>
      </c>
      <c r="AA382" s="586" t="s">
        <v>1328</v>
      </c>
      <c r="AB382" s="586" t="s">
        <v>1328</v>
      </c>
      <c r="AC382" s="586" t="s">
        <v>1328</v>
      </c>
      <c r="AD382" s="586" t="s">
        <v>1328</v>
      </c>
      <c r="AE382" s="586" t="s">
        <v>1328</v>
      </c>
      <c r="AF382" s="586" t="s">
        <v>1328</v>
      </c>
      <c r="AG382" s="586" t="s">
        <v>1328</v>
      </c>
      <c r="AH382" s="586" t="s">
        <v>1328</v>
      </c>
      <c r="AI382" s="586" t="s">
        <v>1328</v>
      </c>
      <c r="AJ382" s="586" t="s">
        <v>1328</v>
      </c>
      <c r="AK382" s="586" t="s">
        <v>1328</v>
      </c>
      <c r="AL382" s="586" t="s">
        <v>1328</v>
      </c>
      <c r="AM382" s="586" t="s">
        <v>1328</v>
      </c>
      <c r="AN382" s="586" t="s">
        <v>1328</v>
      </c>
      <c r="AO382" s="586" t="s">
        <v>1328</v>
      </c>
      <c r="AP382" s="586" t="s">
        <v>1328</v>
      </c>
      <c r="AQ382" s="586" t="s">
        <v>1328</v>
      </c>
      <c r="AR382" s="586" t="s">
        <v>1328</v>
      </c>
      <c r="AS382" s="586" t="s">
        <v>1328</v>
      </c>
      <c r="AT382" s="587" t="s">
        <v>1328</v>
      </c>
      <c r="AU382" s="586" t="s">
        <v>1328</v>
      </c>
      <c r="AV382" s="586" t="s">
        <v>1328</v>
      </c>
      <c r="AW382" s="586" t="s">
        <v>1328</v>
      </c>
      <c r="AX382" s="586" t="s">
        <v>1328</v>
      </c>
      <c r="AY382" s="586" t="s">
        <v>1328</v>
      </c>
      <c r="AZ382" s="588" t="s">
        <v>1328</v>
      </c>
      <c r="BA382" s="588" t="s">
        <v>1328</v>
      </c>
      <c r="BB382" s="586" t="s">
        <v>1328</v>
      </c>
      <c r="BC382" s="587" t="s">
        <v>1328</v>
      </c>
      <c r="BD382" s="587" t="s">
        <v>1328</v>
      </c>
      <c r="BE382" s="588" t="s">
        <v>1328</v>
      </c>
      <c r="BF382" s="586" t="s">
        <v>1328</v>
      </c>
      <c r="BG382" s="586" t="s">
        <v>1328</v>
      </c>
      <c r="BH382" s="586" t="s">
        <v>1328</v>
      </c>
      <c r="BI382" s="586" t="s">
        <v>1328</v>
      </c>
      <c r="BJ382" s="586"/>
      <c r="BK382" s="586"/>
    </row>
    <row r="383" spans="1:63" x14ac:dyDescent="0.25">
      <c r="A383" s="564">
        <v>303</v>
      </c>
      <c r="C383" s="584" t="s">
        <v>1328</v>
      </c>
      <c r="D383" s="584" t="s">
        <v>1328</v>
      </c>
      <c r="E383" s="585" t="s">
        <v>1328</v>
      </c>
      <c r="F383" s="586" t="s">
        <v>1328</v>
      </c>
      <c r="G383" s="586" t="s">
        <v>1328</v>
      </c>
      <c r="H383" s="586" t="s">
        <v>1328</v>
      </c>
      <c r="I383" s="586" t="s">
        <v>1328</v>
      </c>
      <c r="J383" s="586" t="s">
        <v>1328</v>
      </c>
      <c r="K383" s="586" t="s">
        <v>1328</v>
      </c>
      <c r="L383" s="586" t="s">
        <v>1328</v>
      </c>
      <c r="M383" s="586" t="s">
        <v>1328</v>
      </c>
      <c r="N383" s="586" t="s">
        <v>1328</v>
      </c>
      <c r="O383" s="586" t="s">
        <v>1328</v>
      </c>
      <c r="P383" s="586" t="s">
        <v>1328</v>
      </c>
      <c r="Q383" s="586" t="s">
        <v>1328</v>
      </c>
      <c r="R383" s="586" t="s">
        <v>1328</v>
      </c>
      <c r="S383" s="586" t="s">
        <v>1328</v>
      </c>
      <c r="T383" s="586" t="s">
        <v>1328</v>
      </c>
      <c r="U383" s="586" t="s">
        <v>1328</v>
      </c>
      <c r="V383" s="586" t="s">
        <v>1328</v>
      </c>
      <c r="W383" s="586" t="s">
        <v>1328</v>
      </c>
      <c r="X383" s="586" t="s">
        <v>1328</v>
      </c>
      <c r="Y383" s="586" t="s">
        <v>1328</v>
      </c>
      <c r="Z383" s="586" t="s">
        <v>1328</v>
      </c>
      <c r="AA383" s="586" t="s">
        <v>1328</v>
      </c>
      <c r="AB383" s="586" t="s">
        <v>1328</v>
      </c>
      <c r="AC383" s="586" t="s">
        <v>1328</v>
      </c>
      <c r="AD383" s="586" t="s">
        <v>1328</v>
      </c>
      <c r="AE383" s="586" t="s">
        <v>1328</v>
      </c>
      <c r="AF383" s="586" t="s">
        <v>1328</v>
      </c>
      <c r="AG383" s="586" t="s">
        <v>1328</v>
      </c>
      <c r="AH383" s="586" t="s">
        <v>1328</v>
      </c>
      <c r="AI383" s="586" t="s">
        <v>1328</v>
      </c>
      <c r="AJ383" s="586" t="s">
        <v>1328</v>
      </c>
      <c r="AK383" s="586" t="s">
        <v>1328</v>
      </c>
      <c r="AL383" s="586" t="s">
        <v>1328</v>
      </c>
      <c r="AM383" s="586" t="s">
        <v>1328</v>
      </c>
      <c r="AN383" s="586" t="s">
        <v>1328</v>
      </c>
      <c r="AO383" s="586" t="s">
        <v>1328</v>
      </c>
      <c r="AP383" s="586" t="s">
        <v>1328</v>
      </c>
      <c r="AQ383" s="586" t="s">
        <v>1328</v>
      </c>
      <c r="AR383" s="586" t="s">
        <v>1328</v>
      </c>
      <c r="AS383" s="586" t="s">
        <v>1328</v>
      </c>
      <c r="AT383" s="587" t="s">
        <v>1328</v>
      </c>
      <c r="AU383" s="586" t="s">
        <v>1328</v>
      </c>
      <c r="AV383" s="586" t="s">
        <v>1328</v>
      </c>
      <c r="AW383" s="586" t="s">
        <v>1328</v>
      </c>
      <c r="AX383" s="586" t="s">
        <v>1328</v>
      </c>
      <c r="AY383" s="586" t="s">
        <v>1328</v>
      </c>
      <c r="AZ383" s="588" t="s">
        <v>1328</v>
      </c>
      <c r="BA383" s="588" t="s">
        <v>1328</v>
      </c>
      <c r="BB383" s="586" t="s">
        <v>1328</v>
      </c>
      <c r="BC383" s="587" t="s">
        <v>1328</v>
      </c>
      <c r="BD383" s="587" t="s">
        <v>1328</v>
      </c>
      <c r="BE383" s="588" t="s">
        <v>1328</v>
      </c>
      <c r="BF383" s="586" t="s">
        <v>1328</v>
      </c>
      <c r="BG383" s="586" t="s">
        <v>1328</v>
      </c>
      <c r="BH383" s="586" t="s">
        <v>1328</v>
      </c>
      <c r="BI383" s="586" t="s">
        <v>1328</v>
      </c>
      <c r="BJ383" s="586"/>
      <c r="BK383" s="586"/>
    </row>
    <row r="384" spans="1:63" x14ac:dyDescent="0.25">
      <c r="A384" s="564">
        <v>303</v>
      </c>
      <c r="C384" s="584" t="s">
        <v>1328</v>
      </c>
      <c r="D384" s="584" t="s">
        <v>1328</v>
      </c>
      <c r="E384" s="585" t="s">
        <v>1328</v>
      </c>
      <c r="F384" s="586" t="s">
        <v>1328</v>
      </c>
      <c r="G384" s="586" t="s">
        <v>1328</v>
      </c>
      <c r="H384" s="586" t="s">
        <v>1328</v>
      </c>
      <c r="I384" s="586" t="s">
        <v>1328</v>
      </c>
      <c r="J384" s="586" t="s">
        <v>1328</v>
      </c>
      <c r="K384" s="586" t="s">
        <v>1328</v>
      </c>
      <c r="L384" s="586" t="s">
        <v>1328</v>
      </c>
      <c r="M384" s="586" t="s">
        <v>1328</v>
      </c>
      <c r="N384" s="586" t="s">
        <v>1328</v>
      </c>
      <c r="O384" s="586" t="s">
        <v>1328</v>
      </c>
      <c r="P384" s="586" t="s">
        <v>1328</v>
      </c>
      <c r="Q384" s="586" t="s">
        <v>1328</v>
      </c>
      <c r="R384" s="586" t="s">
        <v>1328</v>
      </c>
      <c r="S384" s="586" t="s">
        <v>1328</v>
      </c>
      <c r="T384" s="586" t="s">
        <v>1328</v>
      </c>
      <c r="U384" s="586" t="s">
        <v>1328</v>
      </c>
      <c r="V384" s="586" t="s">
        <v>1328</v>
      </c>
      <c r="W384" s="586" t="s">
        <v>1328</v>
      </c>
      <c r="X384" s="586" t="s">
        <v>1328</v>
      </c>
      <c r="Y384" s="586" t="s">
        <v>1328</v>
      </c>
      <c r="Z384" s="586" t="s">
        <v>1328</v>
      </c>
      <c r="AA384" s="586" t="s">
        <v>1328</v>
      </c>
      <c r="AB384" s="586" t="s">
        <v>1328</v>
      </c>
      <c r="AC384" s="586" t="s">
        <v>1328</v>
      </c>
      <c r="AD384" s="586" t="s">
        <v>1328</v>
      </c>
      <c r="AE384" s="586" t="s">
        <v>1328</v>
      </c>
      <c r="AF384" s="586" t="s">
        <v>1328</v>
      </c>
      <c r="AG384" s="586" t="s">
        <v>1328</v>
      </c>
      <c r="AH384" s="586" t="s">
        <v>1328</v>
      </c>
      <c r="AI384" s="586" t="s">
        <v>1328</v>
      </c>
      <c r="AJ384" s="586" t="s">
        <v>1328</v>
      </c>
      <c r="AK384" s="586" t="s">
        <v>1328</v>
      </c>
      <c r="AL384" s="586" t="s">
        <v>1328</v>
      </c>
      <c r="AM384" s="586" t="s">
        <v>1328</v>
      </c>
      <c r="AN384" s="586" t="s">
        <v>1328</v>
      </c>
      <c r="AO384" s="586" t="s">
        <v>1328</v>
      </c>
      <c r="AP384" s="586" t="s">
        <v>1328</v>
      </c>
      <c r="AQ384" s="586" t="s">
        <v>1328</v>
      </c>
      <c r="AR384" s="586" t="s">
        <v>1328</v>
      </c>
      <c r="AS384" s="586" t="s">
        <v>1328</v>
      </c>
      <c r="AT384" s="587" t="s">
        <v>1328</v>
      </c>
      <c r="AU384" s="586" t="s">
        <v>1328</v>
      </c>
      <c r="AV384" s="586" t="s">
        <v>1328</v>
      </c>
      <c r="AW384" s="586" t="s">
        <v>1328</v>
      </c>
      <c r="AX384" s="586" t="s">
        <v>1328</v>
      </c>
      <c r="AY384" s="586" t="s">
        <v>1328</v>
      </c>
      <c r="AZ384" s="588" t="s">
        <v>1328</v>
      </c>
      <c r="BA384" s="588" t="s">
        <v>1328</v>
      </c>
      <c r="BB384" s="586" t="s">
        <v>1328</v>
      </c>
      <c r="BC384" s="587" t="s">
        <v>1328</v>
      </c>
      <c r="BD384" s="587" t="s">
        <v>1328</v>
      </c>
      <c r="BE384" s="588" t="s">
        <v>1328</v>
      </c>
      <c r="BF384" s="586" t="s">
        <v>1328</v>
      </c>
      <c r="BG384" s="586" t="s">
        <v>1328</v>
      </c>
      <c r="BH384" s="586" t="s">
        <v>1328</v>
      </c>
      <c r="BI384" s="586" t="s">
        <v>1328</v>
      </c>
      <c r="BJ384" s="586"/>
      <c r="BK384" s="586"/>
    </row>
    <row r="385" spans="1:63" x14ac:dyDescent="0.25">
      <c r="A385" s="564">
        <v>303</v>
      </c>
      <c r="C385" s="584" t="s">
        <v>1328</v>
      </c>
      <c r="D385" s="584" t="s">
        <v>1328</v>
      </c>
      <c r="E385" s="585" t="s">
        <v>1328</v>
      </c>
      <c r="F385" s="586" t="s">
        <v>1328</v>
      </c>
      <c r="G385" s="586" t="s">
        <v>1328</v>
      </c>
      <c r="H385" s="586" t="s">
        <v>1328</v>
      </c>
      <c r="I385" s="586" t="s">
        <v>1328</v>
      </c>
      <c r="J385" s="586" t="s">
        <v>1328</v>
      </c>
      <c r="K385" s="586" t="s">
        <v>1328</v>
      </c>
      <c r="L385" s="586" t="s">
        <v>1328</v>
      </c>
      <c r="M385" s="586" t="s">
        <v>1328</v>
      </c>
      <c r="N385" s="586" t="s">
        <v>1328</v>
      </c>
      <c r="O385" s="586" t="s">
        <v>1328</v>
      </c>
      <c r="P385" s="586" t="s">
        <v>1328</v>
      </c>
      <c r="Q385" s="586" t="s">
        <v>1328</v>
      </c>
      <c r="R385" s="586" t="s">
        <v>1328</v>
      </c>
      <c r="S385" s="586" t="s">
        <v>1328</v>
      </c>
      <c r="T385" s="586" t="s">
        <v>1328</v>
      </c>
      <c r="U385" s="586" t="s">
        <v>1328</v>
      </c>
      <c r="V385" s="586" t="s">
        <v>1328</v>
      </c>
      <c r="W385" s="586" t="s">
        <v>1328</v>
      </c>
      <c r="X385" s="586" t="s">
        <v>1328</v>
      </c>
      <c r="Y385" s="586" t="s">
        <v>1328</v>
      </c>
      <c r="Z385" s="586" t="s">
        <v>1328</v>
      </c>
      <c r="AA385" s="586" t="s">
        <v>1328</v>
      </c>
      <c r="AB385" s="586" t="s">
        <v>1328</v>
      </c>
      <c r="AC385" s="586" t="s">
        <v>1328</v>
      </c>
      <c r="AD385" s="586" t="s">
        <v>1328</v>
      </c>
      <c r="AE385" s="586" t="s">
        <v>1328</v>
      </c>
      <c r="AF385" s="586" t="s">
        <v>1328</v>
      </c>
      <c r="AG385" s="586" t="s">
        <v>1328</v>
      </c>
      <c r="AH385" s="586" t="s">
        <v>1328</v>
      </c>
      <c r="AI385" s="586" t="s">
        <v>1328</v>
      </c>
      <c r="AJ385" s="586" t="s">
        <v>1328</v>
      </c>
      <c r="AK385" s="586" t="s">
        <v>1328</v>
      </c>
      <c r="AL385" s="586" t="s">
        <v>1328</v>
      </c>
      <c r="AM385" s="586" t="s">
        <v>1328</v>
      </c>
      <c r="AN385" s="586" t="s">
        <v>1328</v>
      </c>
      <c r="AO385" s="586" t="s">
        <v>1328</v>
      </c>
      <c r="AP385" s="586" t="s">
        <v>1328</v>
      </c>
      <c r="AQ385" s="586" t="s">
        <v>1328</v>
      </c>
      <c r="AR385" s="586" t="s">
        <v>1328</v>
      </c>
      <c r="AS385" s="586" t="s">
        <v>1328</v>
      </c>
      <c r="AT385" s="587" t="s">
        <v>1328</v>
      </c>
      <c r="AU385" s="586" t="s">
        <v>1328</v>
      </c>
      <c r="AV385" s="586" t="s">
        <v>1328</v>
      </c>
      <c r="AW385" s="586" t="s">
        <v>1328</v>
      </c>
      <c r="AX385" s="586" t="s">
        <v>1328</v>
      </c>
      <c r="AY385" s="586" t="s">
        <v>1328</v>
      </c>
      <c r="AZ385" s="588" t="s">
        <v>1328</v>
      </c>
      <c r="BA385" s="588" t="s">
        <v>1328</v>
      </c>
      <c r="BB385" s="586" t="s">
        <v>1328</v>
      </c>
      <c r="BC385" s="587" t="s">
        <v>1328</v>
      </c>
      <c r="BD385" s="587" t="s">
        <v>1328</v>
      </c>
      <c r="BE385" s="588" t="s">
        <v>1328</v>
      </c>
      <c r="BF385" s="586" t="s">
        <v>1328</v>
      </c>
      <c r="BG385" s="586" t="s">
        <v>1328</v>
      </c>
      <c r="BH385" s="586" t="s">
        <v>1328</v>
      </c>
      <c r="BI385" s="586" t="s">
        <v>1328</v>
      </c>
      <c r="BJ385" s="586"/>
      <c r="BK385" s="586"/>
    </row>
    <row r="386" spans="1:63" x14ac:dyDescent="0.25">
      <c r="A386" s="564">
        <v>303</v>
      </c>
      <c r="C386" s="584" t="s">
        <v>1328</v>
      </c>
      <c r="D386" s="584" t="s">
        <v>1328</v>
      </c>
      <c r="E386" s="585" t="s">
        <v>1328</v>
      </c>
      <c r="F386" s="586" t="s">
        <v>1328</v>
      </c>
      <c r="G386" s="586" t="s">
        <v>1328</v>
      </c>
      <c r="H386" s="586" t="s">
        <v>1328</v>
      </c>
      <c r="I386" s="586" t="s">
        <v>1328</v>
      </c>
      <c r="J386" s="586" t="s">
        <v>1328</v>
      </c>
      <c r="K386" s="586" t="s">
        <v>1328</v>
      </c>
      <c r="L386" s="586" t="s">
        <v>1328</v>
      </c>
      <c r="M386" s="586" t="s">
        <v>1328</v>
      </c>
      <c r="N386" s="586" t="s">
        <v>1328</v>
      </c>
      <c r="O386" s="586" t="s">
        <v>1328</v>
      </c>
      <c r="P386" s="586" t="s">
        <v>1328</v>
      </c>
      <c r="Q386" s="586" t="s">
        <v>1328</v>
      </c>
      <c r="R386" s="586" t="s">
        <v>1328</v>
      </c>
      <c r="S386" s="586" t="s">
        <v>1328</v>
      </c>
      <c r="T386" s="586" t="s">
        <v>1328</v>
      </c>
      <c r="U386" s="586" t="s">
        <v>1328</v>
      </c>
      <c r="V386" s="586" t="s">
        <v>1328</v>
      </c>
      <c r="W386" s="586" t="s">
        <v>1328</v>
      </c>
      <c r="X386" s="586" t="s">
        <v>1328</v>
      </c>
      <c r="Y386" s="586" t="s">
        <v>1328</v>
      </c>
      <c r="Z386" s="586" t="s">
        <v>1328</v>
      </c>
      <c r="AA386" s="586" t="s">
        <v>1328</v>
      </c>
      <c r="AB386" s="586" t="s">
        <v>1328</v>
      </c>
      <c r="AC386" s="586" t="s">
        <v>1328</v>
      </c>
      <c r="AD386" s="586" t="s">
        <v>1328</v>
      </c>
      <c r="AE386" s="586" t="s">
        <v>1328</v>
      </c>
      <c r="AF386" s="586" t="s">
        <v>1328</v>
      </c>
      <c r="AG386" s="586" t="s">
        <v>1328</v>
      </c>
      <c r="AH386" s="586" t="s">
        <v>1328</v>
      </c>
      <c r="AI386" s="586" t="s">
        <v>1328</v>
      </c>
      <c r="AJ386" s="586" t="s">
        <v>1328</v>
      </c>
      <c r="AK386" s="586" t="s">
        <v>1328</v>
      </c>
      <c r="AL386" s="586" t="s">
        <v>1328</v>
      </c>
      <c r="AM386" s="586" t="s">
        <v>1328</v>
      </c>
      <c r="AN386" s="586" t="s">
        <v>1328</v>
      </c>
      <c r="AO386" s="586" t="s">
        <v>1328</v>
      </c>
      <c r="AP386" s="586" t="s">
        <v>1328</v>
      </c>
      <c r="AQ386" s="586" t="s">
        <v>1328</v>
      </c>
      <c r="AR386" s="586" t="s">
        <v>1328</v>
      </c>
      <c r="AS386" s="586" t="s">
        <v>1328</v>
      </c>
      <c r="AT386" s="587" t="s">
        <v>1328</v>
      </c>
      <c r="AU386" s="586" t="s">
        <v>1328</v>
      </c>
      <c r="AV386" s="586" t="s">
        <v>1328</v>
      </c>
      <c r="AW386" s="586" t="s">
        <v>1328</v>
      </c>
      <c r="AX386" s="586" t="s">
        <v>1328</v>
      </c>
      <c r="AY386" s="586" t="s">
        <v>1328</v>
      </c>
      <c r="AZ386" s="588" t="s">
        <v>1328</v>
      </c>
      <c r="BA386" s="588" t="s">
        <v>1328</v>
      </c>
      <c r="BB386" s="586" t="s">
        <v>1328</v>
      </c>
      <c r="BC386" s="587" t="s">
        <v>1328</v>
      </c>
      <c r="BD386" s="587" t="s">
        <v>1328</v>
      </c>
      <c r="BE386" s="588" t="s">
        <v>1328</v>
      </c>
      <c r="BF386" s="586" t="s">
        <v>1328</v>
      </c>
      <c r="BG386" s="586" t="s">
        <v>1328</v>
      </c>
      <c r="BH386" s="586" t="s">
        <v>1328</v>
      </c>
      <c r="BI386" s="586" t="s">
        <v>1328</v>
      </c>
      <c r="BJ386" s="586"/>
      <c r="BK386" s="586"/>
    </row>
    <row r="387" spans="1:63" x14ac:dyDescent="0.25">
      <c r="A387" s="564">
        <v>303</v>
      </c>
      <c r="C387" s="584" t="s">
        <v>1328</v>
      </c>
      <c r="D387" s="584" t="s">
        <v>1328</v>
      </c>
      <c r="E387" s="585" t="s">
        <v>1328</v>
      </c>
      <c r="F387" s="586" t="s">
        <v>1328</v>
      </c>
      <c r="G387" s="586" t="s">
        <v>1328</v>
      </c>
      <c r="H387" s="586" t="s">
        <v>1328</v>
      </c>
      <c r="I387" s="586" t="s">
        <v>1328</v>
      </c>
      <c r="J387" s="586" t="s">
        <v>1328</v>
      </c>
      <c r="K387" s="586" t="s">
        <v>1328</v>
      </c>
      <c r="L387" s="586" t="s">
        <v>1328</v>
      </c>
      <c r="M387" s="586" t="s">
        <v>1328</v>
      </c>
      <c r="N387" s="586" t="s">
        <v>1328</v>
      </c>
      <c r="O387" s="586" t="s">
        <v>1328</v>
      </c>
      <c r="P387" s="586" t="s">
        <v>1328</v>
      </c>
      <c r="Q387" s="586" t="s">
        <v>1328</v>
      </c>
      <c r="R387" s="586" t="s">
        <v>1328</v>
      </c>
      <c r="S387" s="586" t="s">
        <v>1328</v>
      </c>
      <c r="T387" s="586" t="s">
        <v>1328</v>
      </c>
      <c r="U387" s="586" t="s">
        <v>1328</v>
      </c>
      <c r="V387" s="586" t="s">
        <v>1328</v>
      </c>
      <c r="W387" s="586" t="s">
        <v>1328</v>
      </c>
      <c r="X387" s="586" t="s">
        <v>1328</v>
      </c>
      <c r="Y387" s="586" t="s">
        <v>1328</v>
      </c>
      <c r="Z387" s="586" t="s">
        <v>1328</v>
      </c>
      <c r="AA387" s="586" t="s">
        <v>1328</v>
      </c>
      <c r="AB387" s="586" t="s">
        <v>1328</v>
      </c>
      <c r="AC387" s="586" t="s">
        <v>1328</v>
      </c>
      <c r="AD387" s="586" t="s">
        <v>1328</v>
      </c>
      <c r="AE387" s="586" t="s">
        <v>1328</v>
      </c>
      <c r="AF387" s="586" t="s">
        <v>1328</v>
      </c>
      <c r="AG387" s="586" t="s">
        <v>1328</v>
      </c>
      <c r="AH387" s="586" t="s">
        <v>1328</v>
      </c>
      <c r="AI387" s="586" t="s">
        <v>1328</v>
      </c>
      <c r="AJ387" s="586" t="s">
        <v>1328</v>
      </c>
      <c r="AK387" s="586" t="s">
        <v>1328</v>
      </c>
      <c r="AL387" s="586" t="s">
        <v>1328</v>
      </c>
      <c r="AM387" s="586" t="s">
        <v>1328</v>
      </c>
      <c r="AN387" s="586" t="s">
        <v>1328</v>
      </c>
      <c r="AO387" s="586" t="s">
        <v>1328</v>
      </c>
      <c r="AP387" s="586" t="s">
        <v>1328</v>
      </c>
      <c r="AQ387" s="586" t="s">
        <v>1328</v>
      </c>
      <c r="AR387" s="586" t="s">
        <v>1328</v>
      </c>
      <c r="AS387" s="586" t="s">
        <v>1328</v>
      </c>
      <c r="AT387" s="587" t="s">
        <v>1328</v>
      </c>
      <c r="AU387" s="586" t="s">
        <v>1328</v>
      </c>
      <c r="AV387" s="586" t="s">
        <v>1328</v>
      </c>
      <c r="AW387" s="586" t="s">
        <v>1328</v>
      </c>
      <c r="AX387" s="586" t="s">
        <v>1328</v>
      </c>
      <c r="AY387" s="586" t="s">
        <v>1328</v>
      </c>
      <c r="AZ387" s="588" t="s">
        <v>1328</v>
      </c>
      <c r="BA387" s="588" t="s">
        <v>1328</v>
      </c>
      <c r="BB387" s="586" t="s">
        <v>1328</v>
      </c>
      <c r="BC387" s="587" t="s">
        <v>1328</v>
      </c>
      <c r="BD387" s="587" t="s">
        <v>1328</v>
      </c>
      <c r="BE387" s="588" t="s">
        <v>1328</v>
      </c>
      <c r="BF387" s="586" t="s">
        <v>1328</v>
      </c>
      <c r="BG387" s="586" t="s">
        <v>1328</v>
      </c>
      <c r="BH387" s="586" t="s">
        <v>1328</v>
      </c>
      <c r="BI387" s="586" t="s">
        <v>1328</v>
      </c>
      <c r="BJ387" s="586"/>
      <c r="BK387" s="586"/>
    </row>
    <row r="388" spans="1:63" x14ac:dyDescent="0.25">
      <c r="A388" s="564">
        <v>303</v>
      </c>
      <c r="C388" s="584" t="s">
        <v>1328</v>
      </c>
      <c r="D388" s="584" t="s">
        <v>1328</v>
      </c>
      <c r="E388" s="585" t="s">
        <v>1328</v>
      </c>
      <c r="F388" s="586" t="s">
        <v>1328</v>
      </c>
      <c r="G388" s="586" t="s">
        <v>1328</v>
      </c>
      <c r="H388" s="586" t="s">
        <v>1328</v>
      </c>
      <c r="I388" s="586" t="s">
        <v>1328</v>
      </c>
      <c r="J388" s="586" t="s">
        <v>1328</v>
      </c>
      <c r="K388" s="586" t="s">
        <v>1328</v>
      </c>
      <c r="L388" s="586" t="s">
        <v>1328</v>
      </c>
      <c r="M388" s="586" t="s">
        <v>1328</v>
      </c>
      <c r="N388" s="586" t="s">
        <v>1328</v>
      </c>
      <c r="O388" s="586" t="s">
        <v>1328</v>
      </c>
      <c r="P388" s="586" t="s">
        <v>1328</v>
      </c>
      <c r="Q388" s="586" t="s">
        <v>1328</v>
      </c>
      <c r="R388" s="586" t="s">
        <v>1328</v>
      </c>
      <c r="S388" s="586" t="s">
        <v>1328</v>
      </c>
      <c r="T388" s="586" t="s">
        <v>1328</v>
      </c>
      <c r="U388" s="586" t="s">
        <v>1328</v>
      </c>
      <c r="V388" s="586" t="s">
        <v>1328</v>
      </c>
      <c r="W388" s="586" t="s">
        <v>1328</v>
      </c>
      <c r="X388" s="586" t="s">
        <v>1328</v>
      </c>
      <c r="Y388" s="586" t="s">
        <v>1328</v>
      </c>
      <c r="Z388" s="586" t="s">
        <v>1328</v>
      </c>
      <c r="AA388" s="586" t="s">
        <v>1328</v>
      </c>
      <c r="AB388" s="586" t="s">
        <v>1328</v>
      </c>
      <c r="AC388" s="586" t="s">
        <v>1328</v>
      </c>
      <c r="AD388" s="586" t="s">
        <v>1328</v>
      </c>
      <c r="AE388" s="586" t="s">
        <v>1328</v>
      </c>
      <c r="AF388" s="586" t="s">
        <v>1328</v>
      </c>
      <c r="AG388" s="586" t="s">
        <v>1328</v>
      </c>
      <c r="AH388" s="586" t="s">
        <v>1328</v>
      </c>
      <c r="AI388" s="586" t="s">
        <v>1328</v>
      </c>
      <c r="AJ388" s="586" t="s">
        <v>1328</v>
      </c>
      <c r="AK388" s="586" t="s">
        <v>1328</v>
      </c>
      <c r="AL388" s="586" t="s">
        <v>1328</v>
      </c>
      <c r="AM388" s="586" t="s">
        <v>1328</v>
      </c>
      <c r="AN388" s="586" t="s">
        <v>1328</v>
      </c>
      <c r="AO388" s="586" t="s">
        <v>1328</v>
      </c>
      <c r="AP388" s="586" t="s">
        <v>1328</v>
      </c>
      <c r="AQ388" s="586" t="s">
        <v>1328</v>
      </c>
      <c r="AR388" s="586" t="s">
        <v>1328</v>
      </c>
      <c r="AS388" s="586" t="s">
        <v>1328</v>
      </c>
      <c r="AT388" s="587" t="s">
        <v>1328</v>
      </c>
      <c r="AU388" s="586" t="s">
        <v>1328</v>
      </c>
      <c r="AV388" s="586" t="s">
        <v>1328</v>
      </c>
      <c r="AW388" s="586" t="s">
        <v>1328</v>
      </c>
      <c r="AX388" s="586" t="s">
        <v>1328</v>
      </c>
      <c r="AY388" s="586" t="s">
        <v>1328</v>
      </c>
      <c r="AZ388" s="588" t="s">
        <v>1328</v>
      </c>
      <c r="BA388" s="588" t="s">
        <v>1328</v>
      </c>
      <c r="BB388" s="586" t="s">
        <v>1328</v>
      </c>
      <c r="BC388" s="587" t="s">
        <v>1328</v>
      </c>
      <c r="BD388" s="587" t="s">
        <v>1328</v>
      </c>
      <c r="BE388" s="588" t="s">
        <v>1328</v>
      </c>
      <c r="BF388" s="586" t="s">
        <v>1328</v>
      </c>
      <c r="BG388" s="586" t="s">
        <v>1328</v>
      </c>
      <c r="BH388" s="586" t="s">
        <v>1328</v>
      </c>
      <c r="BI388" s="586" t="s">
        <v>1328</v>
      </c>
      <c r="BJ388" s="586"/>
      <c r="BK388" s="586"/>
    </row>
    <row r="389" spans="1:63" x14ac:dyDescent="0.25">
      <c r="A389" s="564">
        <v>303</v>
      </c>
      <c r="C389" s="584" t="s">
        <v>1328</v>
      </c>
      <c r="D389" s="584" t="s">
        <v>1328</v>
      </c>
      <c r="E389" s="585" t="s">
        <v>1328</v>
      </c>
      <c r="F389" s="586" t="s">
        <v>1328</v>
      </c>
      <c r="G389" s="586" t="s">
        <v>1328</v>
      </c>
      <c r="H389" s="586" t="s">
        <v>1328</v>
      </c>
      <c r="I389" s="586" t="s">
        <v>1328</v>
      </c>
      <c r="J389" s="586" t="s">
        <v>1328</v>
      </c>
      <c r="K389" s="586" t="s">
        <v>1328</v>
      </c>
      <c r="L389" s="586" t="s">
        <v>1328</v>
      </c>
      <c r="M389" s="586" t="s">
        <v>1328</v>
      </c>
      <c r="N389" s="586" t="s">
        <v>1328</v>
      </c>
      <c r="O389" s="586" t="s">
        <v>1328</v>
      </c>
      <c r="P389" s="586" t="s">
        <v>1328</v>
      </c>
      <c r="Q389" s="586" t="s">
        <v>1328</v>
      </c>
      <c r="R389" s="586" t="s">
        <v>1328</v>
      </c>
      <c r="S389" s="586" t="s">
        <v>1328</v>
      </c>
      <c r="T389" s="586" t="s">
        <v>1328</v>
      </c>
      <c r="U389" s="586" t="s">
        <v>1328</v>
      </c>
      <c r="V389" s="586" t="s">
        <v>1328</v>
      </c>
      <c r="W389" s="586" t="s">
        <v>1328</v>
      </c>
      <c r="X389" s="586" t="s">
        <v>1328</v>
      </c>
      <c r="Y389" s="586" t="s">
        <v>1328</v>
      </c>
      <c r="Z389" s="586" t="s">
        <v>1328</v>
      </c>
      <c r="AA389" s="586" t="s">
        <v>1328</v>
      </c>
      <c r="AB389" s="586" t="s">
        <v>1328</v>
      </c>
      <c r="AC389" s="586" t="s">
        <v>1328</v>
      </c>
      <c r="AD389" s="586" t="s">
        <v>1328</v>
      </c>
      <c r="AE389" s="586" t="s">
        <v>1328</v>
      </c>
      <c r="AF389" s="586" t="s">
        <v>1328</v>
      </c>
      <c r="AG389" s="586" t="s">
        <v>1328</v>
      </c>
      <c r="AH389" s="586" t="s">
        <v>1328</v>
      </c>
      <c r="AI389" s="586" t="s">
        <v>1328</v>
      </c>
      <c r="AJ389" s="586" t="s">
        <v>1328</v>
      </c>
      <c r="AK389" s="586" t="s">
        <v>1328</v>
      </c>
      <c r="AL389" s="586" t="s">
        <v>1328</v>
      </c>
      <c r="AM389" s="586" t="s">
        <v>1328</v>
      </c>
      <c r="AN389" s="586" t="s">
        <v>1328</v>
      </c>
      <c r="AO389" s="586" t="s">
        <v>1328</v>
      </c>
      <c r="AP389" s="586" t="s">
        <v>1328</v>
      </c>
      <c r="AQ389" s="586" t="s">
        <v>1328</v>
      </c>
      <c r="AR389" s="586" t="s">
        <v>1328</v>
      </c>
      <c r="AS389" s="586" t="s">
        <v>1328</v>
      </c>
      <c r="AT389" s="587" t="s">
        <v>1328</v>
      </c>
      <c r="AU389" s="586" t="s">
        <v>1328</v>
      </c>
      <c r="AV389" s="586" t="s">
        <v>1328</v>
      </c>
      <c r="AW389" s="586" t="s">
        <v>1328</v>
      </c>
      <c r="AX389" s="586" t="s">
        <v>1328</v>
      </c>
      <c r="AY389" s="586" t="s">
        <v>1328</v>
      </c>
      <c r="AZ389" s="588" t="s">
        <v>1328</v>
      </c>
      <c r="BA389" s="588" t="s">
        <v>1328</v>
      </c>
      <c r="BB389" s="586" t="s">
        <v>1328</v>
      </c>
      <c r="BC389" s="587" t="s">
        <v>1328</v>
      </c>
      <c r="BD389" s="587" t="s">
        <v>1328</v>
      </c>
      <c r="BE389" s="588" t="s">
        <v>1328</v>
      </c>
      <c r="BF389" s="586" t="s">
        <v>1328</v>
      </c>
      <c r="BG389" s="586" t="s">
        <v>1328</v>
      </c>
      <c r="BH389" s="586" t="s">
        <v>1328</v>
      </c>
      <c r="BI389" s="586" t="s">
        <v>1328</v>
      </c>
      <c r="BJ389" s="586"/>
      <c r="BK389" s="586"/>
    </row>
    <row r="390" spans="1:63" x14ac:dyDescent="0.25">
      <c r="A390" s="564">
        <v>303</v>
      </c>
      <c r="C390" s="584" t="s">
        <v>1328</v>
      </c>
      <c r="D390" s="584" t="s">
        <v>1328</v>
      </c>
      <c r="E390" s="585" t="s">
        <v>1328</v>
      </c>
      <c r="F390" s="586" t="s">
        <v>1328</v>
      </c>
      <c r="G390" s="586" t="s">
        <v>1328</v>
      </c>
      <c r="H390" s="586" t="s">
        <v>1328</v>
      </c>
      <c r="I390" s="586" t="s">
        <v>1328</v>
      </c>
      <c r="J390" s="586" t="s">
        <v>1328</v>
      </c>
      <c r="K390" s="586" t="s">
        <v>1328</v>
      </c>
      <c r="L390" s="586" t="s">
        <v>1328</v>
      </c>
      <c r="M390" s="586" t="s">
        <v>1328</v>
      </c>
      <c r="N390" s="586" t="s">
        <v>1328</v>
      </c>
      <c r="O390" s="586" t="s">
        <v>1328</v>
      </c>
      <c r="P390" s="586" t="s">
        <v>1328</v>
      </c>
      <c r="Q390" s="586" t="s">
        <v>1328</v>
      </c>
      <c r="R390" s="586" t="s">
        <v>1328</v>
      </c>
      <c r="S390" s="586" t="s">
        <v>1328</v>
      </c>
      <c r="T390" s="586" t="s">
        <v>1328</v>
      </c>
      <c r="U390" s="586" t="s">
        <v>1328</v>
      </c>
      <c r="V390" s="586" t="s">
        <v>1328</v>
      </c>
      <c r="W390" s="586" t="s">
        <v>1328</v>
      </c>
      <c r="X390" s="586" t="s">
        <v>1328</v>
      </c>
      <c r="Y390" s="586" t="s">
        <v>1328</v>
      </c>
      <c r="Z390" s="586" t="s">
        <v>1328</v>
      </c>
      <c r="AA390" s="586" t="s">
        <v>1328</v>
      </c>
      <c r="AB390" s="586" t="s">
        <v>1328</v>
      </c>
      <c r="AC390" s="586" t="s">
        <v>1328</v>
      </c>
      <c r="AD390" s="586" t="s">
        <v>1328</v>
      </c>
      <c r="AE390" s="586" t="s">
        <v>1328</v>
      </c>
      <c r="AF390" s="586" t="s">
        <v>1328</v>
      </c>
      <c r="AG390" s="586" t="s">
        <v>1328</v>
      </c>
      <c r="AH390" s="586" t="s">
        <v>1328</v>
      </c>
      <c r="AI390" s="586" t="s">
        <v>1328</v>
      </c>
      <c r="AJ390" s="586" t="s">
        <v>1328</v>
      </c>
      <c r="AK390" s="586" t="s">
        <v>1328</v>
      </c>
      <c r="AL390" s="586" t="s">
        <v>1328</v>
      </c>
      <c r="AM390" s="586" t="s">
        <v>1328</v>
      </c>
      <c r="AN390" s="586" t="s">
        <v>1328</v>
      </c>
      <c r="AO390" s="586" t="s">
        <v>1328</v>
      </c>
      <c r="AP390" s="586" t="s">
        <v>1328</v>
      </c>
      <c r="AQ390" s="586" t="s">
        <v>1328</v>
      </c>
      <c r="AR390" s="586" t="s">
        <v>1328</v>
      </c>
      <c r="AS390" s="586" t="s">
        <v>1328</v>
      </c>
      <c r="AT390" s="587" t="s">
        <v>1328</v>
      </c>
      <c r="AU390" s="586" t="s">
        <v>1328</v>
      </c>
      <c r="AV390" s="586" t="s">
        <v>1328</v>
      </c>
      <c r="AW390" s="586" t="s">
        <v>1328</v>
      </c>
      <c r="AX390" s="586" t="s">
        <v>1328</v>
      </c>
      <c r="AY390" s="586" t="s">
        <v>1328</v>
      </c>
      <c r="AZ390" s="588" t="s">
        <v>1328</v>
      </c>
      <c r="BA390" s="588" t="s">
        <v>1328</v>
      </c>
      <c r="BB390" s="586" t="s">
        <v>1328</v>
      </c>
      <c r="BC390" s="587" t="s">
        <v>1328</v>
      </c>
      <c r="BD390" s="587" t="s">
        <v>1328</v>
      </c>
      <c r="BE390" s="588" t="s">
        <v>1328</v>
      </c>
      <c r="BF390" s="586" t="s">
        <v>1328</v>
      </c>
      <c r="BG390" s="586" t="s">
        <v>1328</v>
      </c>
      <c r="BH390" s="586" t="s">
        <v>1328</v>
      </c>
      <c r="BI390" s="586" t="s">
        <v>1328</v>
      </c>
      <c r="BJ390" s="586"/>
      <c r="BK390" s="586"/>
    </row>
    <row r="391" spans="1:63" x14ac:dyDescent="0.25">
      <c r="A391" s="564">
        <v>303</v>
      </c>
      <c r="C391" s="584" t="s">
        <v>1328</v>
      </c>
      <c r="D391" s="584" t="s">
        <v>1328</v>
      </c>
      <c r="E391" s="585" t="s">
        <v>1328</v>
      </c>
      <c r="F391" s="586" t="s">
        <v>1328</v>
      </c>
      <c r="G391" s="586" t="s">
        <v>1328</v>
      </c>
      <c r="H391" s="586" t="s">
        <v>1328</v>
      </c>
      <c r="I391" s="586" t="s">
        <v>1328</v>
      </c>
      <c r="J391" s="586" t="s">
        <v>1328</v>
      </c>
      <c r="K391" s="586" t="s">
        <v>1328</v>
      </c>
      <c r="L391" s="586" t="s">
        <v>1328</v>
      </c>
      <c r="M391" s="586" t="s">
        <v>1328</v>
      </c>
      <c r="N391" s="586" t="s">
        <v>1328</v>
      </c>
      <c r="O391" s="586" t="s">
        <v>1328</v>
      </c>
      <c r="P391" s="586" t="s">
        <v>1328</v>
      </c>
      <c r="Q391" s="586" t="s">
        <v>1328</v>
      </c>
      <c r="R391" s="586" t="s">
        <v>1328</v>
      </c>
      <c r="S391" s="586" t="s">
        <v>1328</v>
      </c>
      <c r="T391" s="586" t="s">
        <v>1328</v>
      </c>
      <c r="U391" s="586" t="s">
        <v>1328</v>
      </c>
      <c r="V391" s="586" t="s">
        <v>1328</v>
      </c>
      <c r="W391" s="586" t="s">
        <v>1328</v>
      </c>
      <c r="X391" s="586" t="s">
        <v>1328</v>
      </c>
      <c r="Y391" s="586" t="s">
        <v>1328</v>
      </c>
      <c r="Z391" s="586" t="s">
        <v>1328</v>
      </c>
      <c r="AA391" s="586" t="s">
        <v>1328</v>
      </c>
      <c r="AB391" s="586" t="s">
        <v>1328</v>
      </c>
      <c r="AC391" s="586" t="s">
        <v>1328</v>
      </c>
      <c r="AD391" s="586" t="s">
        <v>1328</v>
      </c>
      <c r="AE391" s="586" t="s">
        <v>1328</v>
      </c>
      <c r="AF391" s="586" t="s">
        <v>1328</v>
      </c>
      <c r="AG391" s="586" t="s">
        <v>1328</v>
      </c>
      <c r="AH391" s="586" t="s">
        <v>1328</v>
      </c>
      <c r="AI391" s="586" t="s">
        <v>1328</v>
      </c>
      <c r="AJ391" s="586" t="s">
        <v>1328</v>
      </c>
      <c r="AK391" s="586" t="s">
        <v>1328</v>
      </c>
      <c r="AL391" s="586" t="s">
        <v>1328</v>
      </c>
      <c r="AM391" s="586" t="s">
        <v>1328</v>
      </c>
      <c r="AN391" s="586" t="s">
        <v>1328</v>
      </c>
      <c r="AO391" s="586" t="s">
        <v>1328</v>
      </c>
      <c r="AP391" s="586" t="s">
        <v>1328</v>
      </c>
      <c r="AQ391" s="586" t="s">
        <v>1328</v>
      </c>
      <c r="AR391" s="586" t="s">
        <v>1328</v>
      </c>
      <c r="AS391" s="586" t="s">
        <v>1328</v>
      </c>
      <c r="AT391" s="587" t="s">
        <v>1328</v>
      </c>
      <c r="AU391" s="586" t="s">
        <v>1328</v>
      </c>
      <c r="AV391" s="586" t="s">
        <v>1328</v>
      </c>
      <c r="AW391" s="586" t="s">
        <v>1328</v>
      </c>
      <c r="AX391" s="586" t="s">
        <v>1328</v>
      </c>
      <c r="AY391" s="586" t="s">
        <v>1328</v>
      </c>
      <c r="AZ391" s="588" t="s">
        <v>1328</v>
      </c>
      <c r="BA391" s="588" t="s">
        <v>1328</v>
      </c>
      <c r="BB391" s="586" t="s">
        <v>1328</v>
      </c>
      <c r="BC391" s="587" t="s">
        <v>1328</v>
      </c>
      <c r="BD391" s="587" t="s">
        <v>1328</v>
      </c>
      <c r="BE391" s="588" t="s">
        <v>1328</v>
      </c>
      <c r="BF391" s="586" t="s">
        <v>1328</v>
      </c>
      <c r="BG391" s="586" t="s">
        <v>1328</v>
      </c>
      <c r="BH391" s="586" t="s">
        <v>1328</v>
      </c>
      <c r="BI391" s="586" t="s">
        <v>1328</v>
      </c>
      <c r="BJ391" s="586"/>
      <c r="BK391" s="586"/>
    </row>
    <row r="392" spans="1:63" x14ac:dyDescent="0.25">
      <c r="A392" s="564">
        <v>303</v>
      </c>
      <c r="C392" s="584" t="s">
        <v>1328</v>
      </c>
      <c r="D392" s="584" t="s">
        <v>1328</v>
      </c>
      <c r="E392" s="585" t="s">
        <v>1328</v>
      </c>
      <c r="F392" s="586" t="s">
        <v>1328</v>
      </c>
      <c r="G392" s="586" t="s">
        <v>1328</v>
      </c>
      <c r="H392" s="586" t="s">
        <v>1328</v>
      </c>
      <c r="I392" s="586" t="s">
        <v>1328</v>
      </c>
      <c r="J392" s="586" t="s">
        <v>1328</v>
      </c>
      <c r="K392" s="586" t="s">
        <v>1328</v>
      </c>
      <c r="L392" s="586" t="s">
        <v>1328</v>
      </c>
      <c r="M392" s="586" t="s">
        <v>1328</v>
      </c>
      <c r="N392" s="586" t="s">
        <v>1328</v>
      </c>
      <c r="O392" s="586" t="s">
        <v>1328</v>
      </c>
      <c r="P392" s="586" t="s">
        <v>1328</v>
      </c>
      <c r="Q392" s="586" t="s">
        <v>1328</v>
      </c>
      <c r="R392" s="586" t="s">
        <v>1328</v>
      </c>
      <c r="S392" s="586" t="s">
        <v>1328</v>
      </c>
      <c r="T392" s="586" t="s">
        <v>1328</v>
      </c>
      <c r="U392" s="586" t="s">
        <v>1328</v>
      </c>
      <c r="V392" s="586" t="s">
        <v>1328</v>
      </c>
      <c r="W392" s="586" t="s">
        <v>1328</v>
      </c>
      <c r="X392" s="586" t="s">
        <v>1328</v>
      </c>
      <c r="Y392" s="586" t="s">
        <v>1328</v>
      </c>
      <c r="Z392" s="586" t="s">
        <v>1328</v>
      </c>
      <c r="AA392" s="586" t="s">
        <v>1328</v>
      </c>
      <c r="AB392" s="586" t="s">
        <v>1328</v>
      </c>
      <c r="AC392" s="586" t="s">
        <v>1328</v>
      </c>
      <c r="AD392" s="586" t="s">
        <v>1328</v>
      </c>
      <c r="AE392" s="586" t="s">
        <v>1328</v>
      </c>
      <c r="AF392" s="586" t="s">
        <v>1328</v>
      </c>
      <c r="AG392" s="586" t="s">
        <v>1328</v>
      </c>
      <c r="AH392" s="586" t="s">
        <v>1328</v>
      </c>
      <c r="AI392" s="586" t="s">
        <v>1328</v>
      </c>
      <c r="AJ392" s="586" t="s">
        <v>1328</v>
      </c>
      <c r="AK392" s="586" t="s">
        <v>1328</v>
      </c>
      <c r="AL392" s="586" t="s">
        <v>1328</v>
      </c>
      <c r="AM392" s="586" t="s">
        <v>1328</v>
      </c>
      <c r="AN392" s="586" t="s">
        <v>1328</v>
      </c>
      <c r="AO392" s="586" t="s">
        <v>1328</v>
      </c>
      <c r="AP392" s="586" t="s">
        <v>1328</v>
      </c>
      <c r="AQ392" s="586" t="s">
        <v>1328</v>
      </c>
      <c r="AR392" s="586" t="s">
        <v>1328</v>
      </c>
      <c r="AS392" s="586" t="s">
        <v>1328</v>
      </c>
      <c r="AT392" s="587" t="s">
        <v>1328</v>
      </c>
      <c r="AU392" s="586" t="s">
        <v>1328</v>
      </c>
      <c r="AV392" s="586" t="s">
        <v>1328</v>
      </c>
      <c r="AW392" s="586" t="s">
        <v>1328</v>
      </c>
      <c r="AX392" s="586" t="s">
        <v>1328</v>
      </c>
      <c r="AY392" s="586" t="s">
        <v>1328</v>
      </c>
      <c r="AZ392" s="588" t="s">
        <v>1328</v>
      </c>
      <c r="BA392" s="588" t="s">
        <v>1328</v>
      </c>
      <c r="BB392" s="586" t="s">
        <v>1328</v>
      </c>
      <c r="BC392" s="587" t="s">
        <v>1328</v>
      </c>
      <c r="BD392" s="587" t="s">
        <v>1328</v>
      </c>
      <c r="BE392" s="588" t="s">
        <v>1328</v>
      </c>
      <c r="BF392" s="586" t="s">
        <v>1328</v>
      </c>
      <c r="BG392" s="586" t="s">
        <v>1328</v>
      </c>
      <c r="BH392" s="586" t="s">
        <v>1328</v>
      </c>
      <c r="BI392" s="586" t="s">
        <v>1328</v>
      </c>
      <c r="BJ392" s="586"/>
      <c r="BK392" s="586"/>
    </row>
    <row r="393" spans="1:63" x14ac:dyDescent="0.25">
      <c r="A393" s="564">
        <v>303</v>
      </c>
      <c r="C393" s="584" t="s">
        <v>1328</v>
      </c>
      <c r="D393" s="584" t="s">
        <v>1328</v>
      </c>
      <c r="E393" s="585" t="s">
        <v>1328</v>
      </c>
      <c r="F393" s="586" t="s">
        <v>1328</v>
      </c>
      <c r="G393" s="586" t="s">
        <v>1328</v>
      </c>
      <c r="H393" s="586" t="s">
        <v>1328</v>
      </c>
      <c r="I393" s="586" t="s">
        <v>1328</v>
      </c>
      <c r="J393" s="586" t="s">
        <v>1328</v>
      </c>
      <c r="K393" s="586" t="s">
        <v>1328</v>
      </c>
      <c r="L393" s="586" t="s">
        <v>1328</v>
      </c>
      <c r="M393" s="586" t="s">
        <v>1328</v>
      </c>
      <c r="N393" s="586" t="s">
        <v>1328</v>
      </c>
      <c r="O393" s="586" t="s">
        <v>1328</v>
      </c>
      <c r="P393" s="586" t="s">
        <v>1328</v>
      </c>
      <c r="Q393" s="586" t="s">
        <v>1328</v>
      </c>
      <c r="R393" s="586" t="s">
        <v>1328</v>
      </c>
      <c r="S393" s="586" t="s">
        <v>1328</v>
      </c>
      <c r="T393" s="586" t="s">
        <v>1328</v>
      </c>
      <c r="U393" s="586" t="s">
        <v>1328</v>
      </c>
      <c r="V393" s="586" t="s">
        <v>1328</v>
      </c>
      <c r="W393" s="586" t="s">
        <v>1328</v>
      </c>
      <c r="X393" s="586" t="s">
        <v>1328</v>
      </c>
      <c r="Y393" s="586" t="s">
        <v>1328</v>
      </c>
      <c r="Z393" s="586" t="s">
        <v>1328</v>
      </c>
      <c r="AA393" s="586" t="s">
        <v>1328</v>
      </c>
      <c r="AB393" s="586" t="s">
        <v>1328</v>
      </c>
      <c r="AC393" s="586" t="s">
        <v>1328</v>
      </c>
      <c r="AD393" s="586" t="s">
        <v>1328</v>
      </c>
      <c r="AE393" s="586" t="s">
        <v>1328</v>
      </c>
      <c r="AF393" s="586" t="s">
        <v>1328</v>
      </c>
      <c r="AG393" s="586" t="s">
        <v>1328</v>
      </c>
      <c r="AH393" s="586" t="s">
        <v>1328</v>
      </c>
      <c r="AI393" s="586" t="s">
        <v>1328</v>
      </c>
      <c r="AJ393" s="586" t="s">
        <v>1328</v>
      </c>
      <c r="AK393" s="586" t="s">
        <v>1328</v>
      </c>
      <c r="AL393" s="586" t="s">
        <v>1328</v>
      </c>
      <c r="AM393" s="586" t="s">
        <v>1328</v>
      </c>
      <c r="AN393" s="586" t="s">
        <v>1328</v>
      </c>
      <c r="AO393" s="586" t="s">
        <v>1328</v>
      </c>
      <c r="AP393" s="586" t="s">
        <v>1328</v>
      </c>
      <c r="AQ393" s="586" t="s">
        <v>1328</v>
      </c>
      <c r="AR393" s="586" t="s">
        <v>1328</v>
      </c>
      <c r="AS393" s="586" t="s">
        <v>1328</v>
      </c>
      <c r="AT393" s="587" t="s">
        <v>1328</v>
      </c>
      <c r="AU393" s="586" t="s">
        <v>1328</v>
      </c>
      <c r="AV393" s="586" t="s">
        <v>1328</v>
      </c>
      <c r="AW393" s="586" t="s">
        <v>1328</v>
      </c>
      <c r="AX393" s="586" t="s">
        <v>1328</v>
      </c>
      <c r="AY393" s="586" t="s">
        <v>1328</v>
      </c>
      <c r="AZ393" s="588" t="s">
        <v>1328</v>
      </c>
      <c r="BA393" s="588" t="s">
        <v>1328</v>
      </c>
      <c r="BB393" s="586" t="s">
        <v>1328</v>
      </c>
      <c r="BC393" s="587" t="s">
        <v>1328</v>
      </c>
      <c r="BD393" s="587" t="s">
        <v>1328</v>
      </c>
      <c r="BE393" s="588" t="s">
        <v>1328</v>
      </c>
      <c r="BF393" s="586" t="s">
        <v>1328</v>
      </c>
      <c r="BG393" s="586" t="s">
        <v>1328</v>
      </c>
      <c r="BH393" s="586" t="s">
        <v>1328</v>
      </c>
      <c r="BI393" s="586" t="s">
        <v>1328</v>
      </c>
      <c r="BJ393" s="586"/>
      <c r="BK393" s="586"/>
    </row>
    <row r="394" spans="1:63" x14ac:dyDescent="0.25">
      <c r="A394" s="564">
        <v>303</v>
      </c>
      <c r="C394" s="584" t="s">
        <v>1328</v>
      </c>
      <c r="D394" s="584" t="s">
        <v>1328</v>
      </c>
      <c r="E394" s="585" t="s">
        <v>1328</v>
      </c>
      <c r="F394" s="586" t="s">
        <v>1328</v>
      </c>
      <c r="G394" s="586" t="s">
        <v>1328</v>
      </c>
      <c r="H394" s="586" t="s">
        <v>1328</v>
      </c>
      <c r="I394" s="586" t="s">
        <v>1328</v>
      </c>
      <c r="J394" s="586" t="s">
        <v>1328</v>
      </c>
      <c r="K394" s="586" t="s">
        <v>1328</v>
      </c>
      <c r="L394" s="586" t="s">
        <v>1328</v>
      </c>
      <c r="M394" s="586" t="s">
        <v>1328</v>
      </c>
      <c r="N394" s="586" t="s">
        <v>1328</v>
      </c>
      <c r="O394" s="586" t="s">
        <v>1328</v>
      </c>
      <c r="P394" s="586" t="s">
        <v>1328</v>
      </c>
      <c r="Q394" s="586" t="s">
        <v>1328</v>
      </c>
      <c r="R394" s="586" t="s">
        <v>1328</v>
      </c>
      <c r="S394" s="586" t="s">
        <v>1328</v>
      </c>
      <c r="T394" s="586" t="s">
        <v>1328</v>
      </c>
      <c r="U394" s="586" t="s">
        <v>1328</v>
      </c>
      <c r="V394" s="586" t="s">
        <v>1328</v>
      </c>
      <c r="W394" s="586" t="s">
        <v>1328</v>
      </c>
      <c r="X394" s="586" t="s">
        <v>1328</v>
      </c>
      <c r="Y394" s="586" t="s">
        <v>1328</v>
      </c>
      <c r="Z394" s="586" t="s">
        <v>1328</v>
      </c>
      <c r="AA394" s="586" t="s">
        <v>1328</v>
      </c>
      <c r="AB394" s="586" t="s">
        <v>1328</v>
      </c>
      <c r="AC394" s="586" t="s">
        <v>1328</v>
      </c>
      <c r="AD394" s="586" t="s">
        <v>1328</v>
      </c>
      <c r="AE394" s="586" t="s">
        <v>1328</v>
      </c>
      <c r="AF394" s="586" t="s">
        <v>1328</v>
      </c>
      <c r="AG394" s="586" t="s">
        <v>1328</v>
      </c>
      <c r="AH394" s="586" t="s">
        <v>1328</v>
      </c>
      <c r="AI394" s="586" t="s">
        <v>1328</v>
      </c>
      <c r="AJ394" s="586" t="s">
        <v>1328</v>
      </c>
      <c r="AK394" s="586" t="s">
        <v>1328</v>
      </c>
      <c r="AL394" s="586" t="s">
        <v>1328</v>
      </c>
      <c r="AM394" s="586" t="s">
        <v>1328</v>
      </c>
      <c r="AN394" s="586" t="s">
        <v>1328</v>
      </c>
      <c r="AO394" s="586" t="s">
        <v>1328</v>
      </c>
      <c r="AP394" s="586" t="s">
        <v>1328</v>
      </c>
      <c r="AQ394" s="586" t="s">
        <v>1328</v>
      </c>
      <c r="AR394" s="586" t="s">
        <v>1328</v>
      </c>
      <c r="AS394" s="586" t="s">
        <v>1328</v>
      </c>
      <c r="AT394" s="587" t="s">
        <v>1328</v>
      </c>
      <c r="AU394" s="586" t="s">
        <v>1328</v>
      </c>
      <c r="AV394" s="586" t="s">
        <v>1328</v>
      </c>
      <c r="AW394" s="586" t="s">
        <v>1328</v>
      </c>
      <c r="AX394" s="586" t="s">
        <v>1328</v>
      </c>
      <c r="AY394" s="586" t="s">
        <v>1328</v>
      </c>
      <c r="AZ394" s="588" t="s">
        <v>1328</v>
      </c>
      <c r="BA394" s="588" t="s">
        <v>1328</v>
      </c>
      <c r="BB394" s="586" t="s">
        <v>1328</v>
      </c>
      <c r="BC394" s="587" t="s">
        <v>1328</v>
      </c>
      <c r="BD394" s="587" t="s">
        <v>1328</v>
      </c>
      <c r="BE394" s="588" t="s">
        <v>1328</v>
      </c>
      <c r="BF394" s="586" t="s">
        <v>1328</v>
      </c>
      <c r="BG394" s="586" t="s">
        <v>1328</v>
      </c>
      <c r="BH394" s="586" t="s">
        <v>1328</v>
      </c>
      <c r="BI394" s="586" t="s">
        <v>1328</v>
      </c>
      <c r="BJ394" s="586"/>
      <c r="BK394" s="586"/>
    </row>
    <row r="395" spans="1:63" x14ac:dyDescent="0.25">
      <c r="A395" s="564">
        <v>303</v>
      </c>
      <c r="C395" s="584" t="s">
        <v>1328</v>
      </c>
      <c r="D395" s="584" t="s">
        <v>1328</v>
      </c>
      <c r="E395" s="585" t="s">
        <v>1328</v>
      </c>
      <c r="F395" s="586" t="s">
        <v>1328</v>
      </c>
      <c r="G395" s="586" t="s">
        <v>1328</v>
      </c>
      <c r="H395" s="586" t="s">
        <v>1328</v>
      </c>
      <c r="I395" s="586" t="s">
        <v>1328</v>
      </c>
      <c r="J395" s="586" t="s">
        <v>1328</v>
      </c>
      <c r="K395" s="586" t="s">
        <v>1328</v>
      </c>
      <c r="L395" s="586" t="s">
        <v>1328</v>
      </c>
      <c r="M395" s="586" t="s">
        <v>1328</v>
      </c>
      <c r="N395" s="586" t="s">
        <v>1328</v>
      </c>
      <c r="O395" s="586" t="s">
        <v>1328</v>
      </c>
      <c r="P395" s="586" t="s">
        <v>1328</v>
      </c>
      <c r="Q395" s="586" t="s">
        <v>1328</v>
      </c>
      <c r="R395" s="586" t="s">
        <v>1328</v>
      </c>
      <c r="S395" s="586" t="s">
        <v>1328</v>
      </c>
      <c r="T395" s="586" t="s">
        <v>1328</v>
      </c>
      <c r="U395" s="586" t="s">
        <v>1328</v>
      </c>
      <c r="V395" s="586" t="s">
        <v>1328</v>
      </c>
      <c r="W395" s="586" t="s">
        <v>1328</v>
      </c>
      <c r="X395" s="586" t="s">
        <v>1328</v>
      </c>
      <c r="Y395" s="586" t="s">
        <v>1328</v>
      </c>
      <c r="Z395" s="586" t="s">
        <v>1328</v>
      </c>
      <c r="AA395" s="586" t="s">
        <v>1328</v>
      </c>
      <c r="AB395" s="586" t="s">
        <v>1328</v>
      </c>
      <c r="AC395" s="586" t="s">
        <v>1328</v>
      </c>
      <c r="AD395" s="586" t="s">
        <v>1328</v>
      </c>
      <c r="AE395" s="586" t="s">
        <v>1328</v>
      </c>
      <c r="AF395" s="586" t="s">
        <v>1328</v>
      </c>
      <c r="AG395" s="586" t="s">
        <v>1328</v>
      </c>
      <c r="AH395" s="586" t="s">
        <v>1328</v>
      </c>
      <c r="AI395" s="586" t="s">
        <v>1328</v>
      </c>
      <c r="AJ395" s="586" t="s">
        <v>1328</v>
      </c>
      <c r="AK395" s="586" t="s">
        <v>1328</v>
      </c>
      <c r="AL395" s="586" t="s">
        <v>1328</v>
      </c>
      <c r="AM395" s="586" t="s">
        <v>1328</v>
      </c>
      <c r="AN395" s="586" t="s">
        <v>1328</v>
      </c>
      <c r="AO395" s="586" t="s">
        <v>1328</v>
      </c>
      <c r="AP395" s="586" t="s">
        <v>1328</v>
      </c>
      <c r="AQ395" s="586" t="s">
        <v>1328</v>
      </c>
      <c r="AR395" s="586" t="s">
        <v>1328</v>
      </c>
      <c r="AS395" s="586" t="s">
        <v>1328</v>
      </c>
      <c r="AT395" s="587" t="s">
        <v>1328</v>
      </c>
      <c r="AU395" s="586" t="s">
        <v>1328</v>
      </c>
      <c r="AV395" s="586" t="s">
        <v>1328</v>
      </c>
      <c r="AW395" s="586" t="s">
        <v>1328</v>
      </c>
      <c r="AX395" s="586" t="s">
        <v>1328</v>
      </c>
      <c r="AY395" s="586" t="s">
        <v>1328</v>
      </c>
      <c r="AZ395" s="588" t="s">
        <v>1328</v>
      </c>
      <c r="BA395" s="588" t="s">
        <v>1328</v>
      </c>
      <c r="BB395" s="586" t="s">
        <v>1328</v>
      </c>
      <c r="BC395" s="587" t="s">
        <v>1328</v>
      </c>
      <c r="BD395" s="587" t="s">
        <v>1328</v>
      </c>
      <c r="BE395" s="588" t="s">
        <v>1328</v>
      </c>
      <c r="BF395" s="586" t="s">
        <v>1328</v>
      </c>
      <c r="BG395" s="586" t="s">
        <v>1328</v>
      </c>
      <c r="BH395" s="586" t="s">
        <v>1328</v>
      </c>
      <c r="BI395" s="586" t="s">
        <v>1328</v>
      </c>
      <c r="BJ395" s="586"/>
      <c r="BK395" s="586"/>
    </row>
    <row r="396" spans="1:63" x14ac:dyDescent="0.25">
      <c r="A396" s="564">
        <v>303</v>
      </c>
      <c r="C396" s="584" t="s">
        <v>1328</v>
      </c>
      <c r="D396" s="584" t="s">
        <v>1328</v>
      </c>
      <c r="E396" s="585" t="s">
        <v>1328</v>
      </c>
      <c r="F396" s="586" t="s">
        <v>1328</v>
      </c>
      <c r="G396" s="586" t="s">
        <v>1328</v>
      </c>
      <c r="H396" s="586" t="s">
        <v>1328</v>
      </c>
      <c r="I396" s="586" t="s">
        <v>1328</v>
      </c>
      <c r="J396" s="586" t="s">
        <v>1328</v>
      </c>
      <c r="K396" s="586" t="s">
        <v>1328</v>
      </c>
      <c r="L396" s="586" t="s">
        <v>1328</v>
      </c>
      <c r="M396" s="586" t="s">
        <v>1328</v>
      </c>
      <c r="N396" s="586" t="s">
        <v>1328</v>
      </c>
      <c r="O396" s="586" t="s">
        <v>1328</v>
      </c>
      <c r="P396" s="586" t="s">
        <v>1328</v>
      </c>
      <c r="Q396" s="586" t="s">
        <v>1328</v>
      </c>
      <c r="R396" s="586" t="s">
        <v>1328</v>
      </c>
      <c r="S396" s="586" t="s">
        <v>1328</v>
      </c>
      <c r="T396" s="586" t="s">
        <v>1328</v>
      </c>
      <c r="U396" s="586" t="s">
        <v>1328</v>
      </c>
      <c r="V396" s="586" t="s">
        <v>1328</v>
      </c>
      <c r="W396" s="586" t="s">
        <v>1328</v>
      </c>
      <c r="X396" s="586" t="s">
        <v>1328</v>
      </c>
      <c r="Y396" s="586" t="s">
        <v>1328</v>
      </c>
      <c r="Z396" s="586" t="s">
        <v>1328</v>
      </c>
      <c r="AA396" s="586" t="s">
        <v>1328</v>
      </c>
      <c r="AB396" s="586" t="s">
        <v>1328</v>
      </c>
      <c r="AC396" s="586" t="s">
        <v>1328</v>
      </c>
      <c r="AD396" s="586" t="s">
        <v>1328</v>
      </c>
      <c r="AE396" s="586" t="s">
        <v>1328</v>
      </c>
      <c r="AF396" s="586" t="s">
        <v>1328</v>
      </c>
      <c r="AG396" s="586" t="s">
        <v>1328</v>
      </c>
      <c r="AH396" s="586" t="s">
        <v>1328</v>
      </c>
      <c r="AI396" s="586" t="s">
        <v>1328</v>
      </c>
      <c r="AJ396" s="586" t="s">
        <v>1328</v>
      </c>
      <c r="AK396" s="586" t="s">
        <v>1328</v>
      </c>
      <c r="AL396" s="586" t="s">
        <v>1328</v>
      </c>
      <c r="AM396" s="586" t="s">
        <v>1328</v>
      </c>
      <c r="AN396" s="586" t="s">
        <v>1328</v>
      </c>
      <c r="AO396" s="586" t="s">
        <v>1328</v>
      </c>
      <c r="AP396" s="586" t="s">
        <v>1328</v>
      </c>
      <c r="AQ396" s="586" t="s">
        <v>1328</v>
      </c>
      <c r="AR396" s="586" t="s">
        <v>1328</v>
      </c>
      <c r="AS396" s="586" t="s">
        <v>1328</v>
      </c>
      <c r="AT396" s="587" t="s">
        <v>1328</v>
      </c>
      <c r="AU396" s="586" t="s">
        <v>1328</v>
      </c>
      <c r="AV396" s="586" t="s">
        <v>1328</v>
      </c>
      <c r="AW396" s="586" t="s">
        <v>1328</v>
      </c>
      <c r="AX396" s="586" t="s">
        <v>1328</v>
      </c>
      <c r="AY396" s="586" t="s">
        <v>1328</v>
      </c>
      <c r="AZ396" s="588" t="s">
        <v>1328</v>
      </c>
      <c r="BA396" s="588" t="s">
        <v>1328</v>
      </c>
      <c r="BB396" s="586" t="s">
        <v>1328</v>
      </c>
      <c r="BC396" s="587" t="s">
        <v>1328</v>
      </c>
      <c r="BD396" s="587" t="s">
        <v>1328</v>
      </c>
      <c r="BE396" s="588" t="s">
        <v>1328</v>
      </c>
      <c r="BF396" s="586" t="s">
        <v>1328</v>
      </c>
      <c r="BG396" s="586" t="s">
        <v>1328</v>
      </c>
      <c r="BH396" s="586" t="s">
        <v>1328</v>
      </c>
      <c r="BI396" s="586" t="s">
        <v>1328</v>
      </c>
      <c r="BJ396" s="586"/>
      <c r="BK396" s="586"/>
    </row>
    <row r="397" spans="1:63" x14ac:dyDescent="0.25">
      <c r="A397" s="564">
        <v>303</v>
      </c>
      <c r="C397" s="584" t="s">
        <v>1328</v>
      </c>
      <c r="D397" s="584" t="s">
        <v>1328</v>
      </c>
      <c r="E397" s="585" t="s">
        <v>1328</v>
      </c>
      <c r="F397" s="586" t="s">
        <v>1328</v>
      </c>
      <c r="G397" s="586" t="s">
        <v>1328</v>
      </c>
      <c r="H397" s="586" t="s">
        <v>1328</v>
      </c>
      <c r="I397" s="586" t="s">
        <v>1328</v>
      </c>
      <c r="J397" s="586" t="s">
        <v>1328</v>
      </c>
      <c r="K397" s="586" t="s">
        <v>1328</v>
      </c>
      <c r="L397" s="586" t="s">
        <v>1328</v>
      </c>
      <c r="M397" s="586" t="s">
        <v>1328</v>
      </c>
      <c r="N397" s="586" t="s">
        <v>1328</v>
      </c>
      <c r="O397" s="586" t="s">
        <v>1328</v>
      </c>
      <c r="P397" s="586" t="s">
        <v>1328</v>
      </c>
      <c r="Q397" s="586" t="s">
        <v>1328</v>
      </c>
      <c r="R397" s="586" t="s">
        <v>1328</v>
      </c>
      <c r="S397" s="586" t="s">
        <v>1328</v>
      </c>
      <c r="T397" s="586" t="s">
        <v>1328</v>
      </c>
      <c r="U397" s="586" t="s">
        <v>1328</v>
      </c>
      <c r="V397" s="586" t="s">
        <v>1328</v>
      </c>
      <c r="W397" s="586" t="s">
        <v>1328</v>
      </c>
      <c r="X397" s="586" t="s">
        <v>1328</v>
      </c>
      <c r="Y397" s="586" t="s">
        <v>1328</v>
      </c>
      <c r="Z397" s="586" t="s">
        <v>1328</v>
      </c>
      <c r="AA397" s="586" t="s">
        <v>1328</v>
      </c>
      <c r="AB397" s="586" t="s">
        <v>1328</v>
      </c>
      <c r="AC397" s="586" t="s">
        <v>1328</v>
      </c>
      <c r="AD397" s="586" t="s">
        <v>1328</v>
      </c>
      <c r="AE397" s="586" t="s">
        <v>1328</v>
      </c>
      <c r="AF397" s="586" t="s">
        <v>1328</v>
      </c>
      <c r="AG397" s="586" t="s">
        <v>1328</v>
      </c>
      <c r="AH397" s="586" t="s">
        <v>1328</v>
      </c>
      <c r="AI397" s="586" t="s">
        <v>1328</v>
      </c>
      <c r="AJ397" s="586" t="s">
        <v>1328</v>
      </c>
      <c r="AK397" s="586" t="s">
        <v>1328</v>
      </c>
      <c r="AL397" s="586" t="s">
        <v>1328</v>
      </c>
      <c r="AM397" s="586" t="s">
        <v>1328</v>
      </c>
      <c r="AN397" s="586" t="s">
        <v>1328</v>
      </c>
      <c r="AO397" s="586" t="s">
        <v>1328</v>
      </c>
      <c r="AP397" s="586" t="s">
        <v>1328</v>
      </c>
      <c r="AQ397" s="586" t="s">
        <v>1328</v>
      </c>
      <c r="AR397" s="586" t="s">
        <v>1328</v>
      </c>
      <c r="AS397" s="586" t="s">
        <v>1328</v>
      </c>
      <c r="AT397" s="587" t="s">
        <v>1328</v>
      </c>
      <c r="AU397" s="586" t="s">
        <v>1328</v>
      </c>
      <c r="AV397" s="586" t="s">
        <v>1328</v>
      </c>
      <c r="AW397" s="586" t="s">
        <v>1328</v>
      </c>
      <c r="AX397" s="586" t="s">
        <v>1328</v>
      </c>
      <c r="AY397" s="586" t="s">
        <v>1328</v>
      </c>
      <c r="AZ397" s="588" t="s">
        <v>1328</v>
      </c>
      <c r="BA397" s="588" t="s">
        <v>1328</v>
      </c>
      <c r="BB397" s="586" t="s">
        <v>1328</v>
      </c>
      <c r="BC397" s="587" t="s">
        <v>1328</v>
      </c>
      <c r="BD397" s="587" t="s">
        <v>1328</v>
      </c>
      <c r="BE397" s="588" t="s">
        <v>1328</v>
      </c>
      <c r="BF397" s="586" t="s">
        <v>1328</v>
      </c>
      <c r="BG397" s="586" t="s">
        <v>1328</v>
      </c>
      <c r="BH397" s="586" t="s">
        <v>1328</v>
      </c>
      <c r="BI397" s="586" t="s">
        <v>1328</v>
      </c>
      <c r="BJ397" s="586"/>
      <c r="BK397" s="586"/>
    </row>
    <row r="398" spans="1:63" x14ac:dyDescent="0.25">
      <c r="A398" s="564">
        <v>303</v>
      </c>
      <c r="C398" s="584" t="s">
        <v>1328</v>
      </c>
      <c r="D398" s="584" t="s">
        <v>1328</v>
      </c>
      <c r="E398" s="585" t="s">
        <v>1328</v>
      </c>
      <c r="F398" s="586" t="s">
        <v>1328</v>
      </c>
      <c r="G398" s="586" t="s">
        <v>1328</v>
      </c>
      <c r="H398" s="586" t="s">
        <v>1328</v>
      </c>
      <c r="I398" s="586" t="s">
        <v>1328</v>
      </c>
      <c r="J398" s="586" t="s">
        <v>1328</v>
      </c>
      <c r="K398" s="586" t="s">
        <v>1328</v>
      </c>
      <c r="L398" s="586" t="s">
        <v>1328</v>
      </c>
      <c r="M398" s="586" t="s">
        <v>1328</v>
      </c>
      <c r="N398" s="586" t="s">
        <v>1328</v>
      </c>
      <c r="O398" s="586" t="s">
        <v>1328</v>
      </c>
      <c r="P398" s="586" t="s">
        <v>1328</v>
      </c>
      <c r="Q398" s="586" t="s">
        <v>1328</v>
      </c>
      <c r="R398" s="586" t="s">
        <v>1328</v>
      </c>
      <c r="S398" s="586" t="s">
        <v>1328</v>
      </c>
      <c r="T398" s="586" t="s">
        <v>1328</v>
      </c>
      <c r="U398" s="586" t="s">
        <v>1328</v>
      </c>
      <c r="V398" s="586" t="s">
        <v>1328</v>
      </c>
      <c r="W398" s="586" t="s">
        <v>1328</v>
      </c>
      <c r="X398" s="586" t="s">
        <v>1328</v>
      </c>
      <c r="Y398" s="586" t="s">
        <v>1328</v>
      </c>
      <c r="Z398" s="586" t="s">
        <v>1328</v>
      </c>
      <c r="AA398" s="586" t="s">
        <v>1328</v>
      </c>
      <c r="AB398" s="586" t="s">
        <v>1328</v>
      </c>
      <c r="AC398" s="586" t="s">
        <v>1328</v>
      </c>
      <c r="AD398" s="586" t="s">
        <v>1328</v>
      </c>
      <c r="AE398" s="586" t="s">
        <v>1328</v>
      </c>
      <c r="AF398" s="586" t="s">
        <v>1328</v>
      </c>
      <c r="AG398" s="586" t="s">
        <v>1328</v>
      </c>
      <c r="AH398" s="586" t="s">
        <v>1328</v>
      </c>
      <c r="AI398" s="586" t="s">
        <v>1328</v>
      </c>
      <c r="AJ398" s="586" t="s">
        <v>1328</v>
      </c>
      <c r="AK398" s="586" t="s">
        <v>1328</v>
      </c>
      <c r="AL398" s="586" t="s">
        <v>1328</v>
      </c>
      <c r="AM398" s="586" t="s">
        <v>1328</v>
      </c>
      <c r="AN398" s="586" t="s">
        <v>1328</v>
      </c>
      <c r="AO398" s="586" t="s">
        <v>1328</v>
      </c>
      <c r="AP398" s="586" t="s">
        <v>1328</v>
      </c>
      <c r="AQ398" s="586" t="s">
        <v>1328</v>
      </c>
      <c r="AR398" s="586" t="s">
        <v>1328</v>
      </c>
      <c r="AS398" s="586" t="s">
        <v>1328</v>
      </c>
      <c r="AT398" s="587" t="s">
        <v>1328</v>
      </c>
      <c r="AU398" s="586" t="s">
        <v>1328</v>
      </c>
      <c r="AV398" s="586" t="s">
        <v>1328</v>
      </c>
      <c r="AW398" s="586" t="s">
        <v>1328</v>
      </c>
      <c r="AX398" s="586" t="s">
        <v>1328</v>
      </c>
      <c r="AY398" s="586" t="s">
        <v>1328</v>
      </c>
      <c r="AZ398" s="588" t="s">
        <v>1328</v>
      </c>
      <c r="BA398" s="588" t="s">
        <v>1328</v>
      </c>
      <c r="BB398" s="586" t="s">
        <v>1328</v>
      </c>
      <c r="BC398" s="587" t="s">
        <v>1328</v>
      </c>
      <c r="BD398" s="587" t="s">
        <v>1328</v>
      </c>
      <c r="BE398" s="588" t="s">
        <v>1328</v>
      </c>
      <c r="BF398" s="586" t="s">
        <v>1328</v>
      </c>
      <c r="BG398" s="586" t="s">
        <v>1328</v>
      </c>
      <c r="BH398" s="586" t="s">
        <v>1328</v>
      </c>
      <c r="BI398" s="586" t="s">
        <v>1328</v>
      </c>
      <c r="BJ398" s="586"/>
      <c r="BK398" s="586"/>
    </row>
    <row r="399" spans="1:63" x14ac:dyDescent="0.25">
      <c r="A399" s="564">
        <v>303</v>
      </c>
      <c r="C399" s="584" t="s">
        <v>1328</v>
      </c>
      <c r="D399" s="584" t="s">
        <v>1328</v>
      </c>
      <c r="E399" s="585" t="s">
        <v>1328</v>
      </c>
      <c r="F399" s="586" t="s">
        <v>1328</v>
      </c>
      <c r="G399" s="586" t="s">
        <v>1328</v>
      </c>
      <c r="H399" s="586" t="s">
        <v>1328</v>
      </c>
      <c r="I399" s="586" t="s">
        <v>1328</v>
      </c>
      <c r="J399" s="586" t="s">
        <v>1328</v>
      </c>
      <c r="K399" s="586" t="s">
        <v>1328</v>
      </c>
      <c r="L399" s="586" t="s">
        <v>1328</v>
      </c>
      <c r="M399" s="586" t="s">
        <v>1328</v>
      </c>
      <c r="N399" s="586" t="s">
        <v>1328</v>
      </c>
      <c r="O399" s="586" t="s">
        <v>1328</v>
      </c>
      <c r="P399" s="586" t="s">
        <v>1328</v>
      </c>
      <c r="Q399" s="586" t="s">
        <v>1328</v>
      </c>
      <c r="R399" s="586" t="s">
        <v>1328</v>
      </c>
      <c r="S399" s="586" t="s">
        <v>1328</v>
      </c>
      <c r="T399" s="586" t="s">
        <v>1328</v>
      </c>
      <c r="U399" s="586" t="s">
        <v>1328</v>
      </c>
      <c r="V399" s="586" t="s">
        <v>1328</v>
      </c>
      <c r="W399" s="586" t="s">
        <v>1328</v>
      </c>
      <c r="X399" s="586" t="s">
        <v>1328</v>
      </c>
      <c r="Y399" s="586" t="s">
        <v>1328</v>
      </c>
      <c r="Z399" s="586" t="s">
        <v>1328</v>
      </c>
      <c r="AA399" s="586" t="s">
        <v>1328</v>
      </c>
      <c r="AB399" s="586" t="s">
        <v>1328</v>
      </c>
      <c r="AC399" s="586" t="s">
        <v>1328</v>
      </c>
      <c r="AD399" s="586" t="s">
        <v>1328</v>
      </c>
      <c r="AE399" s="586" t="s">
        <v>1328</v>
      </c>
      <c r="AF399" s="586" t="s">
        <v>1328</v>
      </c>
      <c r="AG399" s="586" t="s">
        <v>1328</v>
      </c>
      <c r="AH399" s="586" t="s">
        <v>1328</v>
      </c>
      <c r="AI399" s="586" t="s">
        <v>1328</v>
      </c>
      <c r="AJ399" s="586" t="s">
        <v>1328</v>
      </c>
      <c r="AK399" s="586" t="s">
        <v>1328</v>
      </c>
      <c r="AL399" s="586" t="s">
        <v>1328</v>
      </c>
      <c r="AM399" s="586" t="s">
        <v>1328</v>
      </c>
      <c r="AN399" s="586" t="s">
        <v>1328</v>
      </c>
      <c r="AO399" s="586" t="s">
        <v>1328</v>
      </c>
      <c r="AP399" s="586" t="s">
        <v>1328</v>
      </c>
      <c r="AQ399" s="586" t="s">
        <v>1328</v>
      </c>
      <c r="AR399" s="586" t="s">
        <v>1328</v>
      </c>
      <c r="AS399" s="586" t="s">
        <v>1328</v>
      </c>
      <c r="AT399" s="587" t="s">
        <v>1328</v>
      </c>
      <c r="AU399" s="586" t="s">
        <v>1328</v>
      </c>
      <c r="AV399" s="586" t="s">
        <v>1328</v>
      </c>
      <c r="AW399" s="586" t="s">
        <v>1328</v>
      </c>
      <c r="AX399" s="586" t="s">
        <v>1328</v>
      </c>
      <c r="AY399" s="586" t="s">
        <v>1328</v>
      </c>
      <c r="AZ399" s="588" t="s">
        <v>1328</v>
      </c>
      <c r="BA399" s="588" t="s">
        <v>1328</v>
      </c>
      <c r="BB399" s="586" t="s">
        <v>1328</v>
      </c>
      <c r="BC399" s="587" t="s">
        <v>1328</v>
      </c>
      <c r="BD399" s="587" t="s">
        <v>1328</v>
      </c>
      <c r="BE399" s="588" t="s">
        <v>1328</v>
      </c>
      <c r="BF399" s="586" t="s">
        <v>1328</v>
      </c>
      <c r="BG399" s="586" t="s">
        <v>1328</v>
      </c>
      <c r="BH399" s="586" t="s">
        <v>1328</v>
      </c>
      <c r="BI399" s="586" t="s">
        <v>1328</v>
      </c>
      <c r="BJ399" s="586"/>
      <c r="BK399" s="586"/>
    </row>
    <row r="400" spans="1:63" x14ac:dyDescent="0.25">
      <c r="A400" s="564">
        <v>303</v>
      </c>
      <c r="C400" s="584" t="s">
        <v>1328</v>
      </c>
      <c r="D400" s="584" t="s">
        <v>1328</v>
      </c>
      <c r="E400" s="585" t="s">
        <v>1328</v>
      </c>
      <c r="F400" s="586" t="s">
        <v>1328</v>
      </c>
      <c r="G400" s="586" t="s">
        <v>1328</v>
      </c>
      <c r="H400" s="586" t="s">
        <v>1328</v>
      </c>
      <c r="I400" s="586" t="s">
        <v>1328</v>
      </c>
      <c r="J400" s="586" t="s">
        <v>1328</v>
      </c>
      <c r="K400" s="586" t="s">
        <v>1328</v>
      </c>
      <c r="L400" s="586" t="s">
        <v>1328</v>
      </c>
      <c r="M400" s="586" t="s">
        <v>1328</v>
      </c>
      <c r="N400" s="586" t="s">
        <v>1328</v>
      </c>
      <c r="O400" s="586" t="s">
        <v>1328</v>
      </c>
      <c r="P400" s="586" t="s">
        <v>1328</v>
      </c>
      <c r="Q400" s="586" t="s">
        <v>1328</v>
      </c>
      <c r="R400" s="586" t="s">
        <v>1328</v>
      </c>
      <c r="S400" s="586" t="s">
        <v>1328</v>
      </c>
      <c r="T400" s="586" t="s">
        <v>1328</v>
      </c>
      <c r="U400" s="586" t="s">
        <v>1328</v>
      </c>
      <c r="V400" s="586" t="s">
        <v>1328</v>
      </c>
      <c r="W400" s="586" t="s">
        <v>1328</v>
      </c>
      <c r="X400" s="586" t="s">
        <v>1328</v>
      </c>
      <c r="Y400" s="586" t="s">
        <v>1328</v>
      </c>
      <c r="Z400" s="586" t="s">
        <v>1328</v>
      </c>
      <c r="AA400" s="586" t="s">
        <v>1328</v>
      </c>
      <c r="AB400" s="586" t="s">
        <v>1328</v>
      </c>
      <c r="AC400" s="586" t="s">
        <v>1328</v>
      </c>
      <c r="AD400" s="586" t="s">
        <v>1328</v>
      </c>
      <c r="AE400" s="586" t="s">
        <v>1328</v>
      </c>
      <c r="AF400" s="586" t="s">
        <v>1328</v>
      </c>
      <c r="AG400" s="586" t="s">
        <v>1328</v>
      </c>
      <c r="AH400" s="586" t="s">
        <v>1328</v>
      </c>
      <c r="AI400" s="586" t="s">
        <v>1328</v>
      </c>
      <c r="AJ400" s="586" t="s">
        <v>1328</v>
      </c>
      <c r="AK400" s="586" t="s">
        <v>1328</v>
      </c>
      <c r="AL400" s="586" t="s">
        <v>1328</v>
      </c>
      <c r="AM400" s="586" t="s">
        <v>1328</v>
      </c>
      <c r="AN400" s="586" t="s">
        <v>1328</v>
      </c>
      <c r="AO400" s="586" t="s">
        <v>1328</v>
      </c>
      <c r="AP400" s="586" t="s">
        <v>1328</v>
      </c>
      <c r="AQ400" s="586" t="s">
        <v>1328</v>
      </c>
      <c r="AR400" s="586" t="s">
        <v>1328</v>
      </c>
      <c r="AS400" s="586" t="s">
        <v>1328</v>
      </c>
      <c r="AT400" s="587" t="s">
        <v>1328</v>
      </c>
      <c r="AU400" s="586" t="s">
        <v>1328</v>
      </c>
      <c r="AV400" s="586" t="s">
        <v>1328</v>
      </c>
      <c r="AW400" s="586" t="s">
        <v>1328</v>
      </c>
      <c r="AX400" s="586" t="s">
        <v>1328</v>
      </c>
      <c r="AY400" s="586" t="s">
        <v>1328</v>
      </c>
      <c r="AZ400" s="588" t="s">
        <v>1328</v>
      </c>
      <c r="BA400" s="588" t="s">
        <v>1328</v>
      </c>
      <c r="BB400" s="586" t="s">
        <v>1328</v>
      </c>
      <c r="BC400" s="587" t="s">
        <v>1328</v>
      </c>
      <c r="BD400" s="587" t="s">
        <v>1328</v>
      </c>
      <c r="BE400" s="588" t="s">
        <v>1328</v>
      </c>
      <c r="BF400" s="586" t="s">
        <v>1328</v>
      </c>
      <c r="BG400" s="586" t="s">
        <v>1328</v>
      </c>
      <c r="BH400" s="586" t="s">
        <v>1328</v>
      </c>
      <c r="BI400" s="586" t="s">
        <v>1328</v>
      </c>
      <c r="BJ400" s="586"/>
      <c r="BK400" s="586"/>
    </row>
    <row r="401" spans="1:63" x14ac:dyDescent="0.25">
      <c r="A401" s="564">
        <v>303</v>
      </c>
      <c r="C401" s="584" t="s">
        <v>1328</v>
      </c>
      <c r="D401" s="584" t="s">
        <v>1328</v>
      </c>
      <c r="E401" s="585" t="s">
        <v>1328</v>
      </c>
      <c r="F401" s="586" t="s">
        <v>1328</v>
      </c>
      <c r="G401" s="586" t="s">
        <v>1328</v>
      </c>
      <c r="H401" s="586" t="s">
        <v>1328</v>
      </c>
      <c r="I401" s="586" t="s">
        <v>1328</v>
      </c>
      <c r="J401" s="586" t="s">
        <v>1328</v>
      </c>
      <c r="K401" s="586" t="s">
        <v>1328</v>
      </c>
      <c r="L401" s="586" t="s">
        <v>1328</v>
      </c>
      <c r="M401" s="586" t="s">
        <v>1328</v>
      </c>
      <c r="N401" s="586" t="s">
        <v>1328</v>
      </c>
      <c r="O401" s="586" t="s">
        <v>1328</v>
      </c>
      <c r="P401" s="586" t="s">
        <v>1328</v>
      </c>
      <c r="Q401" s="586" t="s">
        <v>1328</v>
      </c>
      <c r="R401" s="586" t="s">
        <v>1328</v>
      </c>
      <c r="S401" s="586" t="s">
        <v>1328</v>
      </c>
      <c r="T401" s="586" t="s">
        <v>1328</v>
      </c>
      <c r="U401" s="586" t="s">
        <v>1328</v>
      </c>
      <c r="V401" s="586" t="s">
        <v>1328</v>
      </c>
      <c r="W401" s="586" t="s">
        <v>1328</v>
      </c>
      <c r="X401" s="586" t="s">
        <v>1328</v>
      </c>
      <c r="Y401" s="586" t="s">
        <v>1328</v>
      </c>
      <c r="Z401" s="586" t="s">
        <v>1328</v>
      </c>
      <c r="AA401" s="586" t="s">
        <v>1328</v>
      </c>
      <c r="AB401" s="586" t="s">
        <v>1328</v>
      </c>
      <c r="AC401" s="586" t="s">
        <v>1328</v>
      </c>
      <c r="AD401" s="586" t="s">
        <v>1328</v>
      </c>
      <c r="AE401" s="586" t="s">
        <v>1328</v>
      </c>
      <c r="AF401" s="586" t="s">
        <v>1328</v>
      </c>
      <c r="AG401" s="586" t="s">
        <v>1328</v>
      </c>
      <c r="AH401" s="586" t="s">
        <v>1328</v>
      </c>
      <c r="AI401" s="586" t="s">
        <v>1328</v>
      </c>
      <c r="AJ401" s="586" t="s">
        <v>1328</v>
      </c>
      <c r="AK401" s="586" t="s">
        <v>1328</v>
      </c>
      <c r="AL401" s="586" t="s">
        <v>1328</v>
      </c>
      <c r="AM401" s="586" t="s">
        <v>1328</v>
      </c>
      <c r="AN401" s="586" t="s">
        <v>1328</v>
      </c>
      <c r="AO401" s="586" t="s">
        <v>1328</v>
      </c>
      <c r="AP401" s="586" t="s">
        <v>1328</v>
      </c>
      <c r="AQ401" s="586" t="s">
        <v>1328</v>
      </c>
      <c r="AR401" s="586" t="s">
        <v>1328</v>
      </c>
      <c r="AS401" s="586" t="s">
        <v>1328</v>
      </c>
      <c r="AT401" s="587" t="s">
        <v>1328</v>
      </c>
      <c r="AU401" s="586" t="s">
        <v>1328</v>
      </c>
      <c r="AV401" s="586" t="s">
        <v>1328</v>
      </c>
      <c r="AW401" s="586" t="s">
        <v>1328</v>
      </c>
      <c r="AX401" s="586" t="s">
        <v>1328</v>
      </c>
      <c r="AY401" s="586" t="s">
        <v>1328</v>
      </c>
      <c r="AZ401" s="588" t="s">
        <v>1328</v>
      </c>
      <c r="BA401" s="588" t="s">
        <v>1328</v>
      </c>
      <c r="BB401" s="586" t="s">
        <v>1328</v>
      </c>
      <c r="BC401" s="587" t="s">
        <v>1328</v>
      </c>
      <c r="BD401" s="587" t="s">
        <v>1328</v>
      </c>
      <c r="BE401" s="588" t="s">
        <v>1328</v>
      </c>
      <c r="BF401" s="586" t="s">
        <v>1328</v>
      </c>
      <c r="BG401" s="586" t="s">
        <v>1328</v>
      </c>
      <c r="BH401" s="586" t="s">
        <v>1328</v>
      </c>
      <c r="BI401" s="586" t="s">
        <v>1328</v>
      </c>
      <c r="BJ401" s="586"/>
      <c r="BK401" s="586"/>
    </row>
    <row r="402" spans="1:63" x14ac:dyDescent="0.25">
      <c r="A402" s="564">
        <v>303</v>
      </c>
      <c r="C402" s="584" t="s">
        <v>1328</v>
      </c>
      <c r="D402" s="584" t="s">
        <v>1328</v>
      </c>
      <c r="E402" s="585" t="s">
        <v>1328</v>
      </c>
      <c r="F402" s="586" t="s">
        <v>1328</v>
      </c>
      <c r="G402" s="586" t="s">
        <v>1328</v>
      </c>
      <c r="H402" s="586" t="s">
        <v>1328</v>
      </c>
      <c r="I402" s="586" t="s">
        <v>1328</v>
      </c>
      <c r="J402" s="586" t="s">
        <v>1328</v>
      </c>
      <c r="K402" s="586" t="s">
        <v>1328</v>
      </c>
      <c r="L402" s="586" t="s">
        <v>1328</v>
      </c>
      <c r="M402" s="586" t="s">
        <v>1328</v>
      </c>
      <c r="N402" s="586" t="s">
        <v>1328</v>
      </c>
      <c r="O402" s="586" t="s">
        <v>1328</v>
      </c>
      <c r="P402" s="586" t="s">
        <v>1328</v>
      </c>
      <c r="Q402" s="586" t="s">
        <v>1328</v>
      </c>
      <c r="R402" s="586" t="s">
        <v>1328</v>
      </c>
      <c r="S402" s="586" t="s">
        <v>1328</v>
      </c>
      <c r="T402" s="586" t="s">
        <v>1328</v>
      </c>
      <c r="U402" s="586" t="s">
        <v>1328</v>
      </c>
      <c r="V402" s="586" t="s">
        <v>1328</v>
      </c>
      <c r="W402" s="586" t="s">
        <v>1328</v>
      </c>
      <c r="X402" s="586" t="s">
        <v>1328</v>
      </c>
      <c r="Y402" s="586" t="s">
        <v>1328</v>
      </c>
      <c r="Z402" s="586" t="s">
        <v>1328</v>
      </c>
      <c r="AA402" s="586" t="s">
        <v>1328</v>
      </c>
      <c r="AB402" s="586" t="s">
        <v>1328</v>
      </c>
      <c r="AC402" s="586" t="s">
        <v>1328</v>
      </c>
      <c r="AD402" s="586" t="s">
        <v>1328</v>
      </c>
      <c r="AE402" s="586" t="s">
        <v>1328</v>
      </c>
      <c r="AF402" s="586" t="s">
        <v>1328</v>
      </c>
      <c r="AG402" s="586" t="s">
        <v>1328</v>
      </c>
      <c r="AH402" s="586" t="s">
        <v>1328</v>
      </c>
      <c r="AI402" s="586" t="s">
        <v>1328</v>
      </c>
      <c r="AJ402" s="586" t="s">
        <v>1328</v>
      </c>
      <c r="AK402" s="586" t="s">
        <v>1328</v>
      </c>
      <c r="AL402" s="586" t="s">
        <v>1328</v>
      </c>
      <c r="AM402" s="586" t="s">
        <v>1328</v>
      </c>
      <c r="AN402" s="586" t="s">
        <v>1328</v>
      </c>
      <c r="AO402" s="586" t="s">
        <v>1328</v>
      </c>
      <c r="AP402" s="586" t="s">
        <v>1328</v>
      </c>
      <c r="AQ402" s="586" t="s">
        <v>1328</v>
      </c>
      <c r="AR402" s="586" t="s">
        <v>1328</v>
      </c>
      <c r="AS402" s="586" t="s">
        <v>1328</v>
      </c>
      <c r="AT402" s="587" t="s">
        <v>1328</v>
      </c>
      <c r="AU402" s="586" t="s">
        <v>1328</v>
      </c>
      <c r="AV402" s="586" t="s">
        <v>1328</v>
      </c>
      <c r="AW402" s="586" t="s">
        <v>1328</v>
      </c>
      <c r="AX402" s="586" t="s">
        <v>1328</v>
      </c>
      <c r="AY402" s="586" t="s">
        <v>1328</v>
      </c>
      <c r="AZ402" s="588" t="s">
        <v>1328</v>
      </c>
      <c r="BA402" s="588" t="s">
        <v>1328</v>
      </c>
      <c r="BB402" s="586" t="s">
        <v>1328</v>
      </c>
      <c r="BC402" s="587" t="s">
        <v>1328</v>
      </c>
      <c r="BD402" s="587" t="s">
        <v>1328</v>
      </c>
      <c r="BE402" s="588" t="s">
        <v>1328</v>
      </c>
      <c r="BF402" s="586" t="s">
        <v>1328</v>
      </c>
      <c r="BG402" s="586" t="s">
        <v>1328</v>
      </c>
      <c r="BH402" s="586" t="s">
        <v>1328</v>
      </c>
      <c r="BI402" s="586" t="s">
        <v>1328</v>
      </c>
      <c r="BJ402" s="586"/>
      <c r="BK402" s="586"/>
    </row>
    <row r="403" spans="1:63" x14ac:dyDescent="0.25">
      <c r="A403" s="564">
        <v>303</v>
      </c>
      <c r="C403" s="584" t="s">
        <v>1328</v>
      </c>
      <c r="D403" s="584" t="s">
        <v>1328</v>
      </c>
      <c r="E403" s="585" t="s">
        <v>1328</v>
      </c>
      <c r="F403" s="586" t="s">
        <v>1328</v>
      </c>
      <c r="G403" s="586" t="s">
        <v>1328</v>
      </c>
      <c r="H403" s="586" t="s">
        <v>1328</v>
      </c>
      <c r="I403" s="586" t="s">
        <v>1328</v>
      </c>
      <c r="J403" s="586" t="s">
        <v>1328</v>
      </c>
      <c r="K403" s="586" t="s">
        <v>1328</v>
      </c>
      <c r="L403" s="586" t="s">
        <v>1328</v>
      </c>
      <c r="M403" s="586" t="s">
        <v>1328</v>
      </c>
      <c r="N403" s="586" t="s">
        <v>1328</v>
      </c>
      <c r="O403" s="586" t="s">
        <v>1328</v>
      </c>
      <c r="P403" s="586" t="s">
        <v>1328</v>
      </c>
      <c r="Q403" s="586" t="s">
        <v>1328</v>
      </c>
      <c r="R403" s="586" t="s">
        <v>1328</v>
      </c>
      <c r="S403" s="586" t="s">
        <v>1328</v>
      </c>
      <c r="T403" s="586" t="s">
        <v>1328</v>
      </c>
      <c r="U403" s="586" t="s">
        <v>1328</v>
      </c>
      <c r="V403" s="586" t="s">
        <v>1328</v>
      </c>
      <c r="W403" s="586" t="s">
        <v>1328</v>
      </c>
      <c r="X403" s="586" t="s">
        <v>1328</v>
      </c>
      <c r="Y403" s="586" t="s">
        <v>1328</v>
      </c>
      <c r="Z403" s="586" t="s">
        <v>1328</v>
      </c>
      <c r="AA403" s="586" t="s">
        <v>1328</v>
      </c>
      <c r="AB403" s="586" t="s">
        <v>1328</v>
      </c>
      <c r="AC403" s="586" t="s">
        <v>1328</v>
      </c>
      <c r="AD403" s="586" t="s">
        <v>1328</v>
      </c>
      <c r="AE403" s="586" t="s">
        <v>1328</v>
      </c>
      <c r="AF403" s="586" t="s">
        <v>1328</v>
      </c>
      <c r="AG403" s="586" t="s">
        <v>1328</v>
      </c>
      <c r="AH403" s="586" t="s">
        <v>1328</v>
      </c>
      <c r="AI403" s="586" t="s">
        <v>1328</v>
      </c>
      <c r="AJ403" s="586" t="s">
        <v>1328</v>
      </c>
      <c r="AK403" s="586" t="s">
        <v>1328</v>
      </c>
      <c r="AL403" s="586" t="s">
        <v>1328</v>
      </c>
      <c r="AM403" s="586" t="s">
        <v>1328</v>
      </c>
      <c r="AN403" s="586" t="s">
        <v>1328</v>
      </c>
      <c r="AO403" s="586" t="s">
        <v>1328</v>
      </c>
      <c r="AP403" s="586" t="s">
        <v>1328</v>
      </c>
      <c r="AQ403" s="586" t="s">
        <v>1328</v>
      </c>
      <c r="AR403" s="586" t="s">
        <v>1328</v>
      </c>
      <c r="AS403" s="586" t="s">
        <v>1328</v>
      </c>
      <c r="AT403" s="587" t="s">
        <v>1328</v>
      </c>
      <c r="AU403" s="586" t="s">
        <v>1328</v>
      </c>
      <c r="AV403" s="586" t="s">
        <v>1328</v>
      </c>
      <c r="AW403" s="586" t="s">
        <v>1328</v>
      </c>
      <c r="AX403" s="586" t="s">
        <v>1328</v>
      </c>
      <c r="AY403" s="586" t="s">
        <v>1328</v>
      </c>
      <c r="AZ403" s="588" t="s">
        <v>1328</v>
      </c>
      <c r="BA403" s="588" t="s">
        <v>1328</v>
      </c>
      <c r="BB403" s="586" t="s">
        <v>1328</v>
      </c>
      <c r="BC403" s="587" t="s">
        <v>1328</v>
      </c>
      <c r="BD403" s="587" t="s">
        <v>1328</v>
      </c>
      <c r="BE403" s="588" t="s">
        <v>1328</v>
      </c>
      <c r="BF403" s="586" t="s">
        <v>1328</v>
      </c>
      <c r="BG403" s="586" t="s">
        <v>1328</v>
      </c>
      <c r="BH403" s="586" t="s">
        <v>1328</v>
      </c>
      <c r="BI403" s="586" t="s">
        <v>1328</v>
      </c>
      <c r="BJ403" s="586"/>
      <c r="BK403" s="586"/>
    </row>
    <row r="404" spans="1:63" x14ac:dyDescent="0.25">
      <c r="A404" s="564">
        <v>303</v>
      </c>
      <c r="C404" s="584" t="s">
        <v>1328</v>
      </c>
      <c r="D404" s="584" t="s">
        <v>1328</v>
      </c>
      <c r="E404" s="585" t="s">
        <v>1328</v>
      </c>
      <c r="F404" s="586" t="s">
        <v>1328</v>
      </c>
      <c r="G404" s="586" t="s">
        <v>1328</v>
      </c>
      <c r="H404" s="586" t="s">
        <v>1328</v>
      </c>
      <c r="I404" s="586" t="s">
        <v>1328</v>
      </c>
      <c r="J404" s="586" t="s">
        <v>1328</v>
      </c>
      <c r="K404" s="586" t="s">
        <v>1328</v>
      </c>
      <c r="L404" s="586" t="s">
        <v>1328</v>
      </c>
      <c r="M404" s="586" t="s">
        <v>1328</v>
      </c>
      <c r="N404" s="586" t="s">
        <v>1328</v>
      </c>
      <c r="O404" s="586" t="s">
        <v>1328</v>
      </c>
      <c r="P404" s="586" t="s">
        <v>1328</v>
      </c>
      <c r="Q404" s="586" t="s">
        <v>1328</v>
      </c>
      <c r="R404" s="586" t="s">
        <v>1328</v>
      </c>
      <c r="S404" s="586" t="s">
        <v>1328</v>
      </c>
      <c r="T404" s="586" t="s">
        <v>1328</v>
      </c>
      <c r="U404" s="586" t="s">
        <v>1328</v>
      </c>
      <c r="V404" s="586" t="s">
        <v>1328</v>
      </c>
      <c r="W404" s="586" t="s">
        <v>1328</v>
      </c>
      <c r="X404" s="586" t="s">
        <v>1328</v>
      </c>
      <c r="Y404" s="586" t="s">
        <v>1328</v>
      </c>
      <c r="Z404" s="586" t="s">
        <v>1328</v>
      </c>
      <c r="AA404" s="586" t="s">
        <v>1328</v>
      </c>
      <c r="AB404" s="586" t="s">
        <v>1328</v>
      </c>
      <c r="AC404" s="586" t="s">
        <v>1328</v>
      </c>
      <c r="AD404" s="586" t="s">
        <v>1328</v>
      </c>
      <c r="AE404" s="586" t="s">
        <v>1328</v>
      </c>
      <c r="AF404" s="586" t="s">
        <v>1328</v>
      </c>
      <c r="AG404" s="586" t="s">
        <v>1328</v>
      </c>
      <c r="AH404" s="586" t="s">
        <v>1328</v>
      </c>
      <c r="AI404" s="586" t="s">
        <v>1328</v>
      </c>
      <c r="AJ404" s="586" t="s">
        <v>1328</v>
      </c>
      <c r="AK404" s="586" t="s">
        <v>1328</v>
      </c>
      <c r="AL404" s="586" t="s">
        <v>1328</v>
      </c>
      <c r="AM404" s="586" t="s">
        <v>1328</v>
      </c>
      <c r="AN404" s="586" t="s">
        <v>1328</v>
      </c>
      <c r="AO404" s="586" t="s">
        <v>1328</v>
      </c>
      <c r="AP404" s="586" t="s">
        <v>1328</v>
      </c>
      <c r="AQ404" s="586" t="s">
        <v>1328</v>
      </c>
      <c r="AR404" s="586" t="s">
        <v>1328</v>
      </c>
      <c r="AS404" s="586" t="s">
        <v>1328</v>
      </c>
      <c r="AT404" s="587" t="s">
        <v>1328</v>
      </c>
      <c r="AU404" s="586" t="s">
        <v>1328</v>
      </c>
      <c r="AV404" s="586" t="s">
        <v>1328</v>
      </c>
      <c r="AW404" s="586" t="s">
        <v>1328</v>
      </c>
      <c r="AX404" s="586" t="s">
        <v>1328</v>
      </c>
      <c r="AY404" s="586" t="s">
        <v>1328</v>
      </c>
      <c r="AZ404" s="588" t="s">
        <v>1328</v>
      </c>
      <c r="BA404" s="588" t="s">
        <v>1328</v>
      </c>
      <c r="BB404" s="586" t="s">
        <v>1328</v>
      </c>
      <c r="BC404" s="587" t="s">
        <v>1328</v>
      </c>
      <c r="BD404" s="587" t="s">
        <v>1328</v>
      </c>
      <c r="BE404" s="588" t="s">
        <v>1328</v>
      </c>
      <c r="BF404" s="586" t="s">
        <v>1328</v>
      </c>
      <c r="BG404" s="586" t="s">
        <v>1328</v>
      </c>
      <c r="BH404" s="586" t="s">
        <v>1328</v>
      </c>
      <c r="BI404" s="586" t="s">
        <v>1328</v>
      </c>
      <c r="BJ404" s="586"/>
      <c r="BK404" s="586"/>
    </row>
    <row r="405" spans="1:63" x14ac:dyDescent="0.25">
      <c r="A405" s="564">
        <v>303</v>
      </c>
      <c r="C405" s="584" t="s">
        <v>1328</v>
      </c>
      <c r="D405" s="584" t="s">
        <v>1328</v>
      </c>
      <c r="E405" s="585" t="s">
        <v>1328</v>
      </c>
      <c r="F405" s="586" t="s">
        <v>1328</v>
      </c>
      <c r="G405" s="586" t="s">
        <v>1328</v>
      </c>
      <c r="H405" s="586" t="s">
        <v>1328</v>
      </c>
      <c r="I405" s="586" t="s">
        <v>1328</v>
      </c>
      <c r="J405" s="586" t="s">
        <v>1328</v>
      </c>
      <c r="K405" s="586" t="s">
        <v>1328</v>
      </c>
      <c r="L405" s="586" t="s">
        <v>1328</v>
      </c>
      <c r="M405" s="586" t="s">
        <v>1328</v>
      </c>
      <c r="N405" s="586" t="s">
        <v>1328</v>
      </c>
      <c r="O405" s="586" t="s">
        <v>1328</v>
      </c>
      <c r="P405" s="586" t="s">
        <v>1328</v>
      </c>
      <c r="Q405" s="586" t="s">
        <v>1328</v>
      </c>
      <c r="R405" s="586" t="s">
        <v>1328</v>
      </c>
      <c r="S405" s="586" t="s">
        <v>1328</v>
      </c>
      <c r="T405" s="586" t="s">
        <v>1328</v>
      </c>
      <c r="U405" s="586" t="s">
        <v>1328</v>
      </c>
      <c r="V405" s="586" t="s">
        <v>1328</v>
      </c>
      <c r="W405" s="586" t="s">
        <v>1328</v>
      </c>
      <c r="X405" s="586" t="s">
        <v>1328</v>
      </c>
      <c r="Y405" s="586" t="s">
        <v>1328</v>
      </c>
      <c r="Z405" s="586" t="s">
        <v>1328</v>
      </c>
      <c r="AA405" s="586" t="s">
        <v>1328</v>
      </c>
      <c r="AB405" s="586" t="s">
        <v>1328</v>
      </c>
      <c r="AC405" s="586" t="s">
        <v>1328</v>
      </c>
      <c r="AD405" s="586" t="s">
        <v>1328</v>
      </c>
      <c r="AE405" s="586" t="s">
        <v>1328</v>
      </c>
      <c r="AF405" s="586" t="s">
        <v>1328</v>
      </c>
      <c r="AG405" s="586" t="s">
        <v>1328</v>
      </c>
      <c r="AH405" s="586" t="s">
        <v>1328</v>
      </c>
      <c r="AI405" s="586" t="s">
        <v>1328</v>
      </c>
      <c r="AJ405" s="586" t="s">
        <v>1328</v>
      </c>
      <c r="AK405" s="586" t="s">
        <v>1328</v>
      </c>
      <c r="AL405" s="586" t="s">
        <v>1328</v>
      </c>
      <c r="AM405" s="586" t="s">
        <v>1328</v>
      </c>
      <c r="AN405" s="586" t="s">
        <v>1328</v>
      </c>
      <c r="AO405" s="586" t="s">
        <v>1328</v>
      </c>
      <c r="AP405" s="586" t="s">
        <v>1328</v>
      </c>
      <c r="AQ405" s="586" t="s">
        <v>1328</v>
      </c>
      <c r="AR405" s="586" t="s">
        <v>1328</v>
      </c>
      <c r="AS405" s="586" t="s">
        <v>1328</v>
      </c>
      <c r="AT405" s="587" t="s">
        <v>1328</v>
      </c>
      <c r="AU405" s="586" t="s">
        <v>1328</v>
      </c>
      <c r="AV405" s="586" t="s">
        <v>1328</v>
      </c>
      <c r="AW405" s="586" t="s">
        <v>1328</v>
      </c>
      <c r="AX405" s="586" t="s">
        <v>1328</v>
      </c>
      <c r="AY405" s="586" t="s">
        <v>1328</v>
      </c>
      <c r="AZ405" s="588" t="s">
        <v>1328</v>
      </c>
      <c r="BA405" s="588" t="s">
        <v>1328</v>
      </c>
      <c r="BB405" s="586" t="s">
        <v>1328</v>
      </c>
      <c r="BC405" s="587" t="s">
        <v>1328</v>
      </c>
      <c r="BD405" s="587" t="s">
        <v>1328</v>
      </c>
      <c r="BE405" s="588" t="s">
        <v>1328</v>
      </c>
      <c r="BF405" s="586" t="s">
        <v>1328</v>
      </c>
      <c r="BG405" s="586" t="s">
        <v>1328</v>
      </c>
      <c r="BH405" s="586" t="s">
        <v>1328</v>
      </c>
      <c r="BI405" s="586" t="s">
        <v>1328</v>
      </c>
      <c r="BJ405" s="586"/>
      <c r="BK405" s="586"/>
    </row>
    <row r="406" spans="1:63" x14ac:dyDescent="0.25">
      <c r="A406" s="564">
        <v>303</v>
      </c>
      <c r="C406" s="584" t="s">
        <v>1328</v>
      </c>
      <c r="D406" s="584" t="s">
        <v>1328</v>
      </c>
      <c r="E406" s="585" t="s">
        <v>1328</v>
      </c>
      <c r="F406" s="586" t="s">
        <v>1328</v>
      </c>
      <c r="G406" s="586" t="s">
        <v>1328</v>
      </c>
      <c r="H406" s="586" t="s">
        <v>1328</v>
      </c>
      <c r="I406" s="586" t="s">
        <v>1328</v>
      </c>
      <c r="J406" s="586" t="s">
        <v>1328</v>
      </c>
      <c r="K406" s="586" t="s">
        <v>1328</v>
      </c>
      <c r="L406" s="586" t="s">
        <v>1328</v>
      </c>
      <c r="M406" s="586" t="s">
        <v>1328</v>
      </c>
      <c r="N406" s="586" t="s">
        <v>1328</v>
      </c>
      <c r="O406" s="586" t="s">
        <v>1328</v>
      </c>
      <c r="P406" s="586" t="s">
        <v>1328</v>
      </c>
      <c r="Q406" s="586" t="s">
        <v>1328</v>
      </c>
      <c r="R406" s="586" t="s">
        <v>1328</v>
      </c>
      <c r="S406" s="586" t="s">
        <v>1328</v>
      </c>
      <c r="T406" s="586" t="s">
        <v>1328</v>
      </c>
      <c r="U406" s="586" t="s">
        <v>1328</v>
      </c>
      <c r="V406" s="586" t="s">
        <v>1328</v>
      </c>
      <c r="W406" s="586" t="s">
        <v>1328</v>
      </c>
      <c r="X406" s="586" t="s">
        <v>1328</v>
      </c>
      <c r="Y406" s="586" t="s">
        <v>1328</v>
      </c>
      <c r="Z406" s="586" t="s">
        <v>1328</v>
      </c>
      <c r="AA406" s="586" t="s">
        <v>1328</v>
      </c>
      <c r="AB406" s="586" t="s">
        <v>1328</v>
      </c>
      <c r="AC406" s="586" t="s">
        <v>1328</v>
      </c>
      <c r="AD406" s="586" t="s">
        <v>1328</v>
      </c>
      <c r="AE406" s="586" t="s">
        <v>1328</v>
      </c>
      <c r="AF406" s="586" t="s">
        <v>1328</v>
      </c>
      <c r="AG406" s="586" t="s">
        <v>1328</v>
      </c>
      <c r="AH406" s="586" t="s">
        <v>1328</v>
      </c>
      <c r="AI406" s="586" t="s">
        <v>1328</v>
      </c>
      <c r="AJ406" s="586" t="s">
        <v>1328</v>
      </c>
      <c r="AK406" s="586" t="s">
        <v>1328</v>
      </c>
      <c r="AL406" s="586" t="s">
        <v>1328</v>
      </c>
      <c r="AM406" s="586" t="s">
        <v>1328</v>
      </c>
      <c r="AN406" s="586" t="s">
        <v>1328</v>
      </c>
      <c r="AO406" s="586" t="s">
        <v>1328</v>
      </c>
      <c r="AP406" s="586" t="s">
        <v>1328</v>
      </c>
      <c r="AQ406" s="586" t="s">
        <v>1328</v>
      </c>
      <c r="AR406" s="586" t="s">
        <v>1328</v>
      </c>
      <c r="AS406" s="586" t="s">
        <v>1328</v>
      </c>
      <c r="AT406" s="587" t="s">
        <v>1328</v>
      </c>
      <c r="AU406" s="586" t="s">
        <v>1328</v>
      </c>
      <c r="AV406" s="586" t="s">
        <v>1328</v>
      </c>
      <c r="AW406" s="586" t="s">
        <v>1328</v>
      </c>
      <c r="AX406" s="586" t="s">
        <v>1328</v>
      </c>
      <c r="AY406" s="586" t="s">
        <v>1328</v>
      </c>
      <c r="AZ406" s="588" t="s">
        <v>1328</v>
      </c>
      <c r="BA406" s="588" t="s">
        <v>1328</v>
      </c>
      <c r="BB406" s="586" t="s">
        <v>1328</v>
      </c>
      <c r="BC406" s="587" t="s">
        <v>1328</v>
      </c>
      <c r="BD406" s="587" t="s">
        <v>1328</v>
      </c>
      <c r="BE406" s="588" t="s">
        <v>1328</v>
      </c>
      <c r="BF406" s="586" t="s">
        <v>1328</v>
      </c>
      <c r="BG406" s="586" t="s">
        <v>1328</v>
      </c>
      <c r="BH406" s="586" t="s">
        <v>1328</v>
      </c>
      <c r="BI406" s="586" t="s">
        <v>1328</v>
      </c>
      <c r="BJ406" s="586"/>
      <c r="BK406" s="586"/>
    </row>
    <row r="407" spans="1:63" x14ac:dyDescent="0.25">
      <c r="A407" s="564">
        <v>303</v>
      </c>
      <c r="C407" s="584" t="s">
        <v>1328</v>
      </c>
      <c r="D407" s="584" t="s">
        <v>1328</v>
      </c>
      <c r="E407" s="585" t="s">
        <v>1328</v>
      </c>
      <c r="F407" s="586" t="s">
        <v>1328</v>
      </c>
      <c r="G407" s="586" t="s">
        <v>1328</v>
      </c>
      <c r="H407" s="586" t="s">
        <v>1328</v>
      </c>
      <c r="I407" s="586" t="s">
        <v>1328</v>
      </c>
      <c r="J407" s="586" t="s">
        <v>1328</v>
      </c>
      <c r="K407" s="586" t="s">
        <v>1328</v>
      </c>
      <c r="L407" s="586" t="s">
        <v>1328</v>
      </c>
      <c r="M407" s="586" t="s">
        <v>1328</v>
      </c>
      <c r="N407" s="586" t="s">
        <v>1328</v>
      </c>
      <c r="O407" s="586" t="s">
        <v>1328</v>
      </c>
      <c r="P407" s="586" t="s">
        <v>1328</v>
      </c>
      <c r="Q407" s="586" t="s">
        <v>1328</v>
      </c>
      <c r="R407" s="586" t="s">
        <v>1328</v>
      </c>
      <c r="S407" s="586" t="s">
        <v>1328</v>
      </c>
      <c r="T407" s="586" t="s">
        <v>1328</v>
      </c>
      <c r="U407" s="586" t="s">
        <v>1328</v>
      </c>
      <c r="V407" s="586" t="s">
        <v>1328</v>
      </c>
      <c r="W407" s="586" t="s">
        <v>1328</v>
      </c>
      <c r="X407" s="586" t="s">
        <v>1328</v>
      </c>
      <c r="Y407" s="586" t="s">
        <v>1328</v>
      </c>
      <c r="Z407" s="586" t="s">
        <v>1328</v>
      </c>
      <c r="AA407" s="586" t="s">
        <v>1328</v>
      </c>
      <c r="AB407" s="586" t="s">
        <v>1328</v>
      </c>
      <c r="AC407" s="586" t="s">
        <v>1328</v>
      </c>
      <c r="AD407" s="586" t="s">
        <v>1328</v>
      </c>
      <c r="AE407" s="586" t="s">
        <v>1328</v>
      </c>
      <c r="AF407" s="586" t="s">
        <v>1328</v>
      </c>
      <c r="AG407" s="586" t="s">
        <v>1328</v>
      </c>
      <c r="AH407" s="586" t="s">
        <v>1328</v>
      </c>
      <c r="AI407" s="586" t="s">
        <v>1328</v>
      </c>
      <c r="AJ407" s="586" t="s">
        <v>1328</v>
      </c>
      <c r="AK407" s="586" t="s">
        <v>1328</v>
      </c>
      <c r="AL407" s="586" t="s">
        <v>1328</v>
      </c>
      <c r="AM407" s="586" t="s">
        <v>1328</v>
      </c>
      <c r="AN407" s="586" t="s">
        <v>1328</v>
      </c>
      <c r="AO407" s="586" t="s">
        <v>1328</v>
      </c>
      <c r="AP407" s="586" t="s">
        <v>1328</v>
      </c>
      <c r="AQ407" s="586" t="s">
        <v>1328</v>
      </c>
      <c r="AR407" s="586" t="s">
        <v>1328</v>
      </c>
      <c r="AS407" s="586" t="s">
        <v>1328</v>
      </c>
      <c r="AT407" s="587" t="s">
        <v>1328</v>
      </c>
      <c r="AU407" s="586" t="s">
        <v>1328</v>
      </c>
      <c r="AV407" s="586" t="s">
        <v>1328</v>
      </c>
      <c r="AW407" s="586" t="s">
        <v>1328</v>
      </c>
      <c r="AX407" s="586" t="s">
        <v>1328</v>
      </c>
      <c r="AY407" s="586" t="s">
        <v>1328</v>
      </c>
      <c r="AZ407" s="588" t="s">
        <v>1328</v>
      </c>
      <c r="BA407" s="588" t="s">
        <v>1328</v>
      </c>
      <c r="BB407" s="586" t="s">
        <v>1328</v>
      </c>
      <c r="BC407" s="587" t="s">
        <v>1328</v>
      </c>
      <c r="BD407" s="587" t="s">
        <v>1328</v>
      </c>
      <c r="BE407" s="588" t="s">
        <v>1328</v>
      </c>
      <c r="BF407" s="586" t="s">
        <v>1328</v>
      </c>
      <c r="BG407" s="586" t="s">
        <v>1328</v>
      </c>
      <c r="BH407" s="586" t="s">
        <v>1328</v>
      </c>
      <c r="BI407" s="586" t="s">
        <v>1328</v>
      </c>
      <c r="BJ407" s="586"/>
      <c r="BK407" s="586"/>
    </row>
    <row r="408" spans="1:63" x14ac:dyDescent="0.25">
      <c r="A408" s="564">
        <v>303</v>
      </c>
      <c r="C408" s="584" t="s">
        <v>1328</v>
      </c>
      <c r="D408" s="584" t="s">
        <v>1328</v>
      </c>
      <c r="E408" s="585" t="s">
        <v>1328</v>
      </c>
      <c r="F408" s="586" t="s">
        <v>1328</v>
      </c>
      <c r="G408" s="586" t="s">
        <v>1328</v>
      </c>
      <c r="H408" s="586" t="s">
        <v>1328</v>
      </c>
      <c r="I408" s="586" t="s">
        <v>1328</v>
      </c>
      <c r="J408" s="586" t="s">
        <v>1328</v>
      </c>
      <c r="K408" s="586" t="s">
        <v>1328</v>
      </c>
      <c r="L408" s="586" t="s">
        <v>1328</v>
      </c>
      <c r="M408" s="586" t="s">
        <v>1328</v>
      </c>
      <c r="N408" s="586" t="s">
        <v>1328</v>
      </c>
      <c r="O408" s="586" t="s">
        <v>1328</v>
      </c>
      <c r="P408" s="586" t="s">
        <v>1328</v>
      </c>
      <c r="Q408" s="586" t="s">
        <v>1328</v>
      </c>
      <c r="R408" s="586" t="s">
        <v>1328</v>
      </c>
      <c r="S408" s="586" t="s">
        <v>1328</v>
      </c>
      <c r="T408" s="586" t="s">
        <v>1328</v>
      </c>
      <c r="U408" s="586" t="s">
        <v>1328</v>
      </c>
      <c r="V408" s="586" t="s">
        <v>1328</v>
      </c>
      <c r="W408" s="586" t="s">
        <v>1328</v>
      </c>
      <c r="X408" s="586" t="s">
        <v>1328</v>
      </c>
      <c r="Y408" s="586" t="s">
        <v>1328</v>
      </c>
      <c r="Z408" s="586" t="s">
        <v>1328</v>
      </c>
      <c r="AA408" s="586" t="s">
        <v>1328</v>
      </c>
      <c r="AB408" s="586" t="s">
        <v>1328</v>
      </c>
      <c r="AC408" s="586" t="s">
        <v>1328</v>
      </c>
      <c r="AD408" s="586" t="s">
        <v>1328</v>
      </c>
      <c r="AE408" s="586" t="s">
        <v>1328</v>
      </c>
      <c r="AF408" s="586" t="s">
        <v>1328</v>
      </c>
      <c r="AG408" s="586" t="s">
        <v>1328</v>
      </c>
      <c r="AH408" s="586" t="s">
        <v>1328</v>
      </c>
      <c r="AI408" s="586" t="s">
        <v>1328</v>
      </c>
      <c r="AJ408" s="586" t="s">
        <v>1328</v>
      </c>
      <c r="AK408" s="586" t="s">
        <v>1328</v>
      </c>
      <c r="AL408" s="586" t="s">
        <v>1328</v>
      </c>
      <c r="AM408" s="586" t="s">
        <v>1328</v>
      </c>
      <c r="AN408" s="586" t="s">
        <v>1328</v>
      </c>
      <c r="AO408" s="586" t="s">
        <v>1328</v>
      </c>
      <c r="AP408" s="586" t="s">
        <v>1328</v>
      </c>
      <c r="AQ408" s="586" t="s">
        <v>1328</v>
      </c>
      <c r="AR408" s="586" t="s">
        <v>1328</v>
      </c>
      <c r="AS408" s="586" t="s">
        <v>1328</v>
      </c>
      <c r="AT408" s="587" t="s">
        <v>1328</v>
      </c>
      <c r="AU408" s="586" t="s">
        <v>1328</v>
      </c>
      <c r="AV408" s="586" t="s">
        <v>1328</v>
      </c>
      <c r="AW408" s="586" t="s">
        <v>1328</v>
      </c>
      <c r="AX408" s="586" t="s">
        <v>1328</v>
      </c>
      <c r="AY408" s="586" t="s">
        <v>1328</v>
      </c>
      <c r="AZ408" s="588" t="s">
        <v>1328</v>
      </c>
      <c r="BA408" s="588" t="s">
        <v>1328</v>
      </c>
      <c r="BB408" s="586" t="s">
        <v>1328</v>
      </c>
      <c r="BC408" s="587" t="s">
        <v>1328</v>
      </c>
      <c r="BD408" s="587" t="s">
        <v>1328</v>
      </c>
      <c r="BE408" s="588" t="s">
        <v>1328</v>
      </c>
      <c r="BF408" s="586" t="s">
        <v>1328</v>
      </c>
      <c r="BG408" s="586" t="s">
        <v>1328</v>
      </c>
      <c r="BH408" s="586" t="s">
        <v>1328</v>
      </c>
      <c r="BI408" s="586" t="s">
        <v>1328</v>
      </c>
      <c r="BJ408" s="586"/>
      <c r="BK408" s="586"/>
    </row>
    <row r="409" spans="1:63" x14ac:dyDescent="0.25">
      <c r="A409" s="564">
        <v>303</v>
      </c>
      <c r="C409" s="584" t="s">
        <v>1328</v>
      </c>
      <c r="D409" s="584" t="s">
        <v>1328</v>
      </c>
      <c r="E409" s="585" t="s">
        <v>1328</v>
      </c>
      <c r="F409" s="586" t="s">
        <v>1328</v>
      </c>
      <c r="G409" s="586" t="s">
        <v>1328</v>
      </c>
      <c r="H409" s="586" t="s">
        <v>1328</v>
      </c>
      <c r="I409" s="586" t="s">
        <v>1328</v>
      </c>
      <c r="J409" s="586" t="s">
        <v>1328</v>
      </c>
      <c r="K409" s="586" t="s">
        <v>1328</v>
      </c>
      <c r="L409" s="586" t="s">
        <v>1328</v>
      </c>
      <c r="M409" s="586" t="s">
        <v>1328</v>
      </c>
      <c r="N409" s="586" t="s">
        <v>1328</v>
      </c>
      <c r="O409" s="586" t="s">
        <v>1328</v>
      </c>
      <c r="P409" s="586" t="s">
        <v>1328</v>
      </c>
      <c r="Q409" s="586" t="s">
        <v>1328</v>
      </c>
      <c r="R409" s="586" t="s">
        <v>1328</v>
      </c>
      <c r="S409" s="586" t="s">
        <v>1328</v>
      </c>
      <c r="T409" s="586" t="s">
        <v>1328</v>
      </c>
      <c r="U409" s="586" t="s">
        <v>1328</v>
      </c>
      <c r="V409" s="586" t="s">
        <v>1328</v>
      </c>
      <c r="W409" s="586" t="s">
        <v>1328</v>
      </c>
      <c r="X409" s="586" t="s">
        <v>1328</v>
      </c>
      <c r="Y409" s="586" t="s">
        <v>1328</v>
      </c>
      <c r="Z409" s="586" t="s">
        <v>1328</v>
      </c>
      <c r="AA409" s="586" t="s">
        <v>1328</v>
      </c>
      <c r="AB409" s="586" t="s">
        <v>1328</v>
      </c>
      <c r="AC409" s="586" t="s">
        <v>1328</v>
      </c>
      <c r="AD409" s="586" t="s">
        <v>1328</v>
      </c>
      <c r="AE409" s="586" t="s">
        <v>1328</v>
      </c>
      <c r="AF409" s="586" t="s">
        <v>1328</v>
      </c>
      <c r="AG409" s="586" t="s">
        <v>1328</v>
      </c>
      <c r="AH409" s="586" t="s">
        <v>1328</v>
      </c>
      <c r="AI409" s="586" t="s">
        <v>1328</v>
      </c>
      <c r="AJ409" s="586" t="s">
        <v>1328</v>
      </c>
      <c r="AK409" s="586" t="s">
        <v>1328</v>
      </c>
      <c r="AL409" s="586" t="s">
        <v>1328</v>
      </c>
      <c r="AM409" s="586" t="s">
        <v>1328</v>
      </c>
      <c r="AN409" s="586" t="s">
        <v>1328</v>
      </c>
      <c r="AO409" s="586" t="s">
        <v>1328</v>
      </c>
      <c r="AP409" s="586" t="s">
        <v>1328</v>
      </c>
      <c r="AQ409" s="586" t="s">
        <v>1328</v>
      </c>
      <c r="AR409" s="586" t="s">
        <v>1328</v>
      </c>
      <c r="AS409" s="586" t="s">
        <v>1328</v>
      </c>
      <c r="AT409" s="587" t="s">
        <v>1328</v>
      </c>
      <c r="AU409" s="586" t="s">
        <v>1328</v>
      </c>
      <c r="AV409" s="586" t="s">
        <v>1328</v>
      </c>
      <c r="AW409" s="586" t="s">
        <v>1328</v>
      </c>
      <c r="AX409" s="586" t="s">
        <v>1328</v>
      </c>
      <c r="AY409" s="586" t="s">
        <v>1328</v>
      </c>
      <c r="AZ409" s="588" t="s">
        <v>1328</v>
      </c>
      <c r="BA409" s="588" t="s">
        <v>1328</v>
      </c>
      <c r="BB409" s="586" t="s">
        <v>1328</v>
      </c>
      <c r="BC409" s="587" t="s">
        <v>1328</v>
      </c>
      <c r="BD409" s="587" t="s">
        <v>1328</v>
      </c>
      <c r="BE409" s="588" t="s">
        <v>1328</v>
      </c>
      <c r="BF409" s="586" t="s">
        <v>1328</v>
      </c>
      <c r="BG409" s="586" t="s">
        <v>1328</v>
      </c>
      <c r="BH409" s="586" t="s">
        <v>1328</v>
      </c>
      <c r="BI409" s="586" t="s">
        <v>1328</v>
      </c>
      <c r="BJ409" s="586"/>
      <c r="BK409" s="586"/>
    </row>
    <row r="410" spans="1:63" x14ac:dyDescent="0.25">
      <c r="A410" s="564">
        <v>303</v>
      </c>
      <c r="C410" s="584" t="s">
        <v>1328</v>
      </c>
      <c r="D410" s="584" t="s">
        <v>1328</v>
      </c>
      <c r="E410" s="585" t="s">
        <v>1328</v>
      </c>
      <c r="F410" s="586" t="s">
        <v>1328</v>
      </c>
      <c r="G410" s="586" t="s">
        <v>1328</v>
      </c>
      <c r="H410" s="586" t="s">
        <v>1328</v>
      </c>
      <c r="I410" s="586" t="s">
        <v>1328</v>
      </c>
      <c r="J410" s="586" t="s">
        <v>1328</v>
      </c>
      <c r="K410" s="586" t="s">
        <v>1328</v>
      </c>
      <c r="L410" s="586" t="s">
        <v>1328</v>
      </c>
      <c r="M410" s="586" t="s">
        <v>1328</v>
      </c>
      <c r="N410" s="586" t="s">
        <v>1328</v>
      </c>
      <c r="O410" s="586" t="s">
        <v>1328</v>
      </c>
      <c r="P410" s="586" t="s">
        <v>1328</v>
      </c>
      <c r="Q410" s="586" t="s">
        <v>1328</v>
      </c>
      <c r="R410" s="586" t="s">
        <v>1328</v>
      </c>
      <c r="S410" s="586" t="s">
        <v>1328</v>
      </c>
      <c r="T410" s="586" t="s">
        <v>1328</v>
      </c>
      <c r="U410" s="586" t="s">
        <v>1328</v>
      </c>
      <c r="V410" s="586" t="s">
        <v>1328</v>
      </c>
      <c r="W410" s="586" t="s">
        <v>1328</v>
      </c>
      <c r="X410" s="586" t="s">
        <v>1328</v>
      </c>
      <c r="Y410" s="586" t="s">
        <v>1328</v>
      </c>
      <c r="Z410" s="586" t="s">
        <v>1328</v>
      </c>
      <c r="AA410" s="586" t="s">
        <v>1328</v>
      </c>
      <c r="AB410" s="586" t="s">
        <v>1328</v>
      </c>
      <c r="AC410" s="586" t="s">
        <v>1328</v>
      </c>
      <c r="AD410" s="586" t="s">
        <v>1328</v>
      </c>
      <c r="AE410" s="586" t="s">
        <v>1328</v>
      </c>
      <c r="AF410" s="586" t="s">
        <v>1328</v>
      </c>
      <c r="AG410" s="586" t="s">
        <v>1328</v>
      </c>
      <c r="AH410" s="586" t="s">
        <v>1328</v>
      </c>
      <c r="AI410" s="586" t="s">
        <v>1328</v>
      </c>
      <c r="AJ410" s="586" t="s">
        <v>1328</v>
      </c>
      <c r="AK410" s="586" t="s">
        <v>1328</v>
      </c>
      <c r="AL410" s="586" t="s">
        <v>1328</v>
      </c>
      <c r="AM410" s="586" t="s">
        <v>1328</v>
      </c>
      <c r="AN410" s="586" t="s">
        <v>1328</v>
      </c>
      <c r="AO410" s="586" t="s">
        <v>1328</v>
      </c>
      <c r="AP410" s="586" t="s">
        <v>1328</v>
      </c>
      <c r="AQ410" s="586" t="s">
        <v>1328</v>
      </c>
      <c r="AR410" s="586" t="s">
        <v>1328</v>
      </c>
      <c r="AS410" s="586" t="s">
        <v>1328</v>
      </c>
      <c r="AT410" s="587" t="s">
        <v>1328</v>
      </c>
      <c r="AU410" s="586" t="s">
        <v>1328</v>
      </c>
      <c r="AV410" s="586" t="s">
        <v>1328</v>
      </c>
      <c r="AW410" s="586" t="s">
        <v>1328</v>
      </c>
      <c r="AX410" s="586" t="s">
        <v>1328</v>
      </c>
      <c r="AY410" s="586" t="s">
        <v>1328</v>
      </c>
      <c r="AZ410" s="588" t="s">
        <v>1328</v>
      </c>
      <c r="BA410" s="588" t="s">
        <v>1328</v>
      </c>
      <c r="BB410" s="586" t="s">
        <v>1328</v>
      </c>
      <c r="BC410" s="587" t="s">
        <v>1328</v>
      </c>
      <c r="BD410" s="587" t="s">
        <v>1328</v>
      </c>
      <c r="BE410" s="588" t="s">
        <v>1328</v>
      </c>
      <c r="BF410" s="586" t="s">
        <v>1328</v>
      </c>
      <c r="BG410" s="586" t="s">
        <v>1328</v>
      </c>
      <c r="BH410" s="586" t="s">
        <v>1328</v>
      </c>
      <c r="BI410" s="586" t="s">
        <v>1328</v>
      </c>
      <c r="BJ410" s="586"/>
      <c r="BK410" s="586"/>
    </row>
    <row r="411" spans="1:63" x14ac:dyDescent="0.25">
      <c r="A411" s="564">
        <v>303</v>
      </c>
      <c r="C411" s="584" t="s">
        <v>1328</v>
      </c>
      <c r="D411" s="584" t="s">
        <v>1328</v>
      </c>
      <c r="E411" s="585" t="s">
        <v>1328</v>
      </c>
      <c r="F411" s="586" t="s">
        <v>1328</v>
      </c>
      <c r="G411" s="586" t="s">
        <v>1328</v>
      </c>
      <c r="H411" s="586" t="s">
        <v>1328</v>
      </c>
      <c r="I411" s="586" t="s">
        <v>1328</v>
      </c>
      <c r="J411" s="586" t="s">
        <v>1328</v>
      </c>
      <c r="K411" s="586" t="s">
        <v>1328</v>
      </c>
      <c r="L411" s="586" t="s">
        <v>1328</v>
      </c>
      <c r="M411" s="586" t="s">
        <v>1328</v>
      </c>
      <c r="N411" s="586" t="s">
        <v>1328</v>
      </c>
      <c r="O411" s="586" t="s">
        <v>1328</v>
      </c>
      <c r="P411" s="586" t="s">
        <v>1328</v>
      </c>
      <c r="Q411" s="586" t="s">
        <v>1328</v>
      </c>
      <c r="R411" s="586" t="s">
        <v>1328</v>
      </c>
      <c r="S411" s="586" t="s">
        <v>1328</v>
      </c>
      <c r="T411" s="586" t="s">
        <v>1328</v>
      </c>
      <c r="U411" s="586" t="s">
        <v>1328</v>
      </c>
      <c r="V411" s="586" t="s">
        <v>1328</v>
      </c>
      <c r="W411" s="586" t="s">
        <v>1328</v>
      </c>
      <c r="X411" s="586" t="s">
        <v>1328</v>
      </c>
      <c r="Y411" s="586" t="s">
        <v>1328</v>
      </c>
      <c r="Z411" s="586" t="s">
        <v>1328</v>
      </c>
      <c r="AA411" s="586" t="s">
        <v>1328</v>
      </c>
      <c r="AB411" s="586" t="s">
        <v>1328</v>
      </c>
      <c r="AC411" s="586" t="s">
        <v>1328</v>
      </c>
      <c r="AD411" s="586" t="s">
        <v>1328</v>
      </c>
      <c r="AE411" s="586" t="s">
        <v>1328</v>
      </c>
      <c r="AF411" s="586" t="s">
        <v>1328</v>
      </c>
      <c r="AG411" s="586" t="s">
        <v>1328</v>
      </c>
      <c r="AH411" s="586" t="s">
        <v>1328</v>
      </c>
      <c r="AI411" s="586" t="s">
        <v>1328</v>
      </c>
      <c r="AJ411" s="586" t="s">
        <v>1328</v>
      </c>
      <c r="AK411" s="586" t="s">
        <v>1328</v>
      </c>
      <c r="AL411" s="586" t="s">
        <v>1328</v>
      </c>
      <c r="AM411" s="586" t="s">
        <v>1328</v>
      </c>
      <c r="AN411" s="586" t="s">
        <v>1328</v>
      </c>
      <c r="AO411" s="586" t="s">
        <v>1328</v>
      </c>
      <c r="AP411" s="586" t="s">
        <v>1328</v>
      </c>
      <c r="AQ411" s="586" t="s">
        <v>1328</v>
      </c>
      <c r="AR411" s="586" t="s">
        <v>1328</v>
      </c>
      <c r="AS411" s="586" t="s">
        <v>1328</v>
      </c>
      <c r="AT411" s="587" t="s">
        <v>1328</v>
      </c>
      <c r="AU411" s="586" t="s">
        <v>1328</v>
      </c>
      <c r="AV411" s="586" t="s">
        <v>1328</v>
      </c>
      <c r="AW411" s="586" t="s">
        <v>1328</v>
      </c>
      <c r="AX411" s="586" t="s">
        <v>1328</v>
      </c>
      <c r="AY411" s="586" t="s">
        <v>1328</v>
      </c>
      <c r="AZ411" s="588" t="s">
        <v>1328</v>
      </c>
      <c r="BA411" s="588" t="s">
        <v>1328</v>
      </c>
      <c r="BB411" s="586" t="s">
        <v>1328</v>
      </c>
      <c r="BC411" s="587" t="s">
        <v>1328</v>
      </c>
      <c r="BD411" s="587" t="s">
        <v>1328</v>
      </c>
      <c r="BE411" s="588" t="s">
        <v>1328</v>
      </c>
      <c r="BF411" s="586" t="s">
        <v>1328</v>
      </c>
      <c r="BG411" s="586" t="s">
        <v>1328</v>
      </c>
      <c r="BH411" s="586" t="s">
        <v>1328</v>
      </c>
      <c r="BI411" s="586" t="s">
        <v>1328</v>
      </c>
      <c r="BJ411" s="586"/>
      <c r="BK411" s="586"/>
    </row>
    <row r="412" spans="1:63" x14ac:dyDescent="0.25">
      <c r="A412" s="564">
        <v>303</v>
      </c>
      <c r="C412" s="584" t="s">
        <v>1328</v>
      </c>
      <c r="D412" s="584" t="s">
        <v>1328</v>
      </c>
      <c r="E412" s="585" t="s">
        <v>1328</v>
      </c>
      <c r="F412" s="586" t="s">
        <v>1328</v>
      </c>
      <c r="G412" s="586" t="s">
        <v>1328</v>
      </c>
      <c r="H412" s="586" t="s">
        <v>1328</v>
      </c>
      <c r="I412" s="586" t="s">
        <v>1328</v>
      </c>
      <c r="J412" s="586" t="s">
        <v>1328</v>
      </c>
      <c r="K412" s="586" t="s">
        <v>1328</v>
      </c>
      <c r="L412" s="586" t="s">
        <v>1328</v>
      </c>
      <c r="M412" s="586" t="s">
        <v>1328</v>
      </c>
      <c r="N412" s="586" t="s">
        <v>1328</v>
      </c>
      <c r="O412" s="586" t="s">
        <v>1328</v>
      </c>
      <c r="P412" s="586" t="s">
        <v>1328</v>
      </c>
      <c r="Q412" s="586" t="s">
        <v>1328</v>
      </c>
      <c r="R412" s="586" t="s">
        <v>1328</v>
      </c>
      <c r="S412" s="586" t="s">
        <v>1328</v>
      </c>
      <c r="T412" s="586" t="s">
        <v>1328</v>
      </c>
      <c r="U412" s="586" t="s">
        <v>1328</v>
      </c>
      <c r="V412" s="586" t="s">
        <v>1328</v>
      </c>
      <c r="W412" s="586" t="s">
        <v>1328</v>
      </c>
      <c r="X412" s="586" t="s">
        <v>1328</v>
      </c>
      <c r="Y412" s="586" t="s">
        <v>1328</v>
      </c>
      <c r="Z412" s="586" t="s">
        <v>1328</v>
      </c>
      <c r="AA412" s="586" t="s">
        <v>1328</v>
      </c>
      <c r="AB412" s="586" t="s">
        <v>1328</v>
      </c>
      <c r="AC412" s="586" t="s">
        <v>1328</v>
      </c>
      <c r="AD412" s="586" t="s">
        <v>1328</v>
      </c>
      <c r="AE412" s="586" t="s">
        <v>1328</v>
      </c>
      <c r="AF412" s="586" t="s">
        <v>1328</v>
      </c>
      <c r="AG412" s="586" t="s">
        <v>1328</v>
      </c>
      <c r="AH412" s="586" t="s">
        <v>1328</v>
      </c>
      <c r="AI412" s="586" t="s">
        <v>1328</v>
      </c>
      <c r="AJ412" s="586" t="s">
        <v>1328</v>
      </c>
      <c r="AK412" s="586" t="s">
        <v>1328</v>
      </c>
      <c r="AL412" s="586" t="s">
        <v>1328</v>
      </c>
      <c r="AM412" s="586" t="s">
        <v>1328</v>
      </c>
      <c r="AN412" s="586" t="s">
        <v>1328</v>
      </c>
      <c r="AO412" s="586" t="s">
        <v>1328</v>
      </c>
      <c r="AP412" s="586" t="s">
        <v>1328</v>
      </c>
      <c r="AQ412" s="586" t="s">
        <v>1328</v>
      </c>
      <c r="AR412" s="586" t="s">
        <v>1328</v>
      </c>
      <c r="AS412" s="586" t="s">
        <v>1328</v>
      </c>
      <c r="AT412" s="587" t="s">
        <v>1328</v>
      </c>
      <c r="AU412" s="586" t="s">
        <v>1328</v>
      </c>
      <c r="AV412" s="586" t="s">
        <v>1328</v>
      </c>
      <c r="AW412" s="586" t="s">
        <v>1328</v>
      </c>
      <c r="AX412" s="586" t="s">
        <v>1328</v>
      </c>
      <c r="AY412" s="586" t="s">
        <v>1328</v>
      </c>
      <c r="AZ412" s="588" t="s">
        <v>1328</v>
      </c>
      <c r="BA412" s="588" t="s">
        <v>1328</v>
      </c>
      <c r="BB412" s="586" t="s">
        <v>1328</v>
      </c>
      <c r="BC412" s="587" t="s">
        <v>1328</v>
      </c>
      <c r="BD412" s="587" t="s">
        <v>1328</v>
      </c>
      <c r="BE412" s="588" t="s">
        <v>1328</v>
      </c>
      <c r="BF412" s="586" t="s">
        <v>1328</v>
      </c>
      <c r="BG412" s="586" t="s">
        <v>1328</v>
      </c>
      <c r="BH412" s="586" t="s">
        <v>1328</v>
      </c>
      <c r="BI412" s="586" t="s">
        <v>1328</v>
      </c>
      <c r="BJ412" s="586"/>
      <c r="BK412" s="586"/>
    </row>
    <row r="413" spans="1:63" x14ac:dyDescent="0.25">
      <c r="A413" s="564">
        <v>303</v>
      </c>
      <c r="C413" s="584" t="s">
        <v>1328</v>
      </c>
      <c r="D413" s="584" t="s">
        <v>1328</v>
      </c>
      <c r="E413" s="585" t="s">
        <v>1328</v>
      </c>
      <c r="F413" s="586" t="s">
        <v>1328</v>
      </c>
      <c r="G413" s="586" t="s">
        <v>1328</v>
      </c>
      <c r="H413" s="586" t="s">
        <v>1328</v>
      </c>
      <c r="I413" s="586" t="s">
        <v>1328</v>
      </c>
      <c r="J413" s="586" t="s">
        <v>1328</v>
      </c>
      <c r="K413" s="586" t="s">
        <v>1328</v>
      </c>
      <c r="L413" s="586" t="s">
        <v>1328</v>
      </c>
      <c r="M413" s="586" t="s">
        <v>1328</v>
      </c>
      <c r="N413" s="586" t="s">
        <v>1328</v>
      </c>
      <c r="O413" s="586" t="s">
        <v>1328</v>
      </c>
      <c r="P413" s="586" t="s">
        <v>1328</v>
      </c>
      <c r="Q413" s="586" t="s">
        <v>1328</v>
      </c>
      <c r="R413" s="586" t="s">
        <v>1328</v>
      </c>
      <c r="S413" s="586" t="s">
        <v>1328</v>
      </c>
      <c r="T413" s="586" t="s">
        <v>1328</v>
      </c>
      <c r="U413" s="586" t="s">
        <v>1328</v>
      </c>
      <c r="V413" s="586" t="s">
        <v>1328</v>
      </c>
      <c r="W413" s="586" t="s">
        <v>1328</v>
      </c>
      <c r="X413" s="586" t="s">
        <v>1328</v>
      </c>
      <c r="Y413" s="586" t="s">
        <v>1328</v>
      </c>
      <c r="Z413" s="586" t="s">
        <v>1328</v>
      </c>
      <c r="AA413" s="586" t="s">
        <v>1328</v>
      </c>
      <c r="AB413" s="586" t="s">
        <v>1328</v>
      </c>
      <c r="AC413" s="586" t="s">
        <v>1328</v>
      </c>
      <c r="AD413" s="586" t="s">
        <v>1328</v>
      </c>
      <c r="AE413" s="586" t="s">
        <v>1328</v>
      </c>
      <c r="AF413" s="586" t="s">
        <v>1328</v>
      </c>
      <c r="AG413" s="586" t="s">
        <v>1328</v>
      </c>
      <c r="AH413" s="586" t="s">
        <v>1328</v>
      </c>
      <c r="AI413" s="586" t="s">
        <v>1328</v>
      </c>
      <c r="AJ413" s="586" t="s">
        <v>1328</v>
      </c>
      <c r="AK413" s="586" t="s">
        <v>1328</v>
      </c>
      <c r="AL413" s="586" t="s">
        <v>1328</v>
      </c>
      <c r="AM413" s="586" t="s">
        <v>1328</v>
      </c>
      <c r="AN413" s="586" t="s">
        <v>1328</v>
      </c>
      <c r="AO413" s="586" t="s">
        <v>1328</v>
      </c>
      <c r="AP413" s="586" t="s">
        <v>1328</v>
      </c>
      <c r="AQ413" s="586" t="s">
        <v>1328</v>
      </c>
      <c r="AR413" s="586" t="s">
        <v>1328</v>
      </c>
      <c r="AS413" s="586" t="s">
        <v>1328</v>
      </c>
      <c r="AT413" s="587" t="s">
        <v>1328</v>
      </c>
      <c r="AU413" s="586" t="s">
        <v>1328</v>
      </c>
      <c r="AV413" s="586" t="s">
        <v>1328</v>
      </c>
      <c r="AW413" s="586" t="s">
        <v>1328</v>
      </c>
      <c r="AX413" s="586" t="s">
        <v>1328</v>
      </c>
      <c r="AY413" s="586" t="s">
        <v>1328</v>
      </c>
      <c r="AZ413" s="588" t="s">
        <v>1328</v>
      </c>
      <c r="BA413" s="588" t="s">
        <v>1328</v>
      </c>
      <c r="BB413" s="586" t="s">
        <v>1328</v>
      </c>
      <c r="BC413" s="587" t="s">
        <v>1328</v>
      </c>
      <c r="BD413" s="587" t="s">
        <v>1328</v>
      </c>
      <c r="BE413" s="588" t="s">
        <v>1328</v>
      </c>
      <c r="BF413" s="586" t="s">
        <v>1328</v>
      </c>
      <c r="BG413" s="586" t="s">
        <v>1328</v>
      </c>
      <c r="BH413" s="586" t="s">
        <v>1328</v>
      </c>
      <c r="BI413" s="586" t="s">
        <v>1328</v>
      </c>
      <c r="BJ413" s="586"/>
      <c r="BK413" s="586"/>
    </row>
    <row r="414" spans="1:63" x14ac:dyDescent="0.25">
      <c r="A414" s="564">
        <v>303</v>
      </c>
      <c r="C414" s="584" t="s">
        <v>1328</v>
      </c>
      <c r="D414" s="584" t="s">
        <v>1328</v>
      </c>
      <c r="E414" s="585" t="s">
        <v>1328</v>
      </c>
      <c r="F414" s="586" t="s">
        <v>1328</v>
      </c>
      <c r="G414" s="586" t="s">
        <v>1328</v>
      </c>
      <c r="H414" s="586" t="s">
        <v>1328</v>
      </c>
      <c r="I414" s="586" t="s">
        <v>1328</v>
      </c>
      <c r="J414" s="586" t="s">
        <v>1328</v>
      </c>
      <c r="K414" s="586" t="s">
        <v>1328</v>
      </c>
      <c r="L414" s="586" t="s">
        <v>1328</v>
      </c>
      <c r="M414" s="586" t="s">
        <v>1328</v>
      </c>
      <c r="N414" s="586" t="s">
        <v>1328</v>
      </c>
      <c r="O414" s="586" t="s">
        <v>1328</v>
      </c>
      <c r="P414" s="586" t="s">
        <v>1328</v>
      </c>
      <c r="Q414" s="586" t="s">
        <v>1328</v>
      </c>
      <c r="R414" s="586" t="s">
        <v>1328</v>
      </c>
      <c r="S414" s="586" t="s">
        <v>1328</v>
      </c>
      <c r="T414" s="586" t="s">
        <v>1328</v>
      </c>
      <c r="U414" s="586" t="s">
        <v>1328</v>
      </c>
      <c r="V414" s="586" t="s">
        <v>1328</v>
      </c>
      <c r="W414" s="586" t="s">
        <v>1328</v>
      </c>
      <c r="X414" s="586" t="s">
        <v>1328</v>
      </c>
      <c r="Y414" s="586" t="s">
        <v>1328</v>
      </c>
      <c r="Z414" s="586" t="s">
        <v>1328</v>
      </c>
      <c r="AA414" s="586" t="s">
        <v>1328</v>
      </c>
      <c r="AB414" s="586" t="s">
        <v>1328</v>
      </c>
      <c r="AC414" s="586" t="s">
        <v>1328</v>
      </c>
      <c r="AD414" s="586" t="s">
        <v>1328</v>
      </c>
      <c r="AE414" s="586" t="s">
        <v>1328</v>
      </c>
      <c r="AF414" s="586" t="s">
        <v>1328</v>
      </c>
      <c r="AG414" s="586" t="s">
        <v>1328</v>
      </c>
      <c r="AH414" s="586" t="s">
        <v>1328</v>
      </c>
      <c r="AI414" s="586" t="s">
        <v>1328</v>
      </c>
      <c r="AJ414" s="586" t="s">
        <v>1328</v>
      </c>
      <c r="AK414" s="586" t="s">
        <v>1328</v>
      </c>
      <c r="AL414" s="586" t="s">
        <v>1328</v>
      </c>
      <c r="AM414" s="586" t="s">
        <v>1328</v>
      </c>
      <c r="AN414" s="586" t="s">
        <v>1328</v>
      </c>
      <c r="AO414" s="586" t="s">
        <v>1328</v>
      </c>
      <c r="AP414" s="586" t="s">
        <v>1328</v>
      </c>
      <c r="AQ414" s="586" t="s">
        <v>1328</v>
      </c>
      <c r="AR414" s="586" t="s">
        <v>1328</v>
      </c>
      <c r="AS414" s="586" t="s">
        <v>1328</v>
      </c>
      <c r="AT414" s="587" t="s">
        <v>1328</v>
      </c>
      <c r="AU414" s="586" t="s">
        <v>1328</v>
      </c>
      <c r="AV414" s="586" t="s">
        <v>1328</v>
      </c>
      <c r="AW414" s="586" t="s">
        <v>1328</v>
      </c>
      <c r="AX414" s="586" t="s">
        <v>1328</v>
      </c>
      <c r="AY414" s="586" t="s">
        <v>1328</v>
      </c>
      <c r="AZ414" s="588" t="s">
        <v>1328</v>
      </c>
      <c r="BA414" s="588" t="s">
        <v>1328</v>
      </c>
      <c r="BB414" s="586" t="s">
        <v>1328</v>
      </c>
      <c r="BC414" s="587" t="s">
        <v>1328</v>
      </c>
      <c r="BD414" s="587" t="s">
        <v>1328</v>
      </c>
      <c r="BE414" s="588" t="s">
        <v>1328</v>
      </c>
      <c r="BF414" s="586" t="s">
        <v>1328</v>
      </c>
      <c r="BG414" s="586" t="s">
        <v>1328</v>
      </c>
      <c r="BH414" s="586" t="s">
        <v>1328</v>
      </c>
      <c r="BI414" s="586" t="s">
        <v>1328</v>
      </c>
      <c r="BJ414" s="586"/>
      <c r="BK414" s="586"/>
    </row>
    <row r="415" spans="1:63" x14ac:dyDescent="0.25">
      <c r="A415" s="564">
        <v>303</v>
      </c>
      <c r="C415" s="584" t="s">
        <v>1328</v>
      </c>
      <c r="D415" s="584" t="s">
        <v>1328</v>
      </c>
      <c r="E415" s="585" t="s">
        <v>1328</v>
      </c>
      <c r="F415" s="586" t="s">
        <v>1328</v>
      </c>
      <c r="G415" s="586" t="s">
        <v>1328</v>
      </c>
      <c r="H415" s="586" t="s">
        <v>1328</v>
      </c>
      <c r="I415" s="586" t="s">
        <v>1328</v>
      </c>
      <c r="J415" s="586" t="s">
        <v>1328</v>
      </c>
      <c r="K415" s="586" t="s">
        <v>1328</v>
      </c>
      <c r="L415" s="586" t="s">
        <v>1328</v>
      </c>
      <c r="M415" s="586" t="s">
        <v>1328</v>
      </c>
      <c r="N415" s="586" t="s">
        <v>1328</v>
      </c>
      <c r="O415" s="586" t="s">
        <v>1328</v>
      </c>
      <c r="P415" s="586" t="s">
        <v>1328</v>
      </c>
      <c r="Q415" s="586" t="s">
        <v>1328</v>
      </c>
      <c r="R415" s="586" t="s">
        <v>1328</v>
      </c>
      <c r="S415" s="586" t="s">
        <v>1328</v>
      </c>
      <c r="T415" s="586" t="s">
        <v>1328</v>
      </c>
      <c r="U415" s="586" t="s">
        <v>1328</v>
      </c>
      <c r="V415" s="586" t="s">
        <v>1328</v>
      </c>
      <c r="W415" s="586" t="s">
        <v>1328</v>
      </c>
      <c r="X415" s="586" t="s">
        <v>1328</v>
      </c>
      <c r="Y415" s="586" t="s">
        <v>1328</v>
      </c>
      <c r="Z415" s="586" t="s">
        <v>1328</v>
      </c>
      <c r="AA415" s="586" t="s">
        <v>1328</v>
      </c>
      <c r="AB415" s="586" t="s">
        <v>1328</v>
      </c>
      <c r="AC415" s="586" t="s">
        <v>1328</v>
      </c>
      <c r="AD415" s="586" t="s">
        <v>1328</v>
      </c>
      <c r="AE415" s="586" t="s">
        <v>1328</v>
      </c>
      <c r="AF415" s="586" t="s">
        <v>1328</v>
      </c>
      <c r="AG415" s="586" t="s">
        <v>1328</v>
      </c>
      <c r="AH415" s="586" t="s">
        <v>1328</v>
      </c>
      <c r="AI415" s="586" t="s">
        <v>1328</v>
      </c>
      <c r="AJ415" s="586" t="s">
        <v>1328</v>
      </c>
      <c r="AK415" s="586" t="s">
        <v>1328</v>
      </c>
      <c r="AL415" s="586" t="s">
        <v>1328</v>
      </c>
      <c r="AM415" s="586" t="s">
        <v>1328</v>
      </c>
      <c r="AN415" s="586" t="s">
        <v>1328</v>
      </c>
      <c r="AO415" s="586" t="s">
        <v>1328</v>
      </c>
      <c r="AP415" s="586" t="s">
        <v>1328</v>
      </c>
      <c r="AQ415" s="586" t="s">
        <v>1328</v>
      </c>
      <c r="AR415" s="586" t="s">
        <v>1328</v>
      </c>
      <c r="AS415" s="586" t="s">
        <v>1328</v>
      </c>
      <c r="AT415" s="587" t="s">
        <v>1328</v>
      </c>
      <c r="AU415" s="586" t="s">
        <v>1328</v>
      </c>
      <c r="AV415" s="586" t="s">
        <v>1328</v>
      </c>
      <c r="AW415" s="586" t="s">
        <v>1328</v>
      </c>
      <c r="AX415" s="586" t="s">
        <v>1328</v>
      </c>
      <c r="AY415" s="586" t="s">
        <v>1328</v>
      </c>
      <c r="AZ415" s="588" t="s">
        <v>1328</v>
      </c>
      <c r="BA415" s="588" t="s">
        <v>1328</v>
      </c>
      <c r="BB415" s="586" t="s">
        <v>1328</v>
      </c>
      <c r="BC415" s="587" t="s">
        <v>1328</v>
      </c>
      <c r="BD415" s="587" t="s">
        <v>1328</v>
      </c>
      <c r="BE415" s="588" t="s">
        <v>1328</v>
      </c>
      <c r="BF415" s="586" t="s">
        <v>1328</v>
      </c>
      <c r="BG415" s="586" t="s">
        <v>1328</v>
      </c>
      <c r="BH415" s="586" t="s">
        <v>1328</v>
      </c>
      <c r="BI415" s="586" t="s">
        <v>1328</v>
      </c>
      <c r="BJ415" s="586"/>
      <c r="BK415" s="586"/>
    </row>
    <row r="416" spans="1:63" x14ac:dyDescent="0.25">
      <c r="A416" s="564">
        <v>303</v>
      </c>
      <c r="C416" s="584" t="s">
        <v>1328</v>
      </c>
      <c r="D416" s="584" t="s">
        <v>1328</v>
      </c>
      <c r="E416" s="585" t="s">
        <v>1328</v>
      </c>
      <c r="F416" s="586" t="s">
        <v>1328</v>
      </c>
      <c r="G416" s="586" t="s">
        <v>1328</v>
      </c>
      <c r="H416" s="586" t="s">
        <v>1328</v>
      </c>
      <c r="I416" s="586" t="s">
        <v>1328</v>
      </c>
      <c r="J416" s="586" t="s">
        <v>1328</v>
      </c>
      <c r="K416" s="586" t="s">
        <v>1328</v>
      </c>
      <c r="L416" s="586" t="s">
        <v>1328</v>
      </c>
      <c r="M416" s="586" t="s">
        <v>1328</v>
      </c>
      <c r="N416" s="586" t="s">
        <v>1328</v>
      </c>
      <c r="O416" s="586" t="s">
        <v>1328</v>
      </c>
      <c r="P416" s="586" t="s">
        <v>1328</v>
      </c>
      <c r="Q416" s="586" t="s">
        <v>1328</v>
      </c>
      <c r="R416" s="586" t="s">
        <v>1328</v>
      </c>
      <c r="S416" s="586" t="s">
        <v>1328</v>
      </c>
      <c r="T416" s="586" t="s">
        <v>1328</v>
      </c>
      <c r="U416" s="586" t="s">
        <v>1328</v>
      </c>
      <c r="V416" s="586" t="s">
        <v>1328</v>
      </c>
      <c r="W416" s="586" t="s">
        <v>1328</v>
      </c>
      <c r="X416" s="586" t="s">
        <v>1328</v>
      </c>
      <c r="Y416" s="586" t="s">
        <v>1328</v>
      </c>
      <c r="Z416" s="586" t="s">
        <v>1328</v>
      </c>
      <c r="AA416" s="586" t="s">
        <v>1328</v>
      </c>
      <c r="AB416" s="586" t="s">
        <v>1328</v>
      </c>
      <c r="AC416" s="586" t="s">
        <v>1328</v>
      </c>
      <c r="AD416" s="586" t="s">
        <v>1328</v>
      </c>
      <c r="AE416" s="586" t="s">
        <v>1328</v>
      </c>
      <c r="AF416" s="586" t="s">
        <v>1328</v>
      </c>
      <c r="AG416" s="586" t="s">
        <v>1328</v>
      </c>
      <c r="AH416" s="586" t="s">
        <v>1328</v>
      </c>
      <c r="AI416" s="586" t="s">
        <v>1328</v>
      </c>
      <c r="AJ416" s="586" t="s">
        <v>1328</v>
      </c>
      <c r="AK416" s="586" t="s">
        <v>1328</v>
      </c>
      <c r="AL416" s="586" t="s">
        <v>1328</v>
      </c>
      <c r="AM416" s="586" t="s">
        <v>1328</v>
      </c>
      <c r="AN416" s="586" t="s">
        <v>1328</v>
      </c>
      <c r="AO416" s="586" t="s">
        <v>1328</v>
      </c>
      <c r="AP416" s="586" t="s">
        <v>1328</v>
      </c>
      <c r="AQ416" s="586" t="s">
        <v>1328</v>
      </c>
      <c r="AR416" s="586" t="s">
        <v>1328</v>
      </c>
      <c r="AS416" s="586" t="s">
        <v>1328</v>
      </c>
      <c r="AT416" s="587" t="s">
        <v>1328</v>
      </c>
      <c r="AU416" s="586" t="s">
        <v>1328</v>
      </c>
      <c r="AV416" s="586" t="s">
        <v>1328</v>
      </c>
      <c r="AW416" s="586" t="s">
        <v>1328</v>
      </c>
      <c r="AX416" s="586" t="s">
        <v>1328</v>
      </c>
      <c r="AY416" s="586" t="s">
        <v>1328</v>
      </c>
      <c r="AZ416" s="588" t="s">
        <v>1328</v>
      </c>
      <c r="BA416" s="588" t="s">
        <v>1328</v>
      </c>
      <c r="BB416" s="586" t="s">
        <v>1328</v>
      </c>
      <c r="BC416" s="587" t="s">
        <v>1328</v>
      </c>
      <c r="BD416" s="587" t="s">
        <v>1328</v>
      </c>
      <c r="BE416" s="588" t="s">
        <v>1328</v>
      </c>
      <c r="BF416" s="586" t="s">
        <v>1328</v>
      </c>
      <c r="BG416" s="586" t="s">
        <v>1328</v>
      </c>
      <c r="BH416" s="586" t="s">
        <v>1328</v>
      </c>
      <c r="BI416" s="586" t="s">
        <v>1328</v>
      </c>
      <c r="BJ416" s="586"/>
      <c r="BK416" s="586"/>
    </row>
    <row r="417" spans="1:63" x14ac:dyDescent="0.25">
      <c r="A417" s="564">
        <v>303</v>
      </c>
      <c r="C417" s="584" t="s">
        <v>1328</v>
      </c>
      <c r="D417" s="584" t="s">
        <v>1328</v>
      </c>
      <c r="E417" s="585" t="s">
        <v>1328</v>
      </c>
      <c r="F417" s="586" t="s">
        <v>1328</v>
      </c>
      <c r="G417" s="586" t="s">
        <v>1328</v>
      </c>
      <c r="H417" s="586" t="s">
        <v>1328</v>
      </c>
      <c r="I417" s="586" t="s">
        <v>1328</v>
      </c>
      <c r="J417" s="586" t="s">
        <v>1328</v>
      </c>
      <c r="K417" s="586" t="s">
        <v>1328</v>
      </c>
      <c r="L417" s="586" t="s">
        <v>1328</v>
      </c>
      <c r="M417" s="586" t="s">
        <v>1328</v>
      </c>
      <c r="N417" s="586" t="s">
        <v>1328</v>
      </c>
      <c r="O417" s="586" t="s">
        <v>1328</v>
      </c>
      <c r="P417" s="586" t="s">
        <v>1328</v>
      </c>
      <c r="Q417" s="586" t="s">
        <v>1328</v>
      </c>
      <c r="R417" s="586" t="s">
        <v>1328</v>
      </c>
      <c r="S417" s="586" t="s">
        <v>1328</v>
      </c>
      <c r="T417" s="586" t="s">
        <v>1328</v>
      </c>
      <c r="U417" s="586" t="s">
        <v>1328</v>
      </c>
      <c r="V417" s="586" t="s">
        <v>1328</v>
      </c>
      <c r="W417" s="586" t="s">
        <v>1328</v>
      </c>
      <c r="X417" s="586" t="s">
        <v>1328</v>
      </c>
      <c r="Y417" s="586" t="s">
        <v>1328</v>
      </c>
      <c r="Z417" s="586" t="s">
        <v>1328</v>
      </c>
      <c r="AA417" s="586" t="s">
        <v>1328</v>
      </c>
      <c r="AB417" s="586" t="s">
        <v>1328</v>
      </c>
      <c r="AC417" s="586" t="s">
        <v>1328</v>
      </c>
      <c r="AD417" s="586" t="s">
        <v>1328</v>
      </c>
      <c r="AE417" s="586" t="s">
        <v>1328</v>
      </c>
      <c r="AF417" s="586" t="s">
        <v>1328</v>
      </c>
      <c r="AG417" s="586" t="s">
        <v>1328</v>
      </c>
      <c r="AH417" s="586" t="s">
        <v>1328</v>
      </c>
      <c r="AI417" s="586" t="s">
        <v>1328</v>
      </c>
      <c r="AJ417" s="586" t="s">
        <v>1328</v>
      </c>
      <c r="AK417" s="586" t="s">
        <v>1328</v>
      </c>
      <c r="AL417" s="586" t="s">
        <v>1328</v>
      </c>
      <c r="AM417" s="586" t="s">
        <v>1328</v>
      </c>
      <c r="AN417" s="586" t="s">
        <v>1328</v>
      </c>
      <c r="AO417" s="586" t="s">
        <v>1328</v>
      </c>
      <c r="AP417" s="586" t="s">
        <v>1328</v>
      </c>
      <c r="AQ417" s="586" t="s">
        <v>1328</v>
      </c>
      <c r="AR417" s="586" t="s">
        <v>1328</v>
      </c>
      <c r="AS417" s="586" t="s">
        <v>1328</v>
      </c>
      <c r="AT417" s="587" t="s">
        <v>1328</v>
      </c>
      <c r="AU417" s="586" t="s">
        <v>1328</v>
      </c>
      <c r="AV417" s="586" t="s">
        <v>1328</v>
      </c>
      <c r="AW417" s="586" t="s">
        <v>1328</v>
      </c>
      <c r="AX417" s="586" t="s">
        <v>1328</v>
      </c>
      <c r="AY417" s="586" t="s">
        <v>1328</v>
      </c>
      <c r="AZ417" s="588" t="s">
        <v>1328</v>
      </c>
      <c r="BA417" s="588" t="s">
        <v>1328</v>
      </c>
      <c r="BB417" s="586" t="s">
        <v>1328</v>
      </c>
      <c r="BC417" s="587" t="s">
        <v>1328</v>
      </c>
      <c r="BD417" s="587" t="s">
        <v>1328</v>
      </c>
      <c r="BE417" s="588" t="s">
        <v>1328</v>
      </c>
      <c r="BF417" s="586" t="s">
        <v>1328</v>
      </c>
      <c r="BG417" s="586" t="s">
        <v>1328</v>
      </c>
      <c r="BH417" s="586" t="s">
        <v>1328</v>
      </c>
      <c r="BI417" s="586" t="s">
        <v>1328</v>
      </c>
      <c r="BJ417" s="586"/>
      <c r="BK417" s="586"/>
    </row>
    <row r="418" spans="1:63" x14ac:dyDescent="0.25">
      <c r="A418" s="564">
        <v>303</v>
      </c>
      <c r="C418" s="584" t="s">
        <v>1328</v>
      </c>
      <c r="D418" s="584" t="s">
        <v>1328</v>
      </c>
      <c r="E418" s="585" t="s">
        <v>1328</v>
      </c>
      <c r="F418" s="586" t="s">
        <v>1328</v>
      </c>
      <c r="G418" s="586" t="s">
        <v>1328</v>
      </c>
      <c r="H418" s="586" t="s">
        <v>1328</v>
      </c>
      <c r="I418" s="586" t="s">
        <v>1328</v>
      </c>
      <c r="J418" s="586" t="s">
        <v>1328</v>
      </c>
      <c r="K418" s="586" t="s">
        <v>1328</v>
      </c>
      <c r="L418" s="586" t="s">
        <v>1328</v>
      </c>
      <c r="M418" s="586" t="s">
        <v>1328</v>
      </c>
      <c r="N418" s="586" t="s">
        <v>1328</v>
      </c>
      <c r="O418" s="586" t="s">
        <v>1328</v>
      </c>
      <c r="P418" s="586" t="s">
        <v>1328</v>
      </c>
      <c r="Q418" s="586" t="s">
        <v>1328</v>
      </c>
      <c r="R418" s="586" t="s">
        <v>1328</v>
      </c>
      <c r="S418" s="586" t="s">
        <v>1328</v>
      </c>
      <c r="T418" s="586" t="s">
        <v>1328</v>
      </c>
      <c r="U418" s="586" t="s">
        <v>1328</v>
      </c>
      <c r="V418" s="586" t="s">
        <v>1328</v>
      </c>
      <c r="W418" s="586" t="s">
        <v>1328</v>
      </c>
      <c r="X418" s="586" t="s">
        <v>1328</v>
      </c>
      <c r="Y418" s="586" t="s">
        <v>1328</v>
      </c>
      <c r="Z418" s="586" t="s">
        <v>1328</v>
      </c>
      <c r="AA418" s="586" t="s">
        <v>1328</v>
      </c>
      <c r="AB418" s="586" t="s">
        <v>1328</v>
      </c>
      <c r="AC418" s="586" t="s">
        <v>1328</v>
      </c>
      <c r="AD418" s="586" t="s">
        <v>1328</v>
      </c>
      <c r="AE418" s="586" t="s">
        <v>1328</v>
      </c>
      <c r="AF418" s="586" t="s">
        <v>1328</v>
      </c>
      <c r="AG418" s="586" t="s">
        <v>1328</v>
      </c>
      <c r="AH418" s="586" t="s">
        <v>1328</v>
      </c>
      <c r="AI418" s="586" t="s">
        <v>1328</v>
      </c>
      <c r="AJ418" s="586" t="s">
        <v>1328</v>
      </c>
      <c r="AK418" s="586" t="s">
        <v>1328</v>
      </c>
      <c r="AL418" s="586" t="s">
        <v>1328</v>
      </c>
      <c r="AM418" s="586" t="s">
        <v>1328</v>
      </c>
      <c r="AN418" s="586" t="s">
        <v>1328</v>
      </c>
      <c r="AO418" s="586" t="s">
        <v>1328</v>
      </c>
      <c r="AP418" s="586" t="s">
        <v>1328</v>
      </c>
      <c r="AQ418" s="586" t="s">
        <v>1328</v>
      </c>
      <c r="AR418" s="586" t="s">
        <v>1328</v>
      </c>
      <c r="AS418" s="586" t="s">
        <v>1328</v>
      </c>
      <c r="AT418" s="587" t="s">
        <v>1328</v>
      </c>
      <c r="AU418" s="586" t="s">
        <v>1328</v>
      </c>
      <c r="AV418" s="586" t="s">
        <v>1328</v>
      </c>
      <c r="AW418" s="586" t="s">
        <v>1328</v>
      </c>
      <c r="AX418" s="586" t="s">
        <v>1328</v>
      </c>
      <c r="AY418" s="586" t="s">
        <v>1328</v>
      </c>
      <c r="AZ418" s="588" t="s">
        <v>1328</v>
      </c>
      <c r="BA418" s="588" t="s">
        <v>1328</v>
      </c>
      <c r="BB418" s="586" t="s">
        <v>1328</v>
      </c>
      <c r="BC418" s="587" t="s">
        <v>1328</v>
      </c>
      <c r="BD418" s="587" t="s">
        <v>1328</v>
      </c>
      <c r="BE418" s="588" t="s">
        <v>1328</v>
      </c>
      <c r="BF418" s="586" t="s">
        <v>1328</v>
      </c>
      <c r="BG418" s="586" t="s">
        <v>1328</v>
      </c>
      <c r="BH418" s="586" t="s">
        <v>1328</v>
      </c>
      <c r="BI418" s="586" t="s">
        <v>1328</v>
      </c>
      <c r="BJ418" s="586"/>
      <c r="BK418" s="586"/>
    </row>
    <row r="419" spans="1:63" x14ac:dyDescent="0.25">
      <c r="A419" s="564">
        <v>303</v>
      </c>
      <c r="C419" s="584" t="s">
        <v>1328</v>
      </c>
      <c r="D419" s="584" t="s">
        <v>1328</v>
      </c>
      <c r="E419" s="585" t="s">
        <v>1328</v>
      </c>
      <c r="F419" s="586" t="s">
        <v>1328</v>
      </c>
      <c r="G419" s="586" t="s">
        <v>1328</v>
      </c>
      <c r="H419" s="586" t="s">
        <v>1328</v>
      </c>
      <c r="I419" s="586" t="s">
        <v>1328</v>
      </c>
      <c r="J419" s="586" t="s">
        <v>1328</v>
      </c>
      <c r="K419" s="586" t="s">
        <v>1328</v>
      </c>
      <c r="L419" s="586" t="s">
        <v>1328</v>
      </c>
      <c r="M419" s="586" t="s">
        <v>1328</v>
      </c>
      <c r="N419" s="586" t="s">
        <v>1328</v>
      </c>
      <c r="O419" s="586" t="s">
        <v>1328</v>
      </c>
      <c r="P419" s="586" t="s">
        <v>1328</v>
      </c>
      <c r="Q419" s="586" t="s">
        <v>1328</v>
      </c>
      <c r="R419" s="586" t="s">
        <v>1328</v>
      </c>
      <c r="S419" s="586" t="s">
        <v>1328</v>
      </c>
      <c r="T419" s="586" t="s">
        <v>1328</v>
      </c>
      <c r="U419" s="586" t="s">
        <v>1328</v>
      </c>
      <c r="V419" s="586" t="s">
        <v>1328</v>
      </c>
      <c r="W419" s="586" t="s">
        <v>1328</v>
      </c>
      <c r="X419" s="586" t="s">
        <v>1328</v>
      </c>
      <c r="Y419" s="586" t="s">
        <v>1328</v>
      </c>
      <c r="Z419" s="586" t="s">
        <v>1328</v>
      </c>
      <c r="AA419" s="586" t="s">
        <v>1328</v>
      </c>
      <c r="AB419" s="586" t="s">
        <v>1328</v>
      </c>
      <c r="AC419" s="586" t="s">
        <v>1328</v>
      </c>
      <c r="AD419" s="586" t="s">
        <v>1328</v>
      </c>
      <c r="AE419" s="586" t="s">
        <v>1328</v>
      </c>
      <c r="AF419" s="586" t="s">
        <v>1328</v>
      </c>
      <c r="AG419" s="586" t="s">
        <v>1328</v>
      </c>
      <c r="AH419" s="586" t="s">
        <v>1328</v>
      </c>
      <c r="AI419" s="586" t="s">
        <v>1328</v>
      </c>
      <c r="AJ419" s="586" t="s">
        <v>1328</v>
      </c>
      <c r="AK419" s="586" t="s">
        <v>1328</v>
      </c>
      <c r="AL419" s="586" t="s">
        <v>1328</v>
      </c>
      <c r="AM419" s="586" t="s">
        <v>1328</v>
      </c>
      <c r="AN419" s="586" t="s">
        <v>1328</v>
      </c>
      <c r="AO419" s="586" t="s">
        <v>1328</v>
      </c>
      <c r="AP419" s="586" t="s">
        <v>1328</v>
      </c>
      <c r="AQ419" s="586" t="s">
        <v>1328</v>
      </c>
      <c r="AR419" s="586" t="s">
        <v>1328</v>
      </c>
      <c r="AS419" s="586" t="s">
        <v>1328</v>
      </c>
      <c r="AT419" s="587" t="s">
        <v>1328</v>
      </c>
      <c r="AU419" s="586" t="s">
        <v>1328</v>
      </c>
      <c r="AV419" s="586" t="s">
        <v>1328</v>
      </c>
      <c r="AW419" s="586" t="s">
        <v>1328</v>
      </c>
      <c r="AX419" s="586" t="s">
        <v>1328</v>
      </c>
      <c r="AY419" s="586" t="s">
        <v>1328</v>
      </c>
      <c r="AZ419" s="588" t="s">
        <v>1328</v>
      </c>
      <c r="BA419" s="588" t="s">
        <v>1328</v>
      </c>
      <c r="BB419" s="586" t="s">
        <v>1328</v>
      </c>
      <c r="BC419" s="587" t="s">
        <v>1328</v>
      </c>
      <c r="BD419" s="587" t="s">
        <v>1328</v>
      </c>
      <c r="BE419" s="588" t="s">
        <v>1328</v>
      </c>
      <c r="BF419" s="586" t="s">
        <v>1328</v>
      </c>
      <c r="BG419" s="586" t="s">
        <v>1328</v>
      </c>
      <c r="BH419" s="586" t="s">
        <v>1328</v>
      </c>
      <c r="BI419" s="586" t="s">
        <v>1328</v>
      </c>
      <c r="BJ419" s="586"/>
      <c r="BK419" s="586"/>
    </row>
    <row r="420" spans="1:63" x14ac:dyDescent="0.25">
      <c r="A420" s="564">
        <v>303</v>
      </c>
      <c r="C420" s="584" t="s">
        <v>1328</v>
      </c>
      <c r="D420" s="584" t="s">
        <v>1328</v>
      </c>
      <c r="E420" s="585" t="s">
        <v>1328</v>
      </c>
      <c r="F420" s="586" t="s">
        <v>1328</v>
      </c>
      <c r="G420" s="586" t="s">
        <v>1328</v>
      </c>
      <c r="H420" s="586" t="s">
        <v>1328</v>
      </c>
      <c r="I420" s="586" t="s">
        <v>1328</v>
      </c>
      <c r="J420" s="586" t="s">
        <v>1328</v>
      </c>
      <c r="K420" s="586" t="s">
        <v>1328</v>
      </c>
      <c r="L420" s="586" t="s">
        <v>1328</v>
      </c>
      <c r="M420" s="586" t="s">
        <v>1328</v>
      </c>
      <c r="N420" s="586" t="s">
        <v>1328</v>
      </c>
      <c r="O420" s="586" t="s">
        <v>1328</v>
      </c>
      <c r="P420" s="586" t="s">
        <v>1328</v>
      </c>
      <c r="Q420" s="586" t="s">
        <v>1328</v>
      </c>
      <c r="R420" s="586" t="s">
        <v>1328</v>
      </c>
      <c r="S420" s="586" t="s">
        <v>1328</v>
      </c>
      <c r="T420" s="586" t="s">
        <v>1328</v>
      </c>
      <c r="U420" s="586" t="s">
        <v>1328</v>
      </c>
      <c r="V420" s="586" t="s">
        <v>1328</v>
      </c>
      <c r="W420" s="586" t="s">
        <v>1328</v>
      </c>
      <c r="X420" s="586" t="s">
        <v>1328</v>
      </c>
      <c r="Y420" s="586" t="s">
        <v>1328</v>
      </c>
      <c r="Z420" s="586" t="s">
        <v>1328</v>
      </c>
      <c r="AA420" s="586" t="s">
        <v>1328</v>
      </c>
      <c r="AB420" s="586" t="s">
        <v>1328</v>
      </c>
      <c r="AC420" s="586" t="s">
        <v>1328</v>
      </c>
      <c r="AD420" s="586" t="s">
        <v>1328</v>
      </c>
      <c r="AE420" s="586" t="s">
        <v>1328</v>
      </c>
      <c r="AF420" s="586" t="s">
        <v>1328</v>
      </c>
      <c r="AG420" s="586" t="s">
        <v>1328</v>
      </c>
      <c r="AH420" s="586" t="s">
        <v>1328</v>
      </c>
      <c r="AI420" s="586" t="s">
        <v>1328</v>
      </c>
      <c r="AJ420" s="586" t="s">
        <v>1328</v>
      </c>
      <c r="AK420" s="586" t="s">
        <v>1328</v>
      </c>
      <c r="AL420" s="586" t="s">
        <v>1328</v>
      </c>
      <c r="AM420" s="586" t="s">
        <v>1328</v>
      </c>
      <c r="AN420" s="586" t="s">
        <v>1328</v>
      </c>
      <c r="AO420" s="586" t="s">
        <v>1328</v>
      </c>
      <c r="AP420" s="586" t="s">
        <v>1328</v>
      </c>
      <c r="AQ420" s="586" t="s">
        <v>1328</v>
      </c>
      <c r="AR420" s="586" t="s">
        <v>1328</v>
      </c>
      <c r="AS420" s="586" t="s">
        <v>1328</v>
      </c>
      <c r="AT420" s="587" t="s">
        <v>1328</v>
      </c>
      <c r="AU420" s="586" t="s">
        <v>1328</v>
      </c>
      <c r="AV420" s="586" t="s">
        <v>1328</v>
      </c>
      <c r="AW420" s="586" t="s">
        <v>1328</v>
      </c>
      <c r="AX420" s="586" t="s">
        <v>1328</v>
      </c>
      <c r="AY420" s="586" t="s">
        <v>1328</v>
      </c>
      <c r="AZ420" s="588" t="s">
        <v>1328</v>
      </c>
      <c r="BA420" s="588" t="s">
        <v>1328</v>
      </c>
      <c r="BB420" s="586" t="s">
        <v>1328</v>
      </c>
      <c r="BC420" s="587" t="s">
        <v>1328</v>
      </c>
      <c r="BD420" s="587" t="s">
        <v>1328</v>
      </c>
      <c r="BE420" s="588" t="s">
        <v>1328</v>
      </c>
      <c r="BF420" s="586" t="s">
        <v>1328</v>
      </c>
      <c r="BG420" s="586" t="s">
        <v>1328</v>
      </c>
      <c r="BH420" s="586" t="s">
        <v>1328</v>
      </c>
      <c r="BI420" s="586" t="s">
        <v>1328</v>
      </c>
      <c r="BJ420" s="586"/>
      <c r="BK420" s="586"/>
    </row>
    <row r="421" spans="1:63" x14ac:dyDescent="0.25">
      <c r="A421" s="564">
        <v>303</v>
      </c>
      <c r="C421" s="584" t="s">
        <v>1328</v>
      </c>
      <c r="D421" s="584" t="s">
        <v>1328</v>
      </c>
      <c r="E421" s="585" t="s">
        <v>1328</v>
      </c>
      <c r="F421" s="586" t="s">
        <v>1328</v>
      </c>
      <c r="G421" s="586" t="s">
        <v>1328</v>
      </c>
      <c r="H421" s="586" t="s">
        <v>1328</v>
      </c>
      <c r="I421" s="586" t="s">
        <v>1328</v>
      </c>
      <c r="J421" s="586" t="s">
        <v>1328</v>
      </c>
      <c r="K421" s="586" t="s">
        <v>1328</v>
      </c>
      <c r="L421" s="586" t="s">
        <v>1328</v>
      </c>
      <c r="M421" s="586" t="s">
        <v>1328</v>
      </c>
      <c r="N421" s="586" t="s">
        <v>1328</v>
      </c>
      <c r="O421" s="586" t="s">
        <v>1328</v>
      </c>
      <c r="P421" s="586" t="s">
        <v>1328</v>
      </c>
      <c r="Q421" s="586" t="s">
        <v>1328</v>
      </c>
      <c r="R421" s="586" t="s">
        <v>1328</v>
      </c>
      <c r="S421" s="586" t="s">
        <v>1328</v>
      </c>
      <c r="T421" s="586" t="s">
        <v>1328</v>
      </c>
      <c r="U421" s="586" t="s">
        <v>1328</v>
      </c>
      <c r="V421" s="586" t="s">
        <v>1328</v>
      </c>
      <c r="W421" s="586" t="s">
        <v>1328</v>
      </c>
      <c r="X421" s="586" t="s">
        <v>1328</v>
      </c>
      <c r="Y421" s="586" t="s">
        <v>1328</v>
      </c>
      <c r="Z421" s="586" t="s">
        <v>1328</v>
      </c>
      <c r="AA421" s="586" t="s">
        <v>1328</v>
      </c>
      <c r="AB421" s="586" t="s">
        <v>1328</v>
      </c>
      <c r="AC421" s="586" t="s">
        <v>1328</v>
      </c>
      <c r="AD421" s="586" t="s">
        <v>1328</v>
      </c>
      <c r="AE421" s="586" t="s">
        <v>1328</v>
      </c>
      <c r="AF421" s="586" t="s">
        <v>1328</v>
      </c>
      <c r="AG421" s="586" t="s">
        <v>1328</v>
      </c>
      <c r="AH421" s="586" t="s">
        <v>1328</v>
      </c>
      <c r="AI421" s="586" t="s">
        <v>1328</v>
      </c>
      <c r="AJ421" s="586" t="s">
        <v>1328</v>
      </c>
      <c r="AK421" s="586" t="s">
        <v>1328</v>
      </c>
      <c r="AL421" s="586" t="s">
        <v>1328</v>
      </c>
      <c r="AM421" s="586" t="s">
        <v>1328</v>
      </c>
      <c r="AN421" s="586" t="s">
        <v>1328</v>
      </c>
      <c r="AO421" s="586" t="s">
        <v>1328</v>
      </c>
      <c r="AP421" s="586" t="s">
        <v>1328</v>
      </c>
      <c r="AQ421" s="586" t="s">
        <v>1328</v>
      </c>
      <c r="AR421" s="586" t="s">
        <v>1328</v>
      </c>
      <c r="AS421" s="586" t="s">
        <v>1328</v>
      </c>
      <c r="AT421" s="587" t="s">
        <v>1328</v>
      </c>
      <c r="AU421" s="586" t="s">
        <v>1328</v>
      </c>
      <c r="AV421" s="586" t="s">
        <v>1328</v>
      </c>
      <c r="AW421" s="586" t="s">
        <v>1328</v>
      </c>
      <c r="AX421" s="586" t="s">
        <v>1328</v>
      </c>
      <c r="AY421" s="586" t="s">
        <v>1328</v>
      </c>
      <c r="AZ421" s="588" t="s">
        <v>1328</v>
      </c>
      <c r="BA421" s="588" t="s">
        <v>1328</v>
      </c>
      <c r="BB421" s="586" t="s">
        <v>1328</v>
      </c>
      <c r="BC421" s="587" t="s">
        <v>1328</v>
      </c>
      <c r="BD421" s="587" t="s">
        <v>1328</v>
      </c>
      <c r="BE421" s="588" t="s">
        <v>1328</v>
      </c>
      <c r="BF421" s="586" t="s">
        <v>1328</v>
      </c>
      <c r="BG421" s="586" t="s">
        <v>1328</v>
      </c>
      <c r="BH421" s="586" t="s">
        <v>1328</v>
      </c>
      <c r="BI421" s="586" t="s">
        <v>1328</v>
      </c>
      <c r="BJ421" s="586"/>
      <c r="BK421" s="586"/>
    </row>
    <row r="422" spans="1:63" x14ac:dyDescent="0.25">
      <c r="A422" s="564">
        <v>303</v>
      </c>
      <c r="C422" s="584" t="s">
        <v>1328</v>
      </c>
      <c r="D422" s="584" t="s">
        <v>1328</v>
      </c>
      <c r="E422" s="585" t="s">
        <v>1328</v>
      </c>
      <c r="F422" s="586" t="s">
        <v>1328</v>
      </c>
      <c r="G422" s="586" t="s">
        <v>1328</v>
      </c>
      <c r="H422" s="586" t="s">
        <v>1328</v>
      </c>
      <c r="I422" s="586" t="s">
        <v>1328</v>
      </c>
      <c r="J422" s="586" t="s">
        <v>1328</v>
      </c>
      <c r="K422" s="586" t="s">
        <v>1328</v>
      </c>
      <c r="L422" s="586" t="s">
        <v>1328</v>
      </c>
      <c r="M422" s="586" t="s">
        <v>1328</v>
      </c>
      <c r="N422" s="586" t="s">
        <v>1328</v>
      </c>
      <c r="O422" s="586" t="s">
        <v>1328</v>
      </c>
      <c r="P422" s="586" t="s">
        <v>1328</v>
      </c>
      <c r="Q422" s="586" t="s">
        <v>1328</v>
      </c>
      <c r="R422" s="586" t="s">
        <v>1328</v>
      </c>
      <c r="S422" s="586" t="s">
        <v>1328</v>
      </c>
      <c r="T422" s="586" t="s">
        <v>1328</v>
      </c>
      <c r="U422" s="586" t="s">
        <v>1328</v>
      </c>
      <c r="V422" s="586" t="s">
        <v>1328</v>
      </c>
      <c r="W422" s="586" t="s">
        <v>1328</v>
      </c>
      <c r="X422" s="586" t="s">
        <v>1328</v>
      </c>
      <c r="Y422" s="586" t="s">
        <v>1328</v>
      </c>
      <c r="Z422" s="586" t="s">
        <v>1328</v>
      </c>
      <c r="AA422" s="586" t="s">
        <v>1328</v>
      </c>
      <c r="AB422" s="586" t="s">
        <v>1328</v>
      </c>
      <c r="AC422" s="586" t="s">
        <v>1328</v>
      </c>
      <c r="AD422" s="586" t="s">
        <v>1328</v>
      </c>
      <c r="AE422" s="586" t="s">
        <v>1328</v>
      </c>
      <c r="AF422" s="586" t="s">
        <v>1328</v>
      </c>
      <c r="AG422" s="586" t="s">
        <v>1328</v>
      </c>
      <c r="AH422" s="586" t="s">
        <v>1328</v>
      </c>
      <c r="AI422" s="586" t="s">
        <v>1328</v>
      </c>
      <c r="AJ422" s="586" t="s">
        <v>1328</v>
      </c>
      <c r="AK422" s="586" t="s">
        <v>1328</v>
      </c>
      <c r="AL422" s="586" t="s">
        <v>1328</v>
      </c>
      <c r="AM422" s="586" t="s">
        <v>1328</v>
      </c>
      <c r="AN422" s="586" t="s">
        <v>1328</v>
      </c>
      <c r="AO422" s="586" t="s">
        <v>1328</v>
      </c>
      <c r="AP422" s="586" t="s">
        <v>1328</v>
      </c>
      <c r="AQ422" s="586" t="s">
        <v>1328</v>
      </c>
      <c r="AR422" s="586" t="s">
        <v>1328</v>
      </c>
      <c r="AS422" s="586" t="s">
        <v>1328</v>
      </c>
      <c r="AT422" s="587" t="s">
        <v>1328</v>
      </c>
      <c r="AU422" s="586" t="s">
        <v>1328</v>
      </c>
      <c r="AV422" s="586" t="s">
        <v>1328</v>
      </c>
      <c r="AW422" s="586" t="s">
        <v>1328</v>
      </c>
      <c r="AX422" s="586" t="s">
        <v>1328</v>
      </c>
      <c r="AY422" s="586" t="s">
        <v>1328</v>
      </c>
      <c r="AZ422" s="588" t="s">
        <v>1328</v>
      </c>
      <c r="BA422" s="588" t="s">
        <v>1328</v>
      </c>
      <c r="BB422" s="586" t="s">
        <v>1328</v>
      </c>
      <c r="BC422" s="587" t="s">
        <v>1328</v>
      </c>
      <c r="BD422" s="587" t="s">
        <v>1328</v>
      </c>
      <c r="BE422" s="588" t="s">
        <v>1328</v>
      </c>
      <c r="BF422" s="586" t="s">
        <v>1328</v>
      </c>
      <c r="BG422" s="586" t="s">
        <v>1328</v>
      </c>
      <c r="BH422" s="586" t="s">
        <v>1328</v>
      </c>
      <c r="BI422" s="586" t="s">
        <v>1328</v>
      </c>
      <c r="BJ422" s="586"/>
      <c r="BK422" s="586"/>
    </row>
    <row r="423" spans="1:63" x14ac:dyDescent="0.25">
      <c r="A423" s="564">
        <v>303</v>
      </c>
      <c r="C423" s="584" t="s">
        <v>1328</v>
      </c>
      <c r="D423" s="584" t="s">
        <v>1328</v>
      </c>
      <c r="E423" s="585" t="s">
        <v>1328</v>
      </c>
      <c r="F423" s="586" t="s">
        <v>1328</v>
      </c>
      <c r="G423" s="586" t="s">
        <v>1328</v>
      </c>
      <c r="H423" s="586" t="s">
        <v>1328</v>
      </c>
      <c r="I423" s="586" t="s">
        <v>1328</v>
      </c>
      <c r="J423" s="586" t="s">
        <v>1328</v>
      </c>
      <c r="K423" s="586" t="s">
        <v>1328</v>
      </c>
      <c r="L423" s="586" t="s">
        <v>1328</v>
      </c>
      <c r="M423" s="586" t="s">
        <v>1328</v>
      </c>
      <c r="N423" s="586" t="s">
        <v>1328</v>
      </c>
      <c r="O423" s="586" t="s">
        <v>1328</v>
      </c>
      <c r="P423" s="586" t="s">
        <v>1328</v>
      </c>
      <c r="Q423" s="586" t="s">
        <v>1328</v>
      </c>
      <c r="R423" s="586" t="s">
        <v>1328</v>
      </c>
      <c r="S423" s="586" t="s">
        <v>1328</v>
      </c>
      <c r="T423" s="586" t="s">
        <v>1328</v>
      </c>
      <c r="U423" s="586" t="s">
        <v>1328</v>
      </c>
      <c r="V423" s="586" t="s">
        <v>1328</v>
      </c>
      <c r="W423" s="586" t="s">
        <v>1328</v>
      </c>
      <c r="X423" s="586" t="s">
        <v>1328</v>
      </c>
      <c r="Y423" s="586" t="s">
        <v>1328</v>
      </c>
      <c r="Z423" s="586" t="s">
        <v>1328</v>
      </c>
      <c r="AA423" s="586" t="s">
        <v>1328</v>
      </c>
      <c r="AB423" s="586" t="s">
        <v>1328</v>
      </c>
      <c r="AC423" s="586" t="s">
        <v>1328</v>
      </c>
      <c r="AD423" s="586" t="s">
        <v>1328</v>
      </c>
      <c r="AE423" s="586" t="s">
        <v>1328</v>
      </c>
      <c r="AF423" s="586" t="s">
        <v>1328</v>
      </c>
      <c r="AG423" s="586" t="s">
        <v>1328</v>
      </c>
      <c r="AH423" s="586" t="s">
        <v>1328</v>
      </c>
      <c r="AI423" s="586" t="s">
        <v>1328</v>
      </c>
      <c r="AJ423" s="586" t="s">
        <v>1328</v>
      </c>
      <c r="AK423" s="586" t="s">
        <v>1328</v>
      </c>
      <c r="AL423" s="586" t="s">
        <v>1328</v>
      </c>
      <c r="AM423" s="586" t="s">
        <v>1328</v>
      </c>
      <c r="AN423" s="586" t="s">
        <v>1328</v>
      </c>
      <c r="AO423" s="586" t="s">
        <v>1328</v>
      </c>
      <c r="AP423" s="586" t="s">
        <v>1328</v>
      </c>
      <c r="AQ423" s="586" t="s">
        <v>1328</v>
      </c>
      <c r="AR423" s="586" t="s">
        <v>1328</v>
      </c>
      <c r="AS423" s="586" t="s">
        <v>1328</v>
      </c>
      <c r="AT423" s="587" t="s">
        <v>1328</v>
      </c>
      <c r="AU423" s="586" t="s">
        <v>1328</v>
      </c>
      <c r="AV423" s="586" t="s">
        <v>1328</v>
      </c>
      <c r="AW423" s="586" t="s">
        <v>1328</v>
      </c>
      <c r="AX423" s="586" t="s">
        <v>1328</v>
      </c>
      <c r="AY423" s="586" t="s">
        <v>1328</v>
      </c>
      <c r="AZ423" s="588" t="s">
        <v>1328</v>
      </c>
      <c r="BA423" s="588" t="s">
        <v>1328</v>
      </c>
      <c r="BB423" s="586" t="s">
        <v>1328</v>
      </c>
      <c r="BC423" s="587" t="s">
        <v>1328</v>
      </c>
      <c r="BD423" s="587" t="s">
        <v>1328</v>
      </c>
      <c r="BE423" s="588" t="s">
        <v>1328</v>
      </c>
      <c r="BF423" s="586" t="s">
        <v>1328</v>
      </c>
      <c r="BG423" s="586" t="s">
        <v>1328</v>
      </c>
      <c r="BH423" s="586" t="s">
        <v>1328</v>
      </c>
      <c r="BI423" s="586" t="s">
        <v>1328</v>
      </c>
      <c r="BJ423" s="586"/>
      <c r="BK423" s="586"/>
    </row>
    <row r="424" spans="1:63" x14ac:dyDescent="0.25">
      <c r="A424" s="564">
        <v>303</v>
      </c>
      <c r="C424" s="584" t="s">
        <v>1328</v>
      </c>
      <c r="D424" s="584" t="s">
        <v>1328</v>
      </c>
      <c r="E424" s="585" t="s">
        <v>1328</v>
      </c>
      <c r="F424" s="586" t="s">
        <v>1328</v>
      </c>
      <c r="G424" s="586" t="s">
        <v>1328</v>
      </c>
      <c r="H424" s="586" t="s">
        <v>1328</v>
      </c>
      <c r="I424" s="586" t="s">
        <v>1328</v>
      </c>
      <c r="J424" s="586" t="s">
        <v>1328</v>
      </c>
      <c r="K424" s="586" t="s">
        <v>1328</v>
      </c>
      <c r="L424" s="586" t="s">
        <v>1328</v>
      </c>
      <c r="M424" s="586" t="s">
        <v>1328</v>
      </c>
      <c r="N424" s="586" t="s">
        <v>1328</v>
      </c>
      <c r="O424" s="586" t="s">
        <v>1328</v>
      </c>
      <c r="P424" s="586" t="s">
        <v>1328</v>
      </c>
      <c r="Q424" s="586" t="s">
        <v>1328</v>
      </c>
      <c r="R424" s="586" t="s">
        <v>1328</v>
      </c>
      <c r="S424" s="586" t="s">
        <v>1328</v>
      </c>
      <c r="T424" s="586" t="s">
        <v>1328</v>
      </c>
      <c r="U424" s="586" t="s">
        <v>1328</v>
      </c>
      <c r="V424" s="586" t="s">
        <v>1328</v>
      </c>
      <c r="W424" s="586" t="s">
        <v>1328</v>
      </c>
      <c r="X424" s="586" t="s">
        <v>1328</v>
      </c>
      <c r="Y424" s="586" t="s">
        <v>1328</v>
      </c>
      <c r="Z424" s="586" t="s">
        <v>1328</v>
      </c>
      <c r="AA424" s="586" t="s">
        <v>1328</v>
      </c>
      <c r="AB424" s="586" t="s">
        <v>1328</v>
      </c>
      <c r="AC424" s="586" t="s">
        <v>1328</v>
      </c>
      <c r="AD424" s="586" t="s">
        <v>1328</v>
      </c>
      <c r="AE424" s="586" t="s">
        <v>1328</v>
      </c>
      <c r="AF424" s="586" t="s">
        <v>1328</v>
      </c>
      <c r="AG424" s="586" t="s">
        <v>1328</v>
      </c>
      <c r="AH424" s="586" t="s">
        <v>1328</v>
      </c>
      <c r="AI424" s="586" t="s">
        <v>1328</v>
      </c>
      <c r="AJ424" s="586" t="s">
        <v>1328</v>
      </c>
      <c r="AK424" s="586" t="s">
        <v>1328</v>
      </c>
      <c r="AL424" s="586" t="s">
        <v>1328</v>
      </c>
      <c r="AM424" s="586" t="s">
        <v>1328</v>
      </c>
      <c r="AN424" s="586" t="s">
        <v>1328</v>
      </c>
      <c r="AO424" s="586" t="s">
        <v>1328</v>
      </c>
      <c r="AP424" s="586" t="s">
        <v>1328</v>
      </c>
      <c r="AQ424" s="586" t="s">
        <v>1328</v>
      </c>
      <c r="AR424" s="586" t="s">
        <v>1328</v>
      </c>
      <c r="AS424" s="586" t="s">
        <v>1328</v>
      </c>
      <c r="AT424" s="587" t="s">
        <v>1328</v>
      </c>
      <c r="AU424" s="586" t="s">
        <v>1328</v>
      </c>
      <c r="AV424" s="586" t="s">
        <v>1328</v>
      </c>
      <c r="AW424" s="586" t="s">
        <v>1328</v>
      </c>
      <c r="AX424" s="586" t="s">
        <v>1328</v>
      </c>
      <c r="AY424" s="586" t="s">
        <v>1328</v>
      </c>
      <c r="AZ424" s="588" t="s">
        <v>1328</v>
      </c>
      <c r="BA424" s="588" t="s">
        <v>1328</v>
      </c>
      <c r="BB424" s="586" t="s">
        <v>1328</v>
      </c>
      <c r="BC424" s="587" t="s">
        <v>1328</v>
      </c>
      <c r="BD424" s="587" t="s">
        <v>1328</v>
      </c>
      <c r="BE424" s="588" t="s">
        <v>1328</v>
      </c>
      <c r="BF424" s="586" t="s">
        <v>1328</v>
      </c>
      <c r="BG424" s="586" t="s">
        <v>1328</v>
      </c>
      <c r="BH424" s="586" t="s">
        <v>1328</v>
      </c>
      <c r="BI424" s="586" t="s">
        <v>1328</v>
      </c>
      <c r="BJ424" s="586"/>
      <c r="BK424" s="586"/>
    </row>
    <row r="425" spans="1:63" x14ac:dyDescent="0.25">
      <c r="A425" s="564">
        <v>303</v>
      </c>
      <c r="C425" s="584" t="s">
        <v>1328</v>
      </c>
      <c r="D425" s="584" t="s">
        <v>1328</v>
      </c>
      <c r="E425" s="585" t="s">
        <v>1328</v>
      </c>
      <c r="F425" s="586" t="s">
        <v>1328</v>
      </c>
      <c r="G425" s="586" t="s">
        <v>1328</v>
      </c>
      <c r="H425" s="586" t="s">
        <v>1328</v>
      </c>
      <c r="I425" s="586" t="s">
        <v>1328</v>
      </c>
      <c r="J425" s="586" t="s">
        <v>1328</v>
      </c>
      <c r="K425" s="586" t="s">
        <v>1328</v>
      </c>
      <c r="L425" s="586" t="s">
        <v>1328</v>
      </c>
      <c r="M425" s="586" t="s">
        <v>1328</v>
      </c>
      <c r="N425" s="586" t="s">
        <v>1328</v>
      </c>
      <c r="O425" s="586" t="s">
        <v>1328</v>
      </c>
      <c r="P425" s="586" t="s">
        <v>1328</v>
      </c>
      <c r="Q425" s="586" t="s">
        <v>1328</v>
      </c>
      <c r="R425" s="586" t="s">
        <v>1328</v>
      </c>
      <c r="S425" s="586" t="s">
        <v>1328</v>
      </c>
      <c r="T425" s="586" t="s">
        <v>1328</v>
      </c>
      <c r="U425" s="586" t="s">
        <v>1328</v>
      </c>
      <c r="V425" s="586" t="s">
        <v>1328</v>
      </c>
      <c r="W425" s="586" t="s">
        <v>1328</v>
      </c>
      <c r="X425" s="586" t="s">
        <v>1328</v>
      </c>
      <c r="Y425" s="586" t="s">
        <v>1328</v>
      </c>
      <c r="Z425" s="586" t="s">
        <v>1328</v>
      </c>
      <c r="AA425" s="586" t="s">
        <v>1328</v>
      </c>
      <c r="AB425" s="586" t="s">
        <v>1328</v>
      </c>
      <c r="AC425" s="586" t="s">
        <v>1328</v>
      </c>
      <c r="AD425" s="586" t="s">
        <v>1328</v>
      </c>
      <c r="AE425" s="586" t="s">
        <v>1328</v>
      </c>
      <c r="AF425" s="586" t="s">
        <v>1328</v>
      </c>
      <c r="AG425" s="586" t="s">
        <v>1328</v>
      </c>
      <c r="AH425" s="586" t="s">
        <v>1328</v>
      </c>
      <c r="AI425" s="586" t="s">
        <v>1328</v>
      </c>
      <c r="AJ425" s="586" t="s">
        <v>1328</v>
      </c>
      <c r="AK425" s="586" t="s">
        <v>1328</v>
      </c>
      <c r="AL425" s="586" t="s">
        <v>1328</v>
      </c>
      <c r="AM425" s="586" t="s">
        <v>1328</v>
      </c>
      <c r="AN425" s="586" t="s">
        <v>1328</v>
      </c>
      <c r="AO425" s="586" t="s">
        <v>1328</v>
      </c>
      <c r="AP425" s="586" t="s">
        <v>1328</v>
      </c>
      <c r="AQ425" s="586" t="s">
        <v>1328</v>
      </c>
      <c r="AR425" s="586" t="s">
        <v>1328</v>
      </c>
      <c r="AS425" s="586" t="s">
        <v>1328</v>
      </c>
      <c r="AT425" s="587" t="s">
        <v>1328</v>
      </c>
      <c r="AU425" s="586" t="s">
        <v>1328</v>
      </c>
      <c r="AV425" s="586" t="s">
        <v>1328</v>
      </c>
      <c r="AW425" s="586" t="s">
        <v>1328</v>
      </c>
      <c r="AX425" s="586" t="s">
        <v>1328</v>
      </c>
      <c r="AY425" s="586" t="s">
        <v>1328</v>
      </c>
      <c r="AZ425" s="588" t="s">
        <v>1328</v>
      </c>
      <c r="BA425" s="588" t="s">
        <v>1328</v>
      </c>
      <c r="BB425" s="586" t="s">
        <v>1328</v>
      </c>
      <c r="BC425" s="587" t="s">
        <v>1328</v>
      </c>
      <c r="BD425" s="587" t="s">
        <v>1328</v>
      </c>
      <c r="BE425" s="588" t="s">
        <v>1328</v>
      </c>
      <c r="BF425" s="586" t="s">
        <v>1328</v>
      </c>
      <c r="BG425" s="586" t="s">
        <v>1328</v>
      </c>
      <c r="BH425" s="586" t="s">
        <v>1328</v>
      </c>
      <c r="BI425" s="586" t="s">
        <v>1328</v>
      </c>
      <c r="BJ425" s="586"/>
      <c r="BK425" s="586"/>
    </row>
    <row r="426" spans="1:63" x14ac:dyDescent="0.25">
      <c r="A426" s="564">
        <v>303</v>
      </c>
      <c r="C426" s="584" t="s">
        <v>1328</v>
      </c>
      <c r="D426" s="584" t="s">
        <v>1328</v>
      </c>
      <c r="E426" s="585" t="s">
        <v>1328</v>
      </c>
      <c r="F426" s="586" t="s">
        <v>1328</v>
      </c>
      <c r="G426" s="586" t="s">
        <v>1328</v>
      </c>
      <c r="H426" s="586" t="s">
        <v>1328</v>
      </c>
      <c r="I426" s="586" t="s">
        <v>1328</v>
      </c>
      <c r="J426" s="586" t="s">
        <v>1328</v>
      </c>
      <c r="K426" s="586" t="s">
        <v>1328</v>
      </c>
      <c r="L426" s="586" t="s">
        <v>1328</v>
      </c>
      <c r="M426" s="586" t="s">
        <v>1328</v>
      </c>
      <c r="N426" s="586" t="s">
        <v>1328</v>
      </c>
      <c r="O426" s="586" t="s">
        <v>1328</v>
      </c>
      <c r="P426" s="586" t="s">
        <v>1328</v>
      </c>
      <c r="Q426" s="586" t="s">
        <v>1328</v>
      </c>
      <c r="R426" s="586" t="s">
        <v>1328</v>
      </c>
      <c r="S426" s="586" t="s">
        <v>1328</v>
      </c>
      <c r="T426" s="586" t="s">
        <v>1328</v>
      </c>
      <c r="U426" s="586" t="s">
        <v>1328</v>
      </c>
      <c r="V426" s="586" t="s">
        <v>1328</v>
      </c>
      <c r="W426" s="586" t="s">
        <v>1328</v>
      </c>
      <c r="X426" s="586" t="s">
        <v>1328</v>
      </c>
      <c r="Y426" s="586" t="s">
        <v>1328</v>
      </c>
      <c r="Z426" s="586" t="s">
        <v>1328</v>
      </c>
      <c r="AA426" s="586" t="s">
        <v>1328</v>
      </c>
      <c r="AB426" s="586" t="s">
        <v>1328</v>
      </c>
      <c r="AC426" s="586" t="s">
        <v>1328</v>
      </c>
      <c r="AD426" s="586" t="s">
        <v>1328</v>
      </c>
      <c r="AE426" s="586" t="s">
        <v>1328</v>
      </c>
      <c r="AF426" s="586" t="s">
        <v>1328</v>
      </c>
      <c r="AG426" s="586" t="s">
        <v>1328</v>
      </c>
      <c r="AH426" s="586" t="s">
        <v>1328</v>
      </c>
      <c r="AI426" s="586" t="s">
        <v>1328</v>
      </c>
      <c r="AJ426" s="586" t="s">
        <v>1328</v>
      </c>
      <c r="AK426" s="586" t="s">
        <v>1328</v>
      </c>
      <c r="AL426" s="586" t="s">
        <v>1328</v>
      </c>
      <c r="AM426" s="586" t="s">
        <v>1328</v>
      </c>
      <c r="AN426" s="586" t="s">
        <v>1328</v>
      </c>
      <c r="AO426" s="586" t="s">
        <v>1328</v>
      </c>
      <c r="AP426" s="586" t="s">
        <v>1328</v>
      </c>
      <c r="AQ426" s="586" t="s">
        <v>1328</v>
      </c>
      <c r="AR426" s="586" t="s">
        <v>1328</v>
      </c>
      <c r="AS426" s="586" t="s">
        <v>1328</v>
      </c>
      <c r="AT426" s="587" t="s">
        <v>1328</v>
      </c>
      <c r="AU426" s="586" t="s">
        <v>1328</v>
      </c>
      <c r="AV426" s="586" t="s">
        <v>1328</v>
      </c>
      <c r="AW426" s="586" t="s">
        <v>1328</v>
      </c>
      <c r="AX426" s="586" t="s">
        <v>1328</v>
      </c>
      <c r="AY426" s="586" t="s">
        <v>1328</v>
      </c>
      <c r="AZ426" s="588" t="s">
        <v>1328</v>
      </c>
      <c r="BA426" s="588" t="s">
        <v>1328</v>
      </c>
      <c r="BB426" s="586" t="s">
        <v>1328</v>
      </c>
      <c r="BC426" s="587" t="s">
        <v>1328</v>
      </c>
      <c r="BD426" s="587" t="s">
        <v>1328</v>
      </c>
      <c r="BE426" s="588" t="s">
        <v>1328</v>
      </c>
      <c r="BF426" s="586" t="s">
        <v>1328</v>
      </c>
      <c r="BG426" s="586" t="s">
        <v>1328</v>
      </c>
      <c r="BH426" s="586" t="s">
        <v>1328</v>
      </c>
      <c r="BI426" s="586" t="s">
        <v>1328</v>
      </c>
      <c r="BJ426" s="586"/>
      <c r="BK426" s="586"/>
    </row>
    <row r="427" spans="1:63" x14ac:dyDescent="0.25">
      <c r="A427" s="564">
        <v>303</v>
      </c>
      <c r="C427" s="584" t="s">
        <v>1328</v>
      </c>
      <c r="D427" s="584" t="s">
        <v>1328</v>
      </c>
      <c r="E427" s="585" t="s">
        <v>1328</v>
      </c>
      <c r="F427" s="586" t="s">
        <v>1328</v>
      </c>
      <c r="G427" s="586" t="s">
        <v>1328</v>
      </c>
      <c r="H427" s="586" t="s">
        <v>1328</v>
      </c>
      <c r="I427" s="586" t="s">
        <v>1328</v>
      </c>
      <c r="J427" s="586" t="s">
        <v>1328</v>
      </c>
      <c r="K427" s="586" t="s">
        <v>1328</v>
      </c>
      <c r="L427" s="586" t="s">
        <v>1328</v>
      </c>
      <c r="M427" s="586" t="s">
        <v>1328</v>
      </c>
      <c r="N427" s="586" t="s">
        <v>1328</v>
      </c>
      <c r="O427" s="586" t="s">
        <v>1328</v>
      </c>
      <c r="P427" s="586" t="s">
        <v>1328</v>
      </c>
      <c r="Q427" s="586" t="s">
        <v>1328</v>
      </c>
      <c r="R427" s="586" t="s">
        <v>1328</v>
      </c>
      <c r="S427" s="586" t="s">
        <v>1328</v>
      </c>
      <c r="T427" s="586" t="s">
        <v>1328</v>
      </c>
      <c r="U427" s="586" t="s">
        <v>1328</v>
      </c>
      <c r="V427" s="586" t="s">
        <v>1328</v>
      </c>
      <c r="W427" s="586" t="s">
        <v>1328</v>
      </c>
      <c r="X427" s="586" t="s">
        <v>1328</v>
      </c>
      <c r="Y427" s="586" t="s">
        <v>1328</v>
      </c>
      <c r="Z427" s="586" t="s">
        <v>1328</v>
      </c>
      <c r="AA427" s="586" t="s">
        <v>1328</v>
      </c>
      <c r="AB427" s="586" t="s">
        <v>1328</v>
      </c>
      <c r="AC427" s="586" t="s">
        <v>1328</v>
      </c>
      <c r="AD427" s="586" t="s">
        <v>1328</v>
      </c>
      <c r="AE427" s="586" t="s">
        <v>1328</v>
      </c>
      <c r="AF427" s="586" t="s">
        <v>1328</v>
      </c>
      <c r="AG427" s="586" t="s">
        <v>1328</v>
      </c>
      <c r="AH427" s="586" t="s">
        <v>1328</v>
      </c>
      <c r="AI427" s="586" t="s">
        <v>1328</v>
      </c>
      <c r="AJ427" s="586" t="s">
        <v>1328</v>
      </c>
      <c r="AK427" s="586" t="s">
        <v>1328</v>
      </c>
      <c r="AL427" s="586" t="s">
        <v>1328</v>
      </c>
      <c r="AM427" s="586" t="s">
        <v>1328</v>
      </c>
      <c r="AN427" s="586" t="s">
        <v>1328</v>
      </c>
      <c r="AO427" s="586" t="s">
        <v>1328</v>
      </c>
      <c r="AP427" s="586" t="s">
        <v>1328</v>
      </c>
      <c r="AQ427" s="586" t="s">
        <v>1328</v>
      </c>
      <c r="AR427" s="586" t="s">
        <v>1328</v>
      </c>
      <c r="AS427" s="586" t="s">
        <v>1328</v>
      </c>
      <c r="AT427" s="587" t="s">
        <v>1328</v>
      </c>
      <c r="AU427" s="586" t="s">
        <v>1328</v>
      </c>
      <c r="AV427" s="586" t="s">
        <v>1328</v>
      </c>
      <c r="AW427" s="586" t="s">
        <v>1328</v>
      </c>
      <c r="AX427" s="586" t="s">
        <v>1328</v>
      </c>
      <c r="AY427" s="586" t="s">
        <v>1328</v>
      </c>
      <c r="AZ427" s="588" t="s">
        <v>1328</v>
      </c>
      <c r="BA427" s="588" t="s">
        <v>1328</v>
      </c>
      <c r="BB427" s="586" t="s">
        <v>1328</v>
      </c>
      <c r="BC427" s="587" t="s">
        <v>1328</v>
      </c>
      <c r="BD427" s="587" t="s">
        <v>1328</v>
      </c>
      <c r="BE427" s="588" t="s">
        <v>1328</v>
      </c>
      <c r="BF427" s="586" t="s">
        <v>1328</v>
      </c>
      <c r="BG427" s="586" t="s">
        <v>1328</v>
      </c>
      <c r="BH427" s="586" t="s">
        <v>1328</v>
      </c>
      <c r="BI427" s="586" t="s">
        <v>1328</v>
      </c>
      <c r="BJ427" s="586"/>
      <c r="BK427" s="586"/>
    </row>
    <row r="428" spans="1:63" x14ac:dyDescent="0.25">
      <c r="A428" s="564">
        <v>303</v>
      </c>
      <c r="C428" s="584" t="s">
        <v>1328</v>
      </c>
      <c r="D428" s="584" t="s">
        <v>1328</v>
      </c>
      <c r="E428" s="585" t="s">
        <v>1328</v>
      </c>
      <c r="F428" s="586" t="s">
        <v>1328</v>
      </c>
      <c r="G428" s="586" t="s">
        <v>1328</v>
      </c>
      <c r="H428" s="586" t="s">
        <v>1328</v>
      </c>
      <c r="I428" s="586" t="s">
        <v>1328</v>
      </c>
      <c r="J428" s="586" t="s">
        <v>1328</v>
      </c>
      <c r="K428" s="586" t="s">
        <v>1328</v>
      </c>
      <c r="L428" s="586" t="s">
        <v>1328</v>
      </c>
      <c r="M428" s="586" t="s">
        <v>1328</v>
      </c>
      <c r="N428" s="586" t="s">
        <v>1328</v>
      </c>
      <c r="O428" s="586" t="s">
        <v>1328</v>
      </c>
      <c r="P428" s="586" t="s">
        <v>1328</v>
      </c>
      <c r="Q428" s="586" t="s">
        <v>1328</v>
      </c>
      <c r="R428" s="586" t="s">
        <v>1328</v>
      </c>
      <c r="S428" s="586" t="s">
        <v>1328</v>
      </c>
      <c r="T428" s="586" t="s">
        <v>1328</v>
      </c>
      <c r="U428" s="586" t="s">
        <v>1328</v>
      </c>
      <c r="V428" s="586" t="s">
        <v>1328</v>
      </c>
      <c r="W428" s="586" t="s">
        <v>1328</v>
      </c>
      <c r="X428" s="586" t="s">
        <v>1328</v>
      </c>
      <c r="Y428" s="586" t="s">
        <v>1328</v>
      </c>
      <c r="Z428" s="586" t="s">
        <v>1328</v>
      </c>
      <c r="AA428" s="586" t="s">
        <v>1328</v>
      </c>
      <c r="AB428" s="586" t="s">
        <v>1328</v>
      </c>
      <c r="AC428" s="586" t="s">
        <v>1328</v>
      </c>
      <c r="AD428" s="586" t="s">
        <v>1328</v>
      </c>
      <c r="AE428" s="586" t="s">
        <v>1328</v>
      </c>
      <c r="AF428" s="586" t="s">
        <v>1328</v>
      </c>
      <c r="AG428" s="586" t="s">
        <v>1328</v>
      </c>
      <c r="AH428" s="586" t="s">
        <v>1328</v>
      </c>
      <c r="AI428" s="586" t="s">
        <v>1328</v>
      </c>
      <c r="AJ428" s="586" t="s">
        <v>1328</v>
      </c>
      <c r="AK428" s="586" t="s">
        <v>1328</v>
      </c>
      <c r="AL428" s="586" t="s">
        <v>1328</v>
      </c>
      <c r="AM428" s="586" t="s">
        <v>1328</v>
      </c>
      <c r="AN428" s="586" t="s">
        <v>1328</v>
      </c>
      <c r="AO428" s="586" t="s">
        <v>1328</v>
      </c>
      <c r="AP428" s="586" t="s">
        <v>1328</v>
      </c>
      <c r="AQ428" s="586" t="s">
        <v>1328</v>
      </c>
      <c r="AR428" s="586" t="s">
        <v>1328</v>
      </c>
      <c r="AS428" s="586" t="s">
        <v>1328</v>
      </c>
      <c r="AT428" s="587" t="s">
        <v>1328</v>
      </c>
      <c r="AU428" s="586" t="s">
        <v>1328</v>
      </c>
      <c r="AV428" s="586" t="s">
        <v>1328</v>
      </c>
      <c r="AW428" s="586" t="s">
        <v>1328</v>
      </c>
      <c r="AX428" s="586" t="s">
        <v>1328</v>
      </c>
      <c r="AY428" s="586" t="s">
        <v>1328</v>
      </c>
      <c r="AZ428" s="588" t="s">
        <v>1328</v>
      </c>
      <c r="BA428" s="588" t="s">
        <v>1328</v>
      </c>
      <c r="BB428" s="586" t="s">
        <v>1328</v>
      </c>
      <c r="BC428" s="587" t="s">
        <v>1328</v>
      </c>
      <c r="BD428" s="587" t="s">
        <v>1328</v>
      </c>
      <c r="BE428" s="588" t="s">
        <v>1328</v>
      </c>
      <c r="BF428" s="586" t="s">
        <v>1328</v>
      </c>
      <c r="BG428" s="586" t="s">
        <v>1328</v>
      </c>
      <c r="BH428" s="586" t="s">
        <v>1328</v>
      </c>
      <c r="BI428" s="586" t="s">
        <v>1328</v>
      </c>
      <c r="BJ428" s="586"/>
      <c r="BK428" s="586"/>
    </row>
    <row r="429" spans="1:63" x14ac:dyDescent="0.25">
      <c r="A429" s="564">
        <v>303</v>
      </c>
      <c r="C429" s="584" t="s">
        <v>1328</v>
      </c>
      <c r="D429" s="584" t="s">
        <v>1328</v>
      </c>
      <c r="E429" s="585" t="s">
        <v>1328</v>
      </c>
      <c r="F429" s="586" t="s">
        <v>1328</v>
      </c>
      <c r="G429" s="586" t="s">
        <v>1328</v>
      </c>
      <c r="H429" s="586" t="s">
        <v>1328</v>
      </c>
      <c r="I429" s="586" t="s">
        <v>1328</v>
      </c>
      <c r="J429" s="586" t="s">
        <v>1328</v>
      </c>
      <c r="K429" s="586" t="s">
        <v>1328</v>
      </c>
      <c r="L429" s="586" t="s">
        <v>1328</v>
      </c>
      <c r="M429" s="586" t="s">
        <v>1328</v>
      </c>
      <c r="N429" s="586" t="s">
        <v>1328</v>
      </c>
      <c r="O429" s="586" t="s">
        <v>1328</v>
      </c>
      <c r="P429" s="586" t="s">
        <v>1328</v>
      </c>
      <c r="Q429" s="586" t="s">
        <v>1328</v>
      </c>
      <c r="R429" s="586" t="s">
        <v>1328</v>
      </c>
      <c r="S429" s="586" t="s">
        <v>1328</v>
      </c>
      <c r="T429" s="586" t="s">
        <v>1328</v>
      </c>
      <c r="U429" s="586" t="s">
        <v>1328</v>
      </c>
      <c r="V429" s="586" t="s">
        <v>1328</v>
      </c>
      <c r="W429" s="586" t="s">
        <v>1328</v>
      </c>
      <c r="X429" s="586" t="s">
        <v>1328</v>
      </c>
      <c r="Y429" s="586" t="s">
        <v>1328</v>
      </c>
      <c r="Z429" s="586" t="s">
        <v>1328</v>
      </c>
      <c r="AA429" s="586" t="s">
        <v>1328</v>
      </c>
      <c r="AB429" s="586" t="s">
        <v>1328</v>
      </c>
      <c r="AC429" s="586" t="s">
        <v>1328</v>
      </c>
      <c r="AD429" s="586" t="s">
        <v>1328</v>
      </c>
      <c r="AE429" s="586" t="s">
        <v>1328</v>
      </c>
      <c r="AF429" s="586" t="s">
        <v>1328</v>
      </c>
      <c r="AG429" s="586" t="s">
        <v>1328</v>
      </c>
      <c r="AH429" s="586" t="s">
        <v>1328</v>
      </c>
      <c r="AI429" s="586" t="s">
        <v>1328</v>
      </c>
      <c r="AJ429" s="586" t="s">
        <v>1328</v>
      </c>
      <c r="AK429" s="586" t="s">
        <v>1328</v>
      </c>
      <c r="AL429" s="586" t="s">
        <v>1328</v>
      </c>
      <c r="AM429" s="586" t="s">
        <v>1328</v>
      </c>
      <c r="AN429" s="586" t="s">
        <v>1328</v>
      </c>
      <c r="AO429" s="586" t="s">
        <v>1328</v>
      </c>
      <c r="AP429" s="586" t="s">
        <v>1328</v>
      </c>
      <c r="AQ429" s="586" t="s">
        <v>1328</v>
      </c>
      <c r="AR429" s="586" t="s">
        <v>1328</v>
      </c>
      <c r="AS429" s="586" t="s">
        <v>1328</v>
      </c>
      <c r="AT429" s="587" t="s">
        <v>1328</v>
      </c>
      <c r="AU429" s="586" t="s">
        <v>1328</v>
      </c>
      <c r="AV429" s="586" t="s">
        <v>1328</v>
      </c>
      <c r="AW429" s="586" t="s">
        <v>1328</v>
      </c>
      <c r="AX429" s="586" t="s">
        <v>1328</v>
      </c>
      <c r="AY429" s="586" t="s">
        <v>1328</v>
      </c>
      <c r="AZ429" s="588" t="s">
        <v>1328</v>
      </c>
      <c r="BA429" s="588" t="s">
        <v>1328</v>
      </c>
      <c r="BB429" s="586" t="s">
        <v>1328</v>
      </c>
      <c r="BC429" s="587" t="s">
        <v>1328</v>
      </c>
      <c r="BD429" s="587" t="s">
        <v>1328</v>
      </c>
      <c r="BE429" s="588" t="s">
        <v>1328</v>
      </c>
      <c r="BF429" s="586" t="s">
        <v>1328</v>
      </c>
      <c r="BG429" s="586" t="s">
        <v>1328</v>
      </c>
      <c r="BH429" s="586" t="s">
        <v>1328</v>
      </c>
      <c r="BI429" s="586" t="s">
        <v>1328</v>
      </c>
      <c r="BJ429" s="586"/>
      <c r="BK429" s="586"/>
    </row>
    <row r="430" spans="1:63" x14ac:dyDescent="0.25">
      <c r="A430" s="564">
        <v>303</v>
      </c>
      <c r="C430" s="584" t="s">
        <v>1328</v>
      </c>
      <c r="D430" s="584" t="s">
        <v>1328</v>
      </c>
      <c r="E430" s="585" t="s">
        <v>1328</v>
      </c>
      <c r="F430" s="586" t="s">
        <v>1328</v>
      </c>
      <c r="G430" s="586" t="s">
        <v>1328</v>
      </c>
      <c r="H430" s="586" t="s">
        <v>1328</v>
      </c>
      <c r="I430" s="586" t="s">
        <v>1328</v>
      </c>
      <c r="J430" s="586" t="s">
        <v>1328</v>
      </c>
      <c r="K430" s="586" t="s">
        <v>1328</v>
      </c>
      <c r="L430" s="586" t="s">
        <v>1328</v>
      </c>
      <c r="M430" s="586" t="s">
        <v>1328</v>
      </c>
      <c r="N430" s="586" t="s">
        <v>1328</v>
      </c>
      <c r="O430" s="586" t="s">
        <v>1328</v>
      </c>
      <c r="P430" s="586" t="s">
        <v>1328</v>
      </c>
      <c r="Q430" s="586" t="s">
        <v>1328</v>
      </c>
      <c r="R430" s="586" t="s">
        <v>1328</v>
      </c>
      <c r="S430" s="586" t="s">
        <v>1328</v>
      </c>
      <c r="T430" s="586" t="s">
        <v>1328</v>
      </c>
      <c r="U430" s="586" t="s">
        <v>1328</v>
      </c>
      <c r="V430" s="586" t="s">
        <v>1328</v>
      </c>
      <c r="W430" s="586" t="s">
        <v>1328</v>
      </c>
      <c r="X430" s="586" t="s">
        <v>1328</v>
      </c>
      <c r="Y430" s="586" t="s">
        <v>1328</v>
      </c>
      <c r="Z430" s="586" t="s">
        <v>1328</v>
      </c>
      <c r="AA430" s="586" t="s">
        <v>1328</v>
      </c>
      <c r="AB430" s="586" t="s">
        <v>1328</v>
      </c>
      <c r="AC430" s="586" t="s">
        <v>1328</v>
      </c>
      <c r="AD430" s="586" t="s">
        <v>1328</v>
      </c>
      <c r="AE430" s="586" t="s">
        <v>1328</v>
      </c>
      <c r="AF430" s="586" t="s">
        <v>1328</v>
      </c>
      <c r="AG430" s="586" t="s">
        <v>1328</v>
      </c>
      <c r="AH430" s="586" t="s">
        <v>1328</v>
      </c>
      <c r="AI430" s="586" t="s">
        <v>1328</v>
      </c>
      <c r="AJ430" s="586" t="s">
        <v>1328</v>
      </c>
      <c r="AK430" s="586" t="s">
        <v>1328</v>
      </c>
      <c r="AL430" s="586" t="s">
        <v>1328</v>
      </c>
      <c r="AM430" s="586" t="s">
        <v>1328</v>
      </c>
      <c r="AN430" s="586" t="s">
        <v>1328</v>
      </c>
      <c r="AO430" s="586" t="s">
        <v>1328</v>
      </c>
      <c r="AP430" s="586" t="s">
        <v>1328</v>
      </c>
      <c r="AQ430" s="586" t="s">
        <v>1328</v>
      </c>
      <c r="AR430" s="586" t="s">
        <v>1328</v>
      </c>
      <c r="AS430" s="586" t="s">
        <v>1328</v>
      </c>
      <c r="AT430" s="587" t="s">
        <v>1328</v>
      </c>
      <c r="AU430" s="586" t="s">
        <v>1328</v>
      </c>
      <c r="AV430" s="586" t="s">
        <v>1328</v>
      </c>
      <c r="AW430" s="586" t="s">
        <v>1328</v>
      </c>
      <c r="AX430" s="586" t="s">
        <v>1328</v>
      </c>
      <c r="AY430" s="586" t="s">
        <v>1328</v>
      </c>
      <c r="AZ430" s="588" t="s">
        <v>1328</v>
      </c>
      <c r="BA430" s="588" t="s">
        <v>1328</v>
      </c>
      <c r="BB430" s="586" t="s">
        <v>1328</v>
      </c>
      <c r="BC430" s="587" t="s">
        <v>1328</v>
      </c>
      <c r="BD430" s="587" t="s">
        <v>1328</v>
      </c>
      <c r="BE430" s="588" t="s">
        <v>1328</v>
      </c>
      <c r="BF430" s="586" t="s">
        <v>1328</v>
      </c>
      <c r="BG430" s="586" t="s">
        <v>1328</v>
      </c>
      <c r="BH430" s="586" t="s">
        <v>1328</v>
      </c>
      <c r="BI430" s="586" t="s">
        <v>1328</v>
      </c>
      <c r="BJ430" s="586"/>
      <c r="BK430" s="586"/>
    </row>
    <row r="431" spans="1:63" x14ac:dyDescent="0.25">
      <c r="A431" s="564">
        <v>303</v>
      </c>
      <c r="C431" s="584" t="s">
        <v>1328</v>
      </c>
      <c r="D431" s="584" t="s">
        <v>1328</v>
      </c>
      <c r="E431" s="585" t="s">
        <v>1328</v>
      </c>
      <c r="F431" s="586" t="s">
        <v>1328</v>
      </c>
      <c r="G431" s="586" t="s">
        <v>1328</v>
      </c>
      <c r="H431" s="586" t="s">
        <v>1328</v>
      </c>
      <c r="I431" s="586" t="s">
        <v>1328</v>
      </c>
      <c r="J431" s="586" t="s">
        <v>1328</v>
      </c>
      <c r="K431" s="586" t="s">
        <v>1328</v>
      </c>
      <c r="L431" s="586" t="s">
        <v>1328</v>
      </c>
      <c r="M431" s="586" t="s">
        <v>1328</v>
      </c>
      <c r="N431" s="586" t="s">
        <v>1328</v>
      </c>
      <c r="O431" s="586" t="s">
        <v>1328</v>
      </c>
      <c r="P431" s="586" t="s">
        <v>1328</v>
      </c>
      <c r="Q431" s="586" t="s">
        <v>1328</v>
      </c>
      <c r="R431" s="586" t="s">
        <v>1328</v>
      </c>
      <c r="S431" s="586" t="s">
        <v>1328</v>
      </c>
      <c r="T431" s="586" t="s">
        <v>1328</v>
      </c>
      <c r="U431" s="586" t="s">
        <v>1328</v>
      </c>
      <c r="V431" s="586" t="s">
        <v>1328</v>
      </c>
      <c r="W431" s="586" t="s">
        <v>1328</v>
      </c>
      <c r="X431" s="586" t="s">
        <v>1328</v>
      </c>
      <c r="Y431" s="586" t="s">
        <v>1328</v>
      </c>
      <c r="Z431" s="586" t="s">
        <v>1328</v>
      </c>
      <c r="AA431" s="586" t="s">
        <v>1328</v>
      </c>
      <c r="AB431" s="586" t="s">
        <v>1328</v>
      </c>
      <c r="AC431" s="586" t="s">
        <v>1328</v>
      </c>
      <c r="AD431" s="586" t="s">
        <v>1328</v>
      </c>
      <c r="AE431" s="586" t="s">
        <v>1328</v>
      </c>
      <c r="AF431" s="586" t="s">
        <v>1328</v>
      </c>
      <c r="AG431" s="586" t="s">
        <v>1328</v>
      </c>
      <c r="AH431" s="586" t="s">
        <v>1328</v>
      </c>
      <c r="AI431" s="586" t="s">
        <v>1328</v>
      </c>
      <c r="AJ431" s="586" t="s">
        <v>1328</v>
      </c>
      <c r="AK431" s="586" t="s">
        <v>1328</v>
      </c>
      <c r="AL431" s="586" t="s">
        <v>1328</v>
      </c>
      <c r="AM431" s="586" t="s">
        <v>1328</v>
      </c>
      <c r="AN431" s="586" t="s">
        <v>1328</v>
      </c>
      <c r="AO431" s="586" t="s">
        <v>1328</v>
      </c>
      <c r="AP431" s="586" t="s">
        <v>1328</v>
      </c>
      <c r="AQ431" s="586" t="s">
        <v>1328</v>
      </c>
      <c r="AR431" s="586" t="s">
        <v>1328</v>
      </c>
      <c r="AS431" s="586" t="s">
        <v>1328</v>
      </c>
      <c r="AT431" s="587" t="s">
        <v>1328</v>
      </c>
      <c r="AU431" s="586" t="s">
        <v>1328</v>
      </c>
      <c r="AV431" s="586" t="s">
        <v>1328</v>
      </c>
      <c r="AW431" s="586" t="s">
        <v>1328</v>
      </c>
      <c r="AX431" s="586" t="s">
        <v>1328</v>
      </c>
      <c r="AY431" s="586" t="s">
        <v>1328</v>
      </c>
      <c r="AZ431" s="588" t="s">
        <v>1328</v>
      </c>
      <c r="BA431" s="588" t="s">
        <v>1328</v>
      </c>
      <c r="BB431" s="586" t="s">
        <v>1328</v>
      </c>
      <c r="BC431" s="587" t="s">
        <v>1328</v>
      </c>
      <c r="BD431" s="587" t="s">
        <v>1328</v>
      </c>
      <c r="BE431" s="588" t="s">
        <v>1328</v>
      </c>
      <c r="BF431" s="586" t="s">
        <v>1328</v>
      </c>
      <c r="BG431" s="586" t="s">
        <v>1328</v>
      </c>
      <c r="BH431" s="586" t="s">
        <v>1328</v>
      </c>
      <c r="BI431" s="586" t="s">
        <v>1328</v>
      </c>
      <c r="BJ431" s="586"/>
      <c r="BK431" s="586"/>
    </row>
    <row r="432" spans="1:63" x14ac:dyDescent="0.25">
      <c r="A432" s="564">
        <v>303</v>
      </c>
      <c r="C432" s="584" t="s">
        <v>1328</v>
      </c>
      <c r="D432" s="584" t="s">
        <v>1328</v>
      </c>
      <c r="E432" s="585" t="s">
        <v>1328</v>
      </c>
      <c r="F432" s="586" t="s">
        <v>1328</v>
      </c>
      <c r="G432" s="586" t="s">
        <v>1328</v>
      </c>
      <c r="H432" s="586" t="s">
        <v>1328</v>
      </c>
      <c r="I432" s="586" t="s">
        <v>1328</v>
      </c>
      <c r="J432" s="586" t="s">
        <v>1328</v>
      </c>
      <c r="K432" s="586" t="s">
        <v>1328</v>
      </c>
      <c r="L432" s="586" t="s">
        <v>1328</v>
      </c>
      <c r="M432" s="586" t="s">
        <v>1328</v>
      </c>
      <c r="N432" s="586" t="s">
        <v>1328</v>
      </c>
      <c r="O432" s="586" t="s">
        <v>1328</v>
      </c>
      <c r="P432" s="586" t="s">
        <v>1328</v>
      </c>
      <c r="Q432" s="586" t="s">
        <v>1328</v>
      </c>
      <c r="R432" s="586" t="s">
        <v>1328</v>
      </c>
      <c r="S432" s="586" t="s">
        <v>1328</v>
      </c>
      <c r="T432" s="586" t="s">
        <v>1328</v>
      </c>
      <c r="U432" s="586" t="s">
        <v>1328</v>
      </c>
      <c r="V432" s="586" t="s">
        <v>1328</v>
      </c>
      <c r="W432" s="586" t="s">
        <v>1328</v>
      </c>
      <c r="X432" s="586" t="s">
        <v>1328</v>
      </c>
      <c r="Y432" s="586" t="s">
        <v>1328</v>
      </c>
      <c r="Z432" s="586" t="s">
        <v>1328</v>
      </c>
      <c r="AA432" s="586" t="s">
        <v>1328</v>
      </c>
      <c r="AB432" s="586" t="s">
        <v>1328</v>
      </c>
      <c r="AC432" s="586" t="s">
        <v>1328</v>
      </c>
      <c r="AD432" s="586" t="s">
        <v>1328</v>
      </c>
      <c r="AE432" s="586" t="s">
        <v>1328</v>
      </c>
      <c r="AF432" s="586" t="s">
        <v>1328</v>
      </c>
      <c r="AG432" s="586" t="s">
        <v>1328</v>
      </c>
      <c r="AH432" s="586" t="s">
        <v>1328</v>
      </c>
      <c r="AI432" s="586" t="s">
        <v>1328</v>
      </c>
      <c r="AJ432" s="586" t="s">
        <v>1328</v>
      </c>
      <c r="AK432" s="586" t="s">
        <v>1328</v>
      </c>
      <c r="AL432" s="586" t="s">
        <v>1328</v>
      </c>
      <c r="AM432" s="586" t="s">
        <v>1328</v>
      </c>
      <c r="AN432" s="586" t="s">
        <v>1328</v>
      </c>
      <c r="AO432" s="586" t="s">
        <v>1328</v>
      </c>
      <c r="AP432" s="586" t="s">
        <v>1328</v>
      </c>
      <c r="AQ432" s="586" t="s">
        <v>1328</v>
      </c>
      <c r="AR432" s="586" t="s">
        <v>1328</v>
      </c>
      <c r="AS432" s="586" t="s">
        <v>1328</v>
      </c>
      <c r="AT432" s="587" t="s">
        <v>1328</v>
      </c>
      <c r="AU432" s="586" t="s">
        <v>1328</v>
      </c>
      <c r="AV432" s="586" t="s">
        <v>1328</v>
      </c>
      <c r="AW432" s="586" t="s">
        <v>1328</v>
      </c>
      <c r="AX432" s="586" t="s">
        <v>1328</v>
      </c>
      <c r="AY432" s="586" t="s">
        <v>1328</v>
      </c>
      <c r="AZ432" s="588" t="s">
        <v>1328</v>
      </c>
      <c r="BA432" s="588" t="s">
        <v>1328</v>
      </c>
      <c r="BB432" s="586" t="s">
        <v>1328</v>
      </c>
      <c r="BC432" s="587" t="s">
        <v>1328</v>
      </c>
      <c r="BD432" s="587" t="s">
        <v>1328</v>
      </c>
      <c r="BE432" s="588" t="s">
        <v>1328</v>
      </c>
      <c r="BF432" s="586" t="s">
        <v>1328</v>
      </c>
      <c r="BG432" s="586" t="s">
        <v>1328</v>
      </c>
      <c r="BH432" s="586" t="s">
        <v>1328</v>
      </c>
      <c r="BI432" s="586" t="s">
        <v>1328</v>
      </c>
      <c r="BJ432" s="586"/>
      <c r="BK432" s="586"/>
    </row>
    <row r="433" spans="1:63" x14ac:dyDescent="0.25">
      <c r="A433" s="564">
        <v>303</v>
      </c>
      <c r="C433" s="584" t="s">
        <v>1328</v>
      </c>
      <c r="D433" s="584" t="s">
        <v>1328</v>
      </c>
      <c r="E433" s="585" t="s">
        <v>1328</v>
      </c>
      <c r="F433" s="586" t="s">
        <v>1328</v>
      </c>
      <c r="G433" s="586" t="s">
        <v>1328</v>
      </c>
      <c r="H433" s="586" t="s">
        <v>1328</v>
      </c>
      <c r="I433" s="586" t="s">
        <v>1328</v>
      </c>
      <c r="J433" s="586" t="s">
        <v>1328</v>
      </c>
      <c r="K433" s="586" t="s">
        <v>1328</v>
      </c>
      <c r="L433" s="586" t="s">
        <v>1328</v>
      </c>
      <c r="M433" s="586" t="s">
        <v>1328</v>
      </c>
      <c r="N433" s="586" t="s">
        <v>1328</v>
      </c>
      <c r="O433" s="586" t="s">
        <v>1328</v>
      </c>
      <c r="P433" s="586" t="s">
        <v>1328</v>
      </c>
      <c r="Q433" s="586" t="s">
        <v>1328</v>
      </c>
      <c r="R433" s="586" t="s">
        <v>1328</v>
      </c>
      <c r="S433" s="586" t="s">
        <v>1328</v>
      </c>
      <c r="T433" s="586" t="s">
        <v>1328</v>
      </c>
      <c r="U433" s="586" t="s">
        <v>1328</v>
      </c>
      <c r="V433" s="586" t="s">
        <v>1328</v>
      </c>
      <c r="W433" s="586" t="s">
        <v>1328</v>
      </c>
      <c r="X433" s="586" t="s">
        <v>1328</v>
      </c>
      <c r="Y433" s="586" t="s">
        <v>1328</v>
      </c>
      <c r="Z433" s="586" t="s">
        <v>1328</v>
      </c>
      <c r="AA433" s="586" t="s">
        <v>1328</v>
      </c>
      <c r="AB433" s="586" t="s">
        <v>1328</v>
      </c>
      <c r="AC433" s="586" t="s">
        <v>1328</v>
      </c>
      <c r="AD433" s="586" t="s">
        <v>1328</v>
      </c>
      <c r="AE433" s="586" t="s">
        <v>1328</v>
      </c>
      <c r="AF433" s="586" t="s">
        <v>1328</v>
      </c>
      <c r="AG433" s="586" t="s">
        <v>1328</v>
      </c>
      <c r="AH433" s="586" t="s">
        <v>1328</v>
      </c>
      <c r="AI433" s="586" t="s">
        <v>1328</v>
      </c>
      <c r="AJ433" s="586" t="s">
        <v>1328</v>
      </c>
      <c r="AK433" s="586" t="s">
        <v>1328</v>
      </c>
      <c r="AL433" s="586" t="s">
        <v>1328</v>
      </c>
      <c r="AM433" s="586" t="s">
        <v>1328</v>
      </c>
      <c r="AN433" s="586" t="s">
        <v>1328</v>
      </c>
      <c r="AO433" s="586" t="s">
        <v>1328</v>
      </c>
      <c r="AP433" s="586" t="s">
        <v>1328</v>
      </c>
      <c r="AQ433" s="586" t="s">
        <v>1328</v>
      </c>
      <c r="AR433" s="586" t="s">
        <v>1328</v>
      </c>
      <c r="AS433" s="586" t="s">
        <v>1328</v>
      </c>
      <c r="AT433" s="587" t="s">
        <v>1328</v>
      </c>
      <c r="AU433" s="586" t="s">
        <v>1328</v>
      </c>
      <c r="AV433" s="586" t="s">
        <v>1328</v>
      </c>
      <c r="AW433" s="586" t="s">
        <v>1328</v>
      </c>
      <c r="AX433" s="586" t="s">
        <v>1328</v>
      </c>
      <c r="AY433" s="586" t="s">
        <v>1328</v>
      </c>
      <c r="AZ433" s="588" t="s">
        <v>1328</v>
      </c>
      <c r="BA433" s="588" t="s">
        <v>1328</v>
      </c>
      <c r="BB433" s="586" t="s">
        <v>1328</v>
      </c>
      <c r="BC433" s="587" t="s">
        <v>1328</v>
      </c>
      <c r="BD433" s="587" t="s">
        <v>1328</v>
      </c>
      <c r="BE433" s="588" t="s">
        <v>1328</v>
      </c>
      <c r="BF433" s="586" t="s">
        <v>1328</v>
      </c>
      <c r="BG433" s="586" t="s">
        <v>1328</v>
      </c>
      <c r="BH433" s="586" t="s">
        <v>1328</v>
      </c>
      <c r="BI433" s="586" t="s">
        <v>1328</v>
      </c>
      <c r="BJ433" s="586"/>
      <c r="BK433" s="586"/>
    </row>
    <row r="434" spans="1:63" x14ac:dyDescent="0.25">
      <c r="A434" s="564">
        <v>303</v>
      </c>
      <c r="C434" s="584" t="s">
        <v>1328</v>
      </c>
      <c r="D434" s="584" t="s">
        <v>1328</v>
      </c>
      <c r="E434" s="585" t="s">
        <v>1328</v>
      </c>
      <c r="F434" s="586" t="s">
        <v>1328</v>
      </c>
      <c r="G434" s="586" t="s">
        <v>1328</v>
      </c>
      <c r="H434" s="586" t="s">
        <v>1328</v>
      </c>
      <c r="I434" s="586" t="s">
        <v>1328</v>
      </c>
      <c r="J434" s="586" t="s">
        <v>1328</v>
      </c>
      <c r="K434" s="586" t="s">
        <v>1328</v>
      </c>
      <c r="L434" s="586" t="s">
        <v>1328</v>
      </c>
      <c r="M434" s="586" t="s">
        <v>1328</v>
      </c>
      <c r="N434" s="586" t="s">
        <v>1328</v>
      </c>
      <c r="O434" s="586" t="s">
        <v>1328</v>
      </c>
      <c r="P434" s="586" t="s">
        <v>1328</v>
      </c>
      <c r="Q434" s="586" t="s">
        <v>1328</v>
      </c>
      <c r="R434" s="586" t="s">
        <v>1328</v>
      </c>
      <c r="S434" s="586" t="s">
        <v>1328</v>
      </c>
      <c r="T434" s="586" t="s">
        <v>1328</v>
      </c>
      <c r="U434" s="586" t="s">
        <v>1328</v>
      </c>
      <c r="V434" s="586" t="s">
        <v>1328</v>
      </c>
      <c r="W434" s="586" t="s">
        <v>1328</v>
      </c>
      <c r="X434" s="586" t="s">
        <v>1328</v>
      </c>
      <c r="Y434" s="586" t="s">
        <v>1328</v>
      </c>
      <c r="Z434" s="586" t="s">
        <v>1328</v>
      </c>
      <c r="AA434" s="586" t="s">
        <v>1328</v>
      </c>
      <c r="AB434" s="586" t="s">
        <v>1328</v>
      </c>
      <c r="AC434" s="586" t="s">
        <v>1328</v>
      </c>
      <c r="AD434" s="586" t="s">
        <v>1328</v>
      </c>
      <c r="AE434" s="586" t="s">
        <v>1328</v>
      </c>
      <c r="AF434" s="586" t="s">
        <v>1328</v>
      </c>
      <c r="AG434" s="586" t="s">
        <v>1328</v>
      </c>
      <c r="AH434" s="586" t="s">
        <v>1328</v>
      </c>
      <c r="AI434" s="586" t="s">
        <v>1328</v>
      </c>
      <c r="AJ434" s="586" t="s">
        <v>1328</v>
      </c>
      <c r="AK434" s="586" t="s">
        <v>1328</v>
      </c>
      <c r="AL434" s="586" t="s">
        <v>1328</v>
      </c>
      <c r="AM434" s="586" t="s">
        <v>1328</v>
      </c>
      <c r="AN434" s="586" t="s">
        <v>1328</v>
      </c>
      <c r="AO434" s="586" t="s">
        <v>1328</v>
      </c>
      <c r="AP434" s="586" t="s">
        <v>1328</v>
      </c>
      <c r="AQ434" s="586" t="s">
        <v>1328</v>
      </c>
      <c r="AR434" s="586" t="s">
        <v>1328</v>
      </c>
      <c r="AS434" s="586" t="s">
        <v>1328</v>
      </c>
      <c r="AT434" s="587" t="s">
        <v>1328</v>
      </c>
      <c r="AU434" s="586" t="s">
        <v>1328</v>
      </c>
      <c r="AV434" s="586" t="s">
        <v>1328</v>
      </c>
      <c r="AW434" s="586" t="s">
        <v>1328</v>
      </c>
      <c r="AX434" s="586" t="s">
        <v>1328</v>
      </c>
      <c r="AY434" s="586" t="s">
        <v>1328</v>
      </c>
      <c r="AZ434" s="588" t="s">
        <v>1328</v>
      </c>
      <c r="BA434" s="588" t="s">
        <v>1328</v>
      </c>
      <c r="BB434" s="586" t="s">
        <v>1328</v>
      </c>
      <c r="BC434" s="587" t="s">
        <v>1328</v>
      </c>
      <c r="BD434" s="587" t="s">
        <v>1328</v>
      </c>
      <c r="BE434" s="588" t="s">
        <v>1328</v>
      </c>
      <c r="BF434" s="586" t="s">
        <v>1328</v>
      </c>
      <c r="BG434" s="586" t="s">
        <v>1328</v>
      </c>
      <c r="BH434" s="586" t="s">
        <v>1328</v>
      </c>
      <c r="BI434" s="586" t="s">
        <v>1328</v>
      </c>
      <c r="BJ434" s="586"/>
      <c r="BK434" s="586"/>
    </row>
    <row r="435" spans="1:63" x14ac:dyDescent="0.25">
      <c r="A435" s="564">
        <v>303</v>
      </c>
      <c r="C435" s="584" t="s">
        <v>1328</v>
      </c>
      <c r="D435" s="584" t="s">
        <v>1328</v>
      </c>
      <c r="E435" s="585" t="s">
        <v>1328</v>
      </c>
      <c r="F435" s="586" t="s">
        <v>1328</v>
      </c>
      <c r="G435" s="586" t="s">
        <v>1328</v>
      </c>
      <c r="H435" s="586" t="s">
        <v>1328</v>
      </c>
      <c r="I435" s="586" t="s">
        <v>1328</v>
      </c>
      <c r="J435" s="586" t="s">
        <v>1328</v>
      </c>
      <c r="K435" s="586" t="s">
        <v>1328</v>
      </c>
      <c r="L435" s="586" t="s">
        <v>1328</v>
      </c>
      <c r="M435" s="586" t="s">
        <v>1328</v>
      </c>
      <c r="N435" s="586" t="s">
        <v>1328</v>
      </c>
      <c r="O435" s="586" t="s">
        <v>1328</v>
      </c>
      <c r="P435" s="586" t="s">
        <v>1328</v>
      </c>
      <c r="Q435" s="586" t="s">
        <v>1328</v>
      </c>
      <c r="R435" s="586" t="s">
        <v>1328</v>
      </c>
      <c r="S435" s="586" t="s">
        <v>1328</v>
      </c>
      <c r="T435" s="586" t="s">
        <v>1328</v>
      </c>
      <c r="U435" s="586" t="s">
        <v>1328</v>
      </c>
      <c r="V435" s="586" t="s">
        <v>1328</v>
      </c>
      <c r="W435" s="586" t="s">
        <v>1328</v>
      </c>
      <c r="X435" s="586" t="s">
        <v>1328</v>
      </c>
      <c r="Y435" s="586" t="s">
        <v>1328</v>
      </c>
      <c r="Z435" s="586" t="s">
        <v>1328</v>
      </c>
      <c r="AA435" s="586" t="s">
        <v>1328</v>
      </c>
      <c r="AB435" s="586" t="s">
        <v>1328</v>
      </c>
      <c r="AC435" s="586" t="s">
        <v>1328</v>
      </c>
      <c r="AD435" s="586" t="s">
        <v>1328</v>
      </c>
      <c r="AE435" s="586" t="s">
        <v>1328</v>
      </c>
      <c r="AF435" s="586" t="s">
        <v>1328</v>
      </c>
      <c r="AG435" s="586" t="s">
        <v>1328</v>
      </c>
      <c r="AH435" s="586" t="s">
        <v>1328</v>
      </c>
      <c r="AI435" s="586" t="s">
        <v>1328</v>
      </c>
      <c r="AJ435" s="586" t="s">
        <v>1328</v>
      </c>
      <c r="AK435" s="586" t="s">
        <v>1328</v>
      </c>
      <c r="AL435" s="586" t="s">
        <v>1328</v>
      </c>
      <c r="AM435" s="586" t="s">
        <v>1328</v>
      </c>
      <c r="AN435" s="586" t="s">
        <v>1328</v>
      </c>
      <c r="AO435" s="586" t="s">
        <v>1328</v>
      </c>
      <c r="AP435" s="586" t="s">
        <v>1328</v>
      </c>
      <c r="AQ435" s="586" t="s">
        <v>1328</v>
      </c>
      <c r="AR435" s="586" t="s">
        <v>1328</v>
      </c>
      <c r="AS435" s="586" t="s">
        <v>1328</v>
      </c>
      <c r="AT435" s="587" t="s">
        <v>1328</v>
      </c>
      <c r="AU435" s="586" t="s">
        <v>1328</v>
      </c>
      <c r="AV435" s="586" t="s">
        <v>1328</v>
      </c>
      <c r="AW435" s="586" t="s">
        <v>1328</v>
      </c>
      <c r="AX435" s="586" t="s">
        <v>1328</v>
      </c>
      <c r="AY435" s="586" t="s">
        <v>1328</v>
      </c>
      <c r="AZ435" s="588" t="s">
        <v>1328</v>
      </c>
      <c r="BA435" s="588" t="s">
        <v>1328</v>
      </c>
      <c r="BB435" s="586" t="s">
        <v>1328</v>
      </c>
      <c r="BC435" s="587" t="s">
        <v>1328</v>
      </c>
      <c r="BD435" s="587" t="s">
        <v>1328</v>
      </c>
      <c r="BE435" s="588" t="s">
        <v>1328</v>
      </c>
      <c r="BF435" s="586" t="s">
        <v>1328</v>
      </c>
      <c r="BG435" s="586" t="s">
        <v>1328</v>
      </c>
      <c r="BH435" s="586" t="s">
        <v>1328</v>
      </c>
      <c r="BI435" s="586" t="s">
        <v>1328</v>
      </c>
      <c r="BJ435" s="586"/>
      <c r="BK435" s="586"/>
    </row>
    <row r="436" spans="1:63" x14ac:dyDescent="0.25">
      <c r="A436" s="564">
        <v>303</v>
      </c>
      <c r="C436" s="584" t="s">
        <v>1328</v>
      </c>
      <c r="D436" s="584" t="s">
        <v>1328</v>
      </c>
      <c r="E436" s="585" t="s">
        <v>1328</v>
      </c>
      <c r="F436" s="586" t="s">
        <v>1328</v>
      </c>
      <c r="G436" s="586" t="s">
        <v>1328</v>
      </c>
      <c r="H436" s="586" t="s">
        <v>1328</v>
      </c>
      <c r="I436" s="586" t="s">
        <v>1328</v>
      </c>
      <c r="J436" s="586" t="s">
        <v>1328</v>
      </c>
      <c r="K436" s="586" t="s">
        <v>1328</v>
      </c>
      <c r="L436" s="586" t="s">
        <v>1328</v>
      </c>
      <c r="M436" s="586" t="s">
        <v>1328</v>
      </c>
      <c r="N436" s="586" t="s">
        <v>1328</v>
      </c>
      <c r="O436" s="586" t="s">
        <v>1328</v>
      </c>
      <c r="P436" s="586" t="s">
        <v>1328</v>
      </c>
      <c r="Q436" s="586" t="s">
        <v>1328</v>
      </c>
      <c r="R436" s="586" t="s">
        <v>1328</v>
      </c>
      <c r="S436" s="586" t="s">
        <v>1328</v>
      </c>
      <c r="T436" s="586" t="s">
        <v>1328</v>
      </c>
      <c r="U436" s="586" t="s">
        <v>1328</v>
      </c>
      <c r="V436" s="586" t="s">
        <v>1328</v>
      </c>
      <c r="W436" s="586" t="s">
        <v>1328</v>
      </c>
      <c r="X436" s="586" t="s">
        <v>1328</v>
      </c>
      <c r="Y436" s="586" t="s">
        <v>1328</v>
      </c>
      <c r="Z436" s="586" t="s">
        <v>1328</v>
      </c>
      <c r="AA436" s="586" t="s">
        <v>1328</v>
      </c>
      <c r="AB436" s="586" t="s">
        <v>1328</v>
      </c>
      <c r="AC436" s="586" t="s">
        <v>1328</v>
      </c>
      <c r="AD436" s="586" t="s">
        <v>1328</v>
      </c>
      <c r="AE436" s="586" t="s">
        <v>1328</v>
      </c>
      <c r="AF436" s="586" t="s">
        <v>1328</v>
      </c>
      <c r="AG436" s="586" t="s">
        <v>1328</v>
      </c>
      <c r="AH436" s="586" t="s">
        <v>1328</v>
      </c>
      <c r="AI436" s="586" t="s">
        <v>1328</v>
      </c>
      <c r="AJ436" s="586" t="s">
        <v>1328</v>
      </c>
      <c r="AK436" s="586" t="s">
        <v>1328</v>
      </c>
      <c r="AL436" s="586" t="s">
        <v>1328</v>
      </c>
      <c r="AM436" s="586" t="s">
        <v>1328</v>
      </c>
      <c r="AN436" s="586" t="s">
        <v>1328</v>
      </c>
      <c r="AO436" s="586" t="s">
        <v>1328</v>
      </c>
      <c r="AP436" s="586" t="s">
        <v>1328</v>
      </c>
      <c r="AQ436" s="586" t="s">
        <v>1328</v>
      </c>
      <c r="AR436" s="586" t="s">
        <v>1328</v>
      </c>
      <c r="AS436" s="586" t="s">
        <v>1328</v>
      </c>
      <c r="AT436" s="587" t="s">
        <v>1328</v>
      </c>
      <c r="AU436" s="586" t="s">
        <v>1328</v>
      </c>
      <c r="AV436" s="586" t="s">
        <v>1328</v>
      </c>
      <c r="AW436" s="586" t="s">
        <v>1328</v>
      </c>
      <c r="AX436" s="586" t="s">
        <v>1328</v>
      </c>
      <c r="AY436" s="586" t="s">
        <v>1328</v>
      </c>
      <c r="AZ436" s="588" t="s">
        <v>1328</v>
      </c>
      <c r="BA436" s="588" t="s">
        <v>1328</v>
      </c>
      <c r="BB436" s="586" t="s">
        <v>1328</v>
      </c>
      <c r="BC436" s="587" t="s">
        <v>1328</v>
      </c>
      <c r="BD436" s="587" t="s">
        <v>1328</v>
      </c>
      <c r="BE436" s="588" t="s">
        <v>1328</v>
      </c>
      <c r="BF436" s="586" t="s">
        <v>1328</v>
      </c>
      <c r="BG436" s="586" t="s">
        <v>1328</v>
      </c>
      <c r="BH436" s="586" t="s">
        <v>1328</v>
      </c>
      <c r="BI436" s="586" t="s">
        <v>1328</v>
      </c>
      <c r="BJ436" s="586"/>
      <c r="BK436" s="586"/>
    </row>
    <row r="437" spans="1:63" x14ac:dyDescent="0.25">
      <c r="A437" s="564">
        <v>303</v>
      </c>
      <c r="C437" s="584" t="s">
        <v>1328</v>
      </c>
      <c r="D437" s="584" t="s">
        <v>1328</v>
      </c>
      <c r="E437" s="585" t="s">
        <v>1328</v>
      </c>
      <c r="F437" s="586" t="s">
        <v>1328</v>
      </c>
      <c r="G437" s="586" t="s">
        <v>1328</v>
      </c>
      <c r="H437" s="586" t="s">
        <v>1328</v>
      </c>
      <c r="I437" s="586" t="s">
        <v>1328</v>
      </c>
      <c r="J437" s="586" t="s">
        <v>1328</v>
      </c>
      <c r="K437" s="586" t="s">
        <v>1328</v>
      </c>
      <c r="L437" s="586" t="s">
        <v>1328</v>
      </c>
      <c r="M437" s="586" t="s">
        <v>1328</v>
      </c>
      <c r="N437" s="586" t="s">
        <v>1328</v>
      </c>
      <c r="O437" s="586" t="s">
        <v>1328</v>
      </c>
      <c r="P437" s="586" t="s">
        <v>1328</v>
      </c>
      <c r="Q437" s="586" t="s">
        <v>1328</v>
      </c>
      <c r="R437" s="586" t="s">
        <v>1328</v>
      </c>
      <c r="S437" s="586" t="s">
        <v>1328</v>
      </c>
      <c r="T437" s="586" t="s">
        <v>1328</v>
      </c>
      <c r="U437" s="586" t="s">
        <v>1328</v>
      </c>
      <c r="V437" s="586" t="s">
        <v>1328</v>
      </c>
      <c r="W437" s="586" t="s">
        <v>1328</v>
      </c>
      <c r="X437" s="586" t="s">
        <v>1328</v>
      </c>
      <c r="Y437" s="586" t="s">
        <v>1328</v>
      </c>
      <c r="Z437" s="586" t="s">
        <v>1328</v>
      </c>
      <c r="AA437" s="586" t="s">
        <v>1328</v>
      </c>
      <c r="AB437" s="586" t="s">
        <v>1328</v>
      </c>
      <c r="AC437" s="586" t="s">
        <v>1328</v>
      </c>
      <c r="AD437" s="586" t="s">
        <v>1328</v>
      </c>
      <c r="AE437" s="586" t="s">
        <v>1328</v>
      </c>
      <c r="AF437" s="586" t="s">
        <v>1328</v>
      </c>
      <c r="AG437" s="586" t="s">
        <v>1328</v>
      </c>
      <c r="AH437" s="586" t="s">
        <v>1328</v>
      </c>
      <c r="AI437" s="586" t="s">
        <v>1328</v>
      </c>
      <c r="AJ437" s="586" t="s">
        <v>1328</v>
      </c>
      <c r="AK437" s="586" t="s">
        <v>1328</v>
      </c>
      <c r="AL437" s="586" t="s">
        <v>1328</v>
      </c>
      <c r="AM437" s="586" t="s">
        <v>1328</v>
      </c>
      <c r="AN437" s="586" t="s">
        <v>1328</v>
      </c>
      <c r="AO437" s="586" t="s">
        <v>1328</v>
      </c>
      <c r="AP437" s="586" t="s">
        <v>1328</v>
      </c>
      <c r="AQ437" s="586" t="s">
        <v>1328</v>
      </c>
      <c r="AR437" s="586" t="s">
        <v>1328</v>
      </c>
      <c r="AS437" s="586" t="s">
        <v>1328</v>
      </c>
      <c r="AT437" s="587" t="s">
        <v>1328</v>
      </c>
      <c r="AU437" s="586" t="s">
        <v>1328</v>
      </c>
      <c r="AV437" s="586" t="s">
        <v>1328</v>
      </c>
      <c r="AW437" s="586" t="s">
        <v>1328</v>
      </c>
      <c r="AX437" s="586" t="s">
        <v>1328</v>
      </c>
      <c r="AY437" s="586" t="s">
        <v>1328</v>
      </c>
      <c r="AZ437" s="588" t="s">
        <v>1328</v>
      </c>
      <c r="BA437" s="588" t="s">
        <v>1328</v>
      </c>
      <c r="BB437" s="586" t="s">
        <v>1328</v>
      </c>
      <c r="BC437" s="587" t="s">
        <v>1328</v>
      </c>
      <c r="BD437" s="587" t="s">
        <v>1328</v>
      </c>
      <c r="BE437" s="588" t="s">
        <v>1328</v>
      </c>
      <c r="BF437" s="586" t="s">
        <v>1328</v>
      </c>
      <c r="BG437" s="586" t="s">
        <v>1328</v>
      </c>
      <c r="BH437" s="586" t="s">
        <v>1328</v>
      </c>
      <c r="BI437" s="586" t="s">
        <v>1328</v>
      </c>
      <c r="BJ437" s="586"/>
      <c r="BK437" s="586"/>
    </row>
    <row r="438" spans="1:63" x14ac:dyDescent="0.25">
      <c r="A438" s="564">
        <v>303</v>
      </c>
      <c r="C438" s="584" t="s">
        <v>1328</v>
      </c>
      <c r="D438" s="584" t="s">
        <v>1328</v>
      </c>
      <c r="E438" s="585" t="s">
        <v>1328</v>
      </c>
      <c r="F438" s="586" t="s">
        <v>1328</v>
      </c>
      <c r="G438" s="586" t="s">
        <v>1328</v>
      </c>
      <c r="H438" s="586" t="s">
        <v>1328</v>
      </c>
      <c r="I438" s="586" t="s">
        <v>1328</v>
      </c>
      <c r="J438" s="586" t="s">
        <v>1328</v>
      </c>
      <c r="K438" s="586" t="s">
        <v>1328</v>
      </c>
      <c r="L438" s="586" t="s">
        <v>1328</v>
      </c>
      <c r="M438" s="586" t="s">
        <v>1328</v>
      </c>
      <c r="N438" s="586" t="s">
        <v>1328</v>
      </c>
      <c r="O438" s="586" t="s">
        <v>1328</v>
      </c>
      <c r="P438" s="586" t="s">
        <v>1328</v>
      </c>
      <c r="Q438" s="586" t="s">
        <v>1328</v>
      </c>
      <c r="R438" s="586" t="s">
        <v>1328</v>
      </c>
      <c r="S438" s="586" t="s">
        <v>1328</v>
      </c>
      <c r="T438" s="586" t="s">
        <v>1328</v>
      </c>
      <c r="U438" s="586" t="s">
        <v>1328</v>
      </c>
      <c r="V438" s="586" t="s">
        <v>1328</v>
      </c>
      <c r="W438" s="586" t="s">
        <v>1328</v>
      </c>
      <c r="X438" s="586" t="s">
        <v>1328</v>
      </c>
      <c r="Y438" s="586" t="s">
        <v>1328</v>
      </c>
      <c r="Z438" s="586" t="s">
        <v>1328</v>
      </c>
      <c r="AA438" s="586" t="s">
        <v>1328</v>
      </c>
      <c r="AB438" s="586" t="s">
        <v>1328</v>
      </c>
      <c r="AC438" s="586" t="s">
        <v>1328</v>
      </c>
      <c r="AD438" s="586" t="s">
        <v>1328</v>
      </c>
      <c r="AE438" s="586" t="s">
        <v>1328</v>
      </c>
      <c r="AF438" s="586" t="s">
        <v>1328</v>
      </c>
      <c r="AG438" s="586" t="s">
        <v>1328</v>
      </c>
      <c r="AH438" s="586" t="s">
        <v>1328</v>
      </c>
      <c r="AI438" s="586" t="s">
        <v>1328</v>
      </c>
      <c r="AJ438" s="586" t="s">
        <v>1328</v>
      </c>
      <c r="AK438" s="586" t="s">
        <v>1328</v>
      </c>
      <c r="AL438" s="586" t="s">
        <v>1328</v>
      </c>
      <c r="AM438" s="586" t="s">
        <v>1328</v>
      </c>
      <c r="AN438" s="586" t="s">
        <v>1328</v>
      </c>
      <c r="AO438" s="586" t="s">
        <v>1328</v>
      </c>
      <c r="AP438" s="586" t="s">
        <v>1328</v>
      </c>
      <c r="AQ438" s="586" t="s">
        <v>1328</v>
      </c>
      <c r="AR438" s="586" t="s">
        <v>1328</v>
      </c>
      <c r="AS438" s="586" t="s">
        <v>1328</v>
      </c>
      <c r="AT438" s="587" t="s">
        <v>1328</v>
      </c>
      <c r="AU438" s="586" t="s">
        <v>1328</v>
      </c>
      <c r="AV438" s="586" t="s">
        <v>1328</v>
      </c>
      <c r="AW438" s="586" t="s">
        <v>1328</v>
      </c>
      <c r="AX438" s="586" t="s">
        <v>1328</v>
      </c>
      <c r="AY438" s="586" t="s">
        <v>1328</v>
      </c>
      <c r="AZ438" s="588" t="s">
        <v>1328</v>
      </c>
      <c r="BA438" s="588" t="s">
        <v>1328</v>
      </c>
      <c r="BB438" s="586" t="s">
        <v>1328</v>
      </c>
      <c r="BC438" s="587" t="s">
        <v>1328</v>
      </c>
      <c r="BD438" s="587" t="s">
        <v>1328</v>
      </c>
      <c r="BE438" s="588" t="s">
        <v>1328</v>
      </c>
      <c r="BF438" s="586" t="s">
        <v>1328</v>
      </c>
      <c r="BG438" s="586" t="s">
        <v>1328</v>
      </c>
      <c r="BH438" s="586" t="s">
        <v>1328</v>
      </c>
      <c r="BI438" s="586" t="s">
        <v>1328</v>
      </c>
      <c r="BJ438" s="586"/>
      <c r="BK438" s="586"/>
    </row>
    <row r="439" spans="1:63" x14ac:dyDescent="0.25">
      <c r="A439" s="564">
        <v>303</v>
      </c>
      <c r="C439" s="584" t="s">
        <v>1328</v>
      </c>
      <c r="D439" s="584" t="s">
        <v>1328</v>
      </c>
      <c r="E439" s="585" t="s">
        <v>1328</v>
      </c>
      <c r="F439" s="586" t="s">
        <v>1328</v>
      </c>
      <c r="G439" s="586" t="s">
        <v>1328</v>
      </c>
      <c r="H439" s="586" t="s">
        <v>1328</v>
      </c>
      <c r="I439" s="586" t="s">
        <v>1328</v>
      </c>
      <c r="J439" s="586" t="s">
        <v>1328</v>
      </c>
      <c r="K439" s="586" t="s">
        <v>1328</v>
      </c>
      <c r="L439" s="586" t="s">
        <v>1328</v>
      </c>
      <c r="M439" s="586" t="s">
        <v>1328</v>
      </c>
      <c r="N439" s="586" t="s">
        <v>1328</v>
      </c>
      <c r="O439" s="586" t="s">
        <v>1328</v>
      </c>
      <c r="P439" s="586" t="s">
        <v>1328</v>
      </c>
      <c r="Q439" s="586" t="s">
        <v>1328</v>
      </c>
      <c r="R439" s="586" t="s">
        <v>1328</v>
      </c>
      <c r="S439" s="586" t="s">
        <v>1328</v>
      </c>
      <c r="T439" s="586" t="s">
        <v>1328</v>
      </c>
      <c r="U439" s="586" t="s">
        <v>1328</v>
      </c>
      <c r="V439" s="586" t="s">
        <v>1328</v>
      </c>
      <c r="W439" s="586" t="s">
        <v>1328</v>
      </c>
      <c r="X439" s="586" t="s">
        <v>1328</v>
      </c>
      <c r="Y439" s="586" t="s">
        <v>1328</v>
      </c>
      <c r="Z439" s="586" t="s">
        <v>1328</v>
      </c>
      <c r="AA439" s="586" t="s">
        <v>1328</v>
      </c>
      <c r="AB439" s="586" t="s">
        <v>1328</v>
      </c>
      <c r="AC439" s="586" t="s">
        <v>1328</v>
      </c>
      <c r="AD439" s="586" t="s">
        <v>1328</v>
      </c>
      <c r="AE439" s="586" t="s">
        <v>1328</v>
      </c>
      <c r="AF439" s="586" t="s">
        <v>1328</v>
      </c>
      <c r="AG439" s="586" t="s">
        <v>1328</v>
      </c>
      <c r="AH439" s="586" t="s">
        <v>1328</v>
      </c>
      <c r="AI439" s="586" t="s">
        <v>1328</v>
      </c>
      <c r="AJ439" s="586" t="s">
        <v>1328</v>
      </c>
      <c r="AK439" s="586" t="s">
        <v>1328</v>
      </c>
      <c r="AL439" s="586" t="s">
        <v>1328</v>
      </c>
      <c r="AM439" s="586" t="s">
        <v>1328</v>
      </c>
      <c r="AN439" s="586" t="s">
        <v>1328</v>
      </c>
      <c r="AO439" s="586" t="s">
        <v>1328</v>
      </c>
      <c r="AP439" s="586" t="s">
        <v>1328</v>
      </c>
      <c r="AQ439" s="586" t="s">
        <v>1328</v>
      </c>
      <c r="AR439" s="586" t="s">
        <v>1328</v>
      </c>
      <c r="AS439" s="586" t="s">
        <v>1328</v>
      </c>
      <c r="AT439" s="587" t="s">
        <v>1328</v>
      </c>
      <c r="AU439" s="586" t="s">
        <v>1328</v>
      </c>
      <c r="AV439" s="586" t="s">
        <v>1328</v>
      </c>
      <c r="AW439" s="586" t="s">
        <v>1328</v>
      </c>
      <c r="AX439" s="586" t="s">
        <v>1328</v>
      </c>
      <c r="AY439" s="586" t="s">
        <v>1328</v>
      </c>
      <c r="AZ439" s="588" t="s">
        <v>1328</v>
      </c>
      <c r="BA439" s="588" t="s">
        <v>1328</v>
      </c>
      <c r="BB439" s="586" t="s">
        <v>1328</v>
      </c>
      <c r="BC439" s="587" t="s">
        <v>1328</v>
      </c>
      <c r="BD439" s="587" t="s">
        <v>1328</v>
      </c>
      <c r="BE439" s="588" t="s">
        <v>1328</v>
      </c>
      <c r="BF439" s="586" t="s">
        <v>1328</v>
      </c>
      <c r="BG439" s="586" t="s">
        <v>1328</v>
      </c>
      <c r="BH439" s="586" t="s">
        <v>1328</v>
      </c>
      <c r="BI439" s="586" t="s">
        <v>1328</v>
      </c>
      <c r="BJ439" s="586"/>
      <c r="BK439" s="586"/>
    </row>
    <row r="440" spans="1:63" x14ac:dyDescent="0.25">
      <c r="A440" s="564">
        <v>303</v>
      </c>
      <c r="C440" s="584" t="s">
        <v>1328</v>
      </c>
      <c r="D440" s="584" t="s">
        <v>1328</v>
      </c>
      <c r="E440" s="585" t="s">
        <v>1328</v>
      </c>
      <c r="F440" s="586" t="s">
        <v>1328</v>
      </c>
      <c r="G440" s="586" t="s">
        <v>1328</v>
      </c>
      <c r="H440" s="586" t="s">
        <v>1328</v>
      </c>
      <c r="I440" s="586" t="s">
        <v>1328</v>
      </c>
      <c r="J440" s="586" t="s">
        <v>1328</v>
      </c>
      <c r="K440" s="586" t="s">
        <v>1328</v>
      </c>
      <c r="L440" s="586" t="s">
        <v>1328</v>
      </c>
      <c r="M440" s="586" t="s">
        <v>1328</v>
      </c>
      <c r="N440" s="586" t="s">
        <v>1328</v>
      </c>
      <c r="O440" s="586" t="s">
        <v>1328</v>
      </c>
      <c r="P440" s="586" t="s">
        <v>1328</v>
      </c>
      <c r="Q440" s="586" t="s">
        <v>1328</v>
      </c>
      <c r="R440" s="586" t="s">
        <v>1328</v>
      </c>
      <c r="S440" s="586" t="s">
        <v>1328</v>
      </c>
      <c r="T440" s="586" t="s">
        <v>1328</v>
      </c>
      <c r="U440" s="586" t="s">
        <v>1328</v>
      </c>
      <c r="V440" s="586" t="s">
        <v>1328</v>
      </c>
      <c r="W440" s="586" t="s">
        <v>1328</v>
      </c>
      <c r="X440" s="586" t="s">
        <v>1328</v>
      </c>
      <c r="Y440" s="586" t="s">
        <v>1328</v>
      </c>
      <c r="Z440" s="586" t="s">
        <v>1328</v>
      </c>
      <c r="AA440" s="586" t="s">
        <v>1328</v>
      </c>
      <c r="AB440" s="586" t="s">
        <v>1328</v>
      </c>
      <c r="AC440" s="586" t="s">
        <v>1328</v>
      </c>
      <c r="AD440" s="586" t="s">
        <v>1328</v>
      </c>
      <c r="AE440" s="586" t="s">
        <v>1328</v>
      </c>
      <c r="AF440" s="586" t="s">
        <v>1328</v>
      </c>
      <c r="AG440" s="586" t="s">
        <v>1328</v>
      </c>
      <c r="AH440" s="586" t="s">
        <v>1328</v>
      </c>
      <c r="AI440" s="586" t="s">
        <v>1328</v>
      </c>
      <c r="AJ440" s="586" t="s">
        <v>1328</v>
      </c>
      <c r="AK440" s="586" t="s">
        <v>1328</v>
      </c>
      <c r="AL440" s="586" t="s">
        <v>1328</v>
      </c>
      <c r="AM440" s="586" t="s">
        <v>1328</v>
      </c>
      <c r="AN440" s="586" t="s">
        <v>1328</v>
      </c>
      <c r="AO440" s="586" t="s">
        <v>1328</v>
      </c>
      <c r="AP440" s="586" t="s">
        <v>1328</v>
      </c>
      <c r="AQ440" s="586" t="s">
        <v>1328</v>
      </c>
      <c r="AR440" s="586" t="s">
        <v>1328</v>
      </c>
      <c r="AS440" s="586" t="s">
        <v>1328</v>
      </c>
      <c r="AT440" s="587" t="s">
        <v>1328</v>
      </c>
      <c r="AU440" s="586" t="s">
        <v>1328</v>
      </c>
      <c r="AV440" s="586" t="s">
        <v>1328</v>
      </c>
      <c r="AW440" s="586" t="s">
        <v>1328</v>
      </c>
      <c r="AX440" s="586" t="s">
        <v>1328</v>
      </c>
      <c r="AY440" s="586" t="s">
        <v>1328</v>
      </c>
      <c r="AZ440" s="588" t="s">
        <v>1328</v>
      </c>
      <c r="BA440" s="588" t="s">
        <v>1328</v>
      </c>
      <c r="BB440" s="586" t="s">
        <v>1328</v>
      </c>
      <c r="BC440" s="587" t="s">
        <v>1328</v>
      </c>
      <c r="BD440" s="587" t="s">
        <v>1328</v>
      </c>
      <c r="BE440" s="588" t="s">
        <v>1328</v>
      </c>
      <c r="BF440" s="586" t="s">
        <v>1328</v>
      </c>
      <c r="BG440" s="586" t="s">
        <v>1328</v>
      </c>
      <c r="BH440" s="586" t="s">
        <v>1328</v>
      </c>
      <c r="BI440" s="586" t="s">
        <v>1328</v>
      </c>
      <c r="BJ440" s="586"/>
      <c r="BK440" s="586"/>
    </row>
    <row r="441" spans="1:63" x14ac:dyDescent="0.25">
      <c r="A441" s="564">
        <v>303</v>
      </c>
      <c r="C441" s="584" t="s">
        <v>1328</v>
      </c>
      <c r="D441" s="584" t="s">
        <v>1328</v>
      </c>
      <c r="E441" s="585" t="s">
        <v>1328</v>
      </c>
      <c r="F441" s="586" t="s">
        <v>1328</v>
      </c>
      <c r="G441" s="586" t="s">
        <v>1328</v>
      </c>
      <c r="H441" s="586" t="s">
        <v>1328</v>
      </c>
      <c r="I441" s="586" t="s">
        <v>1328</v>
      </c>
      <c r="J441" s="586" t="s">
        <v>1328</v>
      </c>
      <c r="K441" s="586" t="s">
        <v>1328</v>
      </c>
      <c r="L441" s="586" t="s">
        <v>1328</v>
      </c>
      <c r="M441" s="586" t="s">
        <v>1328</v>
      </c>
      <c r="N441" s="586" t="s">
        <v>1328</v>
      </c>
      <c r="O441" s="586" t="s">
        <v>1328</v>
      </c>
      <c r="P441" s="586" t="s">
        <v>1328</v>
      </c>
      <c r="Q441" s="586" t="s">
        <v>1328</v>
      </c>
      <c r="R441" s="586" t="s">
        <v>1328</v>
      </c>
      <c r="S441" s="586" t="s">
        <v>1328</v>
      </c>
      <c r="T441" s="586" t="s">
        <v>1328</v>
      </c>
      <c r="U441" s="586" t="s">
        <v>1328</v>
      </c>
      <c r="V441" s="586" t="s">
        <v>1328</v>
      </c>
      <c r="W441" s="586" t="s">
        <v>1328</v>
      </c>
      <c r="X441" s="586" t="s">
        <v>1328</v>
      </c>
      <c r="Y441" s="586" t="s">
        <v>1328</v>
      </c>
      <c r="Z441" s="586" t="s">
        <v>1328</v>
      </c>
      <c r="AA441" s="586" t="s">
        <v>1328</v>
      </c>
      <c r="AB441" s="586" t="s">
        <v>1328</v>
      </c>
      <c r="AC441" s="586" t="s">
        <v>1328</v>
      </c>
      <c r="AD441" s="586" t="s">
        <v>1328</v>
      </c>
      <c r="AE441" s="586" t="s">
        <v>1328</v>
      </c>
      <c r="AF441" s="586" t="s">
        <v>1328</v>
      </c>
      <c r="AG441" s="586" t="s">
        <v>1328</v>
      </c>
      <c r="AH441" s="586" t="s">
        <v>1328</v>
      </c>
      <c r="AI441" s="586" t="s">
        <v>1328</v>
      </c>
      <c r="AJ441" s="586" t="s">
        <v>1328</v>
      </c>
      <c r="AK441" s="586" t="s">
        <v>1328</v>
      </c>
      <c r="AL441" s="586" t="s">
        <v>1328</v>
      </c>
      <c r="AM441" s="586" t="s">
        <v>1328</v>
      </c>
      <c r="AN441" s="586" t="s">
        <v>1328</v>
      </c>
      <c r="AO441" s="586" t="s">
        <v>1328</v>
      </c>
      <c r="AP441" s="586" t="s">
        <v>1328</v>
      </c>
      <c r="AQ441" s="586" t="s">
        <v>1328</v>
      </c>
      <c r="AR441" s="586" t="s">
        <v>1328</v>
      </c>
      <c r="AS441" s="586" t="s">
        <v>1328</v>
      </c>
      <c r="AT441" s="587" t="s">
        <v>1328</v>
      </c>
      <c r="AU441" s="586" t="s">
        <v>1328</v>
      </c>
      <c r="AV441" s="586" t="s">
        <v>1328</v>
      </c>
      <c r="AW441" s="586" t="s">
        <v>1328</v>
      </c>
      <c r="AX441" s="586" t="s">
        <v>1328</v>
      </c>
      <c r="AY441" s="586" t="s">
        <v>1328</v>
      </c>
      <c r="AZ441" s="588" t="s">
        <v>1328</v>
      </c>
      <c r="BA441" s="588" t="s">
        <v>1328</v>
      </c>
      <c r="BB441" s="586" t="s">
        <v>1328</v>
      </c>
      <c r="BC441" s="587" t="s">
        <v>1328</v>
      </c>
      <c r="BD441" s="587" t="s">
        <v>1328</v>
      </c>
      <c r="BE441" s="588" t="s">
        <v>1328</v>
      </c>
      <c r="BF441" s="586" t="s">
        <v>1328</v>
      </c>
      <c r="BG441" s="586" t="s">
        <v>1328</v>
      </c>
      <c r="BH441" s="586" t="s">
        <v>1328</v>
      </c>
      <c r="BI441" s="586" t="s">
        <v>1328</v>
      </c>
      <c r="BJ441" s="586"/>
      <c r="BK441" s="586"/>
    </row>
    <row r="442" spans="1:63" x14ac:dyDescent="0.25">
      <c r="A442" s="564">
        <v>303</v>
      </c>
      <c r="C442" s="584" t="s">
        <v>1328</v>
      </c>
      <c r="D442" s="584" t="s">
        <v>1328</v>
      </c>
      <c r="E442" s="585" t="s">
        <v>1328</v>
      </c>
      <c r="F442" s="586" t="s">
        <v>1328</v>
      </c>
      <c r="G442" s="586" t="s">
        <v>1328</v>
      </c>
      <c r="H442" s="586" t="s">
        <v>1328</v>
      </c>
      <c r="I442" s="586" t="s">
        <v>1328</v>
      </c>
      <c r="J442" s="586" t="s">
        <v>1328</v>
      </c>
      <c r="K442" s="586" t="s">
        <v>1328</v>
      </c>
      <c r="L442" s="586" t="s">
        <v>1328</v>
      </c>
      <c r="M442" s="586" t="s">
        <v>1328</v>
      </c>
      <c r="N442" s="586" t="s">
        <v>1328</v>
      </c>
      <c r="O442" s="586" t="s">
        <v>1328</v>
      </c>
      <c r="P442" s="586" t="s">
        <v>1328</v>
      </c>
      <c r="Q442" s="586" t="s">
        <v>1328</v>
      </c>
      <c r="R442" s="586" t="s">
        <v>1328</v>
      </c>
      <c r="S442" s="586" t="s">
        <v>1328</v>
      </c>
      <c r="T442" s="586" t="s">
        <v>1328</v>
      </c>
      <c r="U442" s="586" t="s">
        <v>1328</v>
      </c>
      <c r="V442" s="586" t="s">
        <v>1328</v>
      </c>
      <c r="W442" s="586" t="s">
        <v>1328</v>
      </c>
      <c r="X442" s="586" t="s">
        <v>1328</v>
      </c>
      <c r="Y442" s="586" t="s">
        <v>1328</v>
      </c>
      <c r="Z442" s="586" t="s">
        <v>1328</v>
      </c>
      <c r="AA442" s="586" t="s">
        <v>1328</v>
      </c>
      <c r="AB442" s="586" t="s">
        <v>1328</v>
      </c>
      <c r="AC442" s="586" t="s">
        <v>1328</v>
      </c>
      <c r="AD442" s="586" t="s">
        <v>1328</v>
      </c>
      <c r="AE442" s="586" t="s">
        <v>1328</v>
      </c>
      <c r="AF442" s="586" t="s">
        <v>1328</v>
      </c>
      <c r="AG442" s="586" t="s">
        <v>1328</v>
      </c>
      <c r="AH442" s="586" t="s">
        <v>1328</v>
      </c>
      <c r="AI442" s="586" t="s">
        <v>1328</v>
      </c>
      <c r="AJ442" s="586" t="s">
        <v>1328</v>
      </c>
      <c r="AK442" s="586" t="s">
        <v>1328</v>
      </c>
      <c r="AL442" s="586" t="s">
        <v>1328</v>
      </c>
      <c r="AM442" s="586" t="s">
        <v>1328</v>
      </c>
      <c r="AN442" s="586" t="s">
        <v>1328</v>
      </c>
      <c r="AO442" s="586" t="s">
        <v>1328</v>
      </c>
      <c r="AP442" s="586" t="s">
        <v>1328</v>
      </c>
      <c r="AQ442" s="586" t="s">
        <v>1328</v>
      </c>
      <c r="AR442" s="586" t="s">
        <v>1328</v>
      </c>
      <c r="AS442" s="586" t="s">
        <v>1328</v>
      </c>
      <c r="AT442" s="587" t="s">
        <v>1328</v>
      </c>
      <c r="AU442" s="586" t="s">
        <v>1328</v>
      </c>
      <c r="AV442" s="586" t="s">
        <v>1328</v>
      </c>
      <c r="AW442" s="586" t="s">
        <v>1328</v>
      </c>
      <c r="AX442" s="586" t="s">
        <v>1328</v>
      </c>
      <c r="AY442" s="586" t="s">
        <v>1328</v>
      </c>
      <c r="AZ442" s="588" t="s">
        <v>1328</v>
      </c>
      <c r="BA442" s="588" t="s">
        <v>1328</v>
      </c>
      <c r="BB442" s="586" t="s">
        <v>1328</v>
      </c>
      <c r="BC442" s="587" t="s">
        <v>1328</v>
      </c>
      <c r="BD442" s="587" t="s">
        <v>1328</v>
      </c>
      <c r="BE442" s="588" t="s">
        <v>1328</v>
      </c>
      <c r="BF442" s="586" t="s">
        <v>1328</v>
      </c>
      <c r="BG442" s="586" t="s">
        <v>1328</v>
      </c>
      <c r="BH442" s="586" t="s">
        <v>1328</v>
      </c>
      <c r="BI442" s="586" t="s">
        <v>1328</v>
      </c>
      <c r="BJ442" s="586"/>
      <c r="BK442" s="586"/>
    </row>
    <row r="443" spans="1:63" x14ac:dyDescent="0.25">
      <c r="A443" s="564">
        <v>303</v>
      </c>
      <c r="C443" s="584" t="s">
        <v>1328</v>
      </c>
      <c r="D443" s="584" t="s">
        <v>1328</v>
      </c>
      <c r="E443" s="585" t="s">
        <v>1328</v>
      </c>
      <c r="F443" s="586" t="s">
        <v>1328</v>
      </c>
      <c r="G443" s="586" t="s">
        <v>1328</v>
      </c>
      <c r="H443" s="586" t="s">
        <v>1328</v>
      </c>
      <c r="I443" s="586" t="s">
        <v>1328</v>
      </c>
      <c r="J443" s="586" t="s">
        <v>1328</v>
      </c>
      <c r="K443" s="586" t="s">
        <v>1328</v>
      </c>
      <c r="L443" s="586" t="s">
        <v>1328</v>
      </c>
      <c r="M443" s="586" t="s">
        <v>1328</v>
      </c>
      <c r="N443" s="586" t="s">
        <v>1328</v>
      </c>
      <c r="O443" s="586" t="s">
        <v>1328</v>
      </c>
      <c r="P443" s="586" t="s">
        <v>1328</v>
      </c>
      <c r="Q443" s="586" t="s">
        <v>1328</v>
      </c>
      <c r="R443" s="586" t="s">
        <v>1328</v>
      </c>
      <c r="S443" s="586" t="s">
        <v>1328</v>
      </c>
      <c r="T443" s="586" t="s">
        <v>1328</v>
      </c>
      <c r="U443" s="586" t="s">
        <v>1328</v>
      </c>
      <c r="V443" s="586" t="s">
        <v>1328</v>
      </c>
      <c r="W443" s="586" t="s">
        <v>1328</v>
      </c>
      <c r="X443" s="586" t="s">
        <v>1328</v>
      </c>
      <c r="Y443" s="586" t="s">
        <v>1328</v>
      </c>
      <c r="Z443" s="586" t="s">
        <v>1328</v>
      </c>
      <c r="AA443" s="586" t="s">
        <v>1328</v>
      </c>
      <c r="AB443" s="586" t="s">
        <v>1328</v>
      </c>
      <c r="AC443" s="586" t="s">
        <v>1328</v>
      </c>
      <c r="AD443" s="586" t="s">
        <v>1328</v>
      </c>
      <c r="AE443" s="586" t="s">
        <v>1328</v>
      </c>
      <c r="AF443" s="586" t="s">
        <v>1328</v>
      </c>
      <c r="AG443" s="586" t="s">
        <v>1328</v>
      </c>
      <c r="AH443" s="586" t="s">
        <v>1328</v>
      </c>
      <c r="AI443" s="586" t="s">
        <v>1328</v>
      </c>
      <c r="AJ443" s="586" t="s">
        <v>1328</v>
      </c>
      <c r="AK443" s="586" t="s">
        <v>1328</v>
      </c>
      <c r="AL443" s="586" t="s">
        <v>1328</v>
      </c>
      <c r="AM443" s="586" t="s">
        <v>1328</v>
      </c>
      <c r="AN443" s="586" t="s">
        <v>1328</v>
      </c>
      <c r="AO443" s="586" t="s">
        <v>1328</v>
      </c>
      <c r="AP443" s="586" t="s">
        <v>1328</v>
      </c>
      <c r="AQ443" s="586" t="s">
        <v>1328</v>
      </c>
      <c r="AR443" s="586" t="s">
        <v>1328</v>
      </c>
      <c r="AS443" s="586" t="s">
        <v>1328</v>
      </c>
      <c r="AT443" s="587" t="s">
        <v>1328</v>
      </c>
      <c r="AU443" s="586" t="s">
        <v>1328</v>
      </c>
      <c r="AV443" s="586" t="s">
        <v>1328</v>
      </c>
      <c r="AW443" s="586" t="s">
        <v>1328</v>
      </c>
      <c r="AX443" s="586" t="s">
        <v>1328</v>
      </c>
      <c r="AY443" s="586" t="s">
        <v>1328</v>
      </c>
      <c r="AZ443" s="588" t="s">
        <v>1328</v>
      </c>
      <c r="BA443" s="588" t="s">
        <v>1328</v>
      </c>
      <c r="BB443" s="586" t="s">
        <v>1328</v>
      </c>
      <c r="BC443" s="587" t="s">
        <v>1328</v>
      </c>
      <c r="BD443" s="587" t="s">
        <v>1328</v>
      </c>
      <c r="BE443" s="588" t="s">
        <v>1328</v>
      </c>
      <c r="BF443" s="586" t="s">
        <v>1328</v>
      </c>
      <c r="BG443" s="586" t="s">
        <v>1328</v>
      </c>
      <c r="BH443" s="586" t="s">
        <v>1328</v>
      </c>
      <c r="BI443" s="586" t="s">
        <v>1328</v>
      </c>
      <c r="BJ443" s="586"/>
      <c r="BK443" s="586"/>
    </row>
    <row r="444" spans="1:63" x14ac:dyDescent="0.25">
      <c r="A444" s="564">
        <v>303</v>
      </c>
      <c r="C444" s="584" t="s">
        <v>1328</v>
      </c>
      <c r="D444" s="584" t="s">
        <v>1328</v>
      </c>
      <c r="E444" s="585" t="s">
        <v>1328</v>
      </c>
      <c r="F444" s="586" t="s">
        <v>1328</v>
      </c>
      <c r="G444" s="586" t="s">
        <v>1328</v>
      </c>
      <c r="H444" s="586" t="s">
        <v>1328</v>
      </c>
      <c r="I444" s="586" t="s">
        <v>1328</v>
      </c>
      <c r="J444" s="586" t="s">
        <v>1328</v>
      </c>
      <c r="K444" s="586" t="s">
        <v>1328</v>
      </c>
      <c r="L444" s="586" t="s">
        <v>1328</v>
      </c>
      <c r="M444" s="586" t="s">
        <v>1328</v>
      </c>
      <c r="N444" s="586" t="s">
        <v>1328</v>
      </c>
      <c r="O444" s="586" t="s">
        <v>1328</v>
      </c>
      <c r="P444" s="586" t="s">
        <v>1328</v>
      </c>
      <c r="Q444" s="586" t="s">
        <v>1328</v>
      </c>
      <c r="R444" s="586" t="s">
        <v>1328</v>
      </c>
      <c r="S444" s="586" t="s">
        <v>1328</v>
      </c>
      <c r="T444" s="586" t="s">
        <v>1328</v>
      </c>
      <c r="U444" s="586" t="s">
        <v>1328</v>
      </c>
      <c r="V444" s="586" t="s">
        <v>1328</v>
      </c>
      <c r="W444" s="586" t="s">
        <v>1328</v>
      </c>
      <c r="X444" s="586" t="s">
        <v>1328</v>
      </c>
      <c r="Y444" s="586" t="s">
        <v>1328</v>
      </c>
      <c r="Z444" s="586" t="s">
        <v>1328</v>
      </c>
      <c r="AA444" s="586" t="s">
        <v>1328</v>
      </c>
      <c r="AB444" s="586" t="s">
        <v>1328</v>
      </c>
      <c r="AC444" s="586" t="s">
        <v>1328</v>
      </c>
      <c r="AD444" s="586" t="s">
        <v>1328</v>
      </c>
      <c r="AE444" s="586" t="s">
        <v>1328</v>
      </c>
      <c r="AF444" s="586" t="s">
        <v>1328</v>
      </c>
      <c r="AG444" s="586" t="s">
        <v>1328</v>
      </c>
      <c r="AH444" s="586" t="s">
        <v>1328</v>
      </c>
      <c r="AI444" s="586" t="s">
        <v>1328</v>
      </c>
      <c r="AJ444" s="586" t="s">
        <v>1328</v>
      </c>
      <c r="AK444" s="586" t="s">
        <v>1328</v>
      </c>
      <c r="AL444" s="586" t="s">
        <v>1328</v>
      </c>
      <c r="AM444" s="586" t="s">
        <v>1328</v>
      </c>
      <c r="AN444" s="586" t="s">
        <v>1328</v>
      </c>
      <c r="AO444" s="586" t="s">
        <v>1328</v>
      </c>
      <c r="AP444" s="586" t="s">
        <v>1328</v>
      </c>
      <c r="AQ444" s="586" t="s">
        <v>1328</v>
      </c>
      <c r="AR444" s="586" t="s">
        <v>1328</v>
      </c>
      <c r="AS444" s="586" t="s">
        <v>1328</v>
      </c>
      <c r="AT444" s="587" t="s">
        <v>1328</v>
      </c>
      <c r="AU444" s="586" t="s">
        <v>1328</v>
      </c>
      <c r="AV444" s="586" t="s">
        <v>1328</v>
      </c>
      <c r="AW444" s="586" t="s">
        <v>1328</v>
      </c>
      <c r="AX444" s="586" t="s">
        <v>1328</v>
      </c>
      <c r="AY444" s="586" t="s">
        <v>1328</v>
      </c>
      <c r="AZ444" s="588" t="s">
        <v>1328</v>
      </c>
      <c r="BA444" s="588" t="s">
        <v>1328</v>
      </c>
      <c r="BB444" s="586" t="s">
        <v>1328</v>
      </c>
      <c r="BC444" s="587" t="s">
        <v>1328</v>
      </c>
      <c r="BD444" s="587" t="s">
        <v>1328</v>
      </c>
      <c r="BE444" s="588" t="s">
        <v>1328</v>
      </c>
      <c r="BF444" s="586" t="s">
        <v>1328</v>
      </c>
      <c r="BG444" s="586" t="s">
        <v>1328</v>
      </c>
      <c r="BH444" s="586" t="s">
        <v>1328</v>
      </c>
      <c r="BI444" s="586" t="s">
        <v>1328</v>
      </c>
      <c r="BJ444" s="586"/>
      <c r="BK444" s="586"/>
    </row>
    <row r="445" spans="1:63" x14ac:dyDescent="0.25">
      <c r="A445" s="564">
        <v>303</v>
      </c>
      <c r="C445" s="584" t="s">
        <v>1328</v>
      </c>
      <c r="D445" s="584" t="s">
        <v>1328</v>
      </c>
      <c r="E445" s="585" t="s">
        <v>1328</v>
      </c>
      <c r="F445" s="586" t="s">
        <v>1328</v>
      </c>
      <c r="G445" s="586" t="s">
        <v>1328</v>
      </c>
      <c r="H445" s="586" t="s">
        <v>1328</v>
      </c>
      <c r="I445" s="586" t="s">
        <v>1328</v>
      </c>
      <c r="J445" s="586" t="s">
        <v>1328</v>
      </c>
      <c r="K445" s="586" t="s">
        <v>1328</v>
      </c>
      <c r="L445" s="586" t="s">
        <v>1328</v>
      </c>
      <c r="M445" s="586" t="s">
        <v>1328</v>
      </c>
      <c r="N445" s="586" t="s">
        <v>1328</v>
      </c>
      <c r="O445" s="586" t="s">
        <v>1328</v>
      </c>
      <c r="P445" s="586" t="s">
        <v>1328</v>
      </c>
      <c r="Q445" s="586" t="s">
        <v>1328</v>
      </c>
      <c r="R445" s="586" t="s">
        <v>1328</v>
      </c>
      <c r="S445" s="586" t="s">
        <v>1328</v>
      </c>
      <c r="T445" s="586" t="s">
        <v>1328</v>
      </c>
      <c r="U445" s="586" t="s">
        <v>1328</v>
      </c>
      <c r="V445" s="586" t="s">
        <v>1328</v>
      </c>
      <c r="W445" s="586" t="s">
        <v>1328</v>
      </c>
      <c r="X445" s="586" t="s">
        <v>1328</v>
      </c>
      <c r="Y445" s="586" t="s">
        <v>1328</v>
      </c>
      <c r="Z445" s="586" t="s">
        <v>1328</v>
      </c>
      <c r="AA445" s="586" t="s">
        <v>1328</v>
      </c>
      <c r="AB445" s="586" t="s">
        <v>1328</v>
      </c>
      <c r="AC445" s="586" t="s">
        <v>1328</v>
      </c>
      <c r="AD445" s="586" t="s">
        <v>1328</v>
      </c>
      <c r="AE445" s="586" t="s">
        <v>1328</v>
      </c>
      <c r="AF445" s="586" t="s">
        <v>1328</v>
      </c>
      <c r="AG445" s="586" t="s">
        <v>1328</v>
      </c>
      <c r="AH445" s="586" t="s">
        <v>1328</v>
      </c>
      <c r="AI445" s="586" t="s">
        <v>1328</v>
      </c>
      <c r="AJ445" s="586" t="s">
        <v>1328</v>
      </c>
      <c r="AK445" s="586" t="s">
        <v>1328</v>
      </c>
      <c r="AL445" s="586" t="s">
        <v>1328</v>
      </c>
      <c r="AM445" s="586" t="s">
        <v>1328</v>
      </c>
      <c r="AN445" s="586" t="s">
        <v>1328</v>
      </c>
      <c r="AO445" s="586" t="s">
        <v>1328</v>
      </c>
      <c r="AP445" s="586" t="s">
        <v>1328</v>
      </c>
      <c r="AQ445" s="586" t="s">
        <v>1328</v>
      </c>
      <c r="AR445" s="586" t="s">
        <v>1328</v>
      </c>
      <c r="AS445" s="586" t="s">
        <v>1328</v>
      </c>
      <c r="AT445" s="587" t="s">
        <v>1328</v>
      </c>
      <c r="AU445" s="586" t="s">
        <v>1328</v>
      </c>
      <c r="AV445" s="586" t="s">
        <v>1328</v>
      </c>
      <c r="AW445" s="586" t="s">
        <v>1328</v>
      </c>
      <c r="AX445" s="586" t="s">
        <v>1328</v>
      </c>
      <c r="AY445" s="586" t="s">
        <v>1328</v>
      </c>
      <c r="AZ445" s="588" t="s">
        <v>1328</v>
      </c>
      <c r="BA445" s="588" t="s">
        <v>1328</v>
      </c>
      <c r="BB445" s="586" t="s">
        <v>1328</v>
      </c>
      <c r="BC445" s="587" t="s">
        <v>1328</v>
      </c>
      <c r="BD445" s="587" t="s">
        <v>1328</v>
      </c>
      <c r="BE445" s="588" t="s">
        <v>1328</v>
      </c>
      <c r="BF445" s="586" t="s">
        <v>1328</v>
      </c>
      <c r="BG445" s="586" t="s">
        <v>1328</v>
      </c>
      <c r="BH445" s="586" t="s">
        <v>1328</v>
      </c>
      <c r="BI445" s="586" t="s">
        <v>1328</v>
      </c>
      <c r="BJ445" s="586"/>
      <c r="BK445" s="586"/>
    </row>
    <row r="446" spans="1:63" x14ac:dyDescent="0.25">
      <c r="A446" s="564">
        <v>303</v>
      </c>
      <c r="C446" s="584" t="s">
        <v>1328</v>
      </c>
      <c r="D446" s="584" t="s">
        <v>1328</v>
      </c>
      <c r="E446" s="585" t="s">
        <v>1328</v>
      </c>
      <c r="F446" s="586" t="s">
        <v>1328</v>
      </c>
      <c r="G446" s="586" t="s">
        <v>1328</v>
      </c>
      <c r="H446" s="586" t="s">
        <v>1328</v>
      </c>
      <c r="I446" s="586" t="s">
        <v>1328</v>
      </c>
      <c r="J446" s="586" t="s">
        <v>1328</v>
      </c>
      <c r="K446" s="586" t="s">
        <v>1328</v>
      </c>
      <c r="L446" s="586" t="s">
        <v>1328</v>
      </c>
      <c r="M446" s="586" t="s">
        <v>1328</v>
      </c>
      <c r="N446" s="586" t="s">
        <v>1328</v>
      </c>
      <c r="O446" s="586" t="s">
        <v>1328</v>
      </c>
      <c r="P446" s="586" t="s">
        <v>1328</v>
      </c>
      <c r="Q446" s="586" t="s">
        <v>1328</v>
      </c>
      <c r="R446" s="586" t="s">
        <v>1328</v>
      </c>
      <c r="S446" s="586" t="s">
        <v>1328</v>
      </c>
      <c r="T446" s="586" t="s">
        <v>1328</v>
      </c>
      <c r="U446" s="586" t="s">
        <v>1328</v>
      </c>
      <c r="V446" s="586" t="s">
        <v>1328</v>
      </c>
      <c r="W446" s="586" t="s">
        <v>1328</v>
      </c>
      <c r="X446" s="586" t="s">
        <v>1328</v>
      </c>
      <c r="Y446" s="586" t="s">
        <v>1328</v>
      </c>
      <c r="Z446" s="586" t="s">
        <v>1328</v>
      </c>
      <c r="AA446" s="586" t="s">
        <v>1328</v>
      </c>
      <c r="AB446" s="586" t="s">
        <v>1328</v>
      </c>
      <c r="AC446" s="586" t="s">
        <v>1328</v>
      </c>
      <c r="AD446" s="586" t="s">
        <v>1328</v>
      </c>
      <c r="AE446" s="586" t="s">
        <v>1328</v>
      </c>
      <c r="AF446" s="586" t="s">
        <v>1328</v>
      </c>
      <c r="AG446" s="586" t="s">
        <v>1328</v>
      </c>
      <c r="AH446" s="586" t="s">
        <v>1328</v>
      </c>
      <c r="AI446" s="586" t="s">
        <v>1328</v>
      </c>
      <c r="AJ446" s="586" t="s">
        <v>1328</v>
      </c>
      <c r="AK446" s="586" t="s">
        <v>1328</v>
      </c>
      <c r="AL446" s="586" t="s">
        <v>1328</v>
      </c>
      <c r="AM446" s="586" t="s">
        <v>1328</v>
      </c>
      <c r="AN446" s="586" t="s">
        <v>1328</v>
      </c>
      <c r="AO446" s="586" t="s">
        <v>1328</v>
      </c>
      <c r="AP446" s="586" t="s">
        <v>1328</v>
      </c>
      <c r="AQ446" s="586" t="s">
        <v>1328</v>
      </c>
      <c r="AR446" s="586" t="s">
        <v>1328</v>
      </c>
      <c r="AS446" s="586" t="s">
        <v>1328</v>
      </c>
      <c r="AT446" s="587" t="s">
        <v>1328</v>
      </c>
      <c r="AU446" s="586" t="s">
        <v>1328</v>
      </c>
      <c r="AV446" s="586" t="s">
        <v>1328</v>
      </c>
      <c r="AW446" s="586" t="s">
        <v>1328</v>
      </c>
      <c r="AX446" s="586" t="s">
        <v>1328</v>
      </c>
      <c r="AY446" s="586" t="s">
        <v>1328</v>
      </c>
      <c r="AZ446" s="588" t="s">
        <v>1328</v>
      </c>
      <c r="BA446" s="588" t="s">
        <v>1328</v>
      </c>
      <c r="BB446" s="586" t="s">
        <v>1328</v>
      </c>
      <c r="BC446" s="587" t="s">
        <v>1328</v>
      </c>
      <c r="BD446" s="587" t="s">
        <v>1328</v>
      </c>
      <c r="BE446" s="588" t="s">
        <v>1328</v>
      </c>
      <c r="BF446" s="586" t="s">
        <v>1328</v>
      </c>
      <c r="BG446" s="586" t="s">
        <v>1328</v>
      </c>
      <c r="BH446" s="586" t="s">
        <v>1328</v>
      </c>
      <c r="BI446" s="586" t="s">
        <v>1328</v>
      </c>
      <c r="BJ446" s="586"/>
      <c r="BK446" s="586"/>
    </row>
    <row r="447" spans="1:63" x14ac:dyDescent="0.25">
      <c r="A447" s="564">
        <v>303</v>
      </c>
      <c r="C447" s="584" t="s">
        <v>1328</v>
      </c>
      <c r="D447" s="584" t="s">
        <v>1328</v>
      </c>
      <c r="E447" s="585" t="s">
        <v>1328</v>
      </c>
      <c r="F447" s="586" t="s">
        <v>1328</v>
      </c>
      <c r="G447" s="586" t="s">
        <v>1328</v>
      </c>
      <c r="H447" s="586" t="s">
        <v>1328</v>
      </c>
      <c r="I447" s="586" t="s">
        <v>1328</v>
      </c>
      <c r="J447" s="586" t="s">
        <v>1328</v>
      </c>
      <c r="K447" s="586" t="s">
        <v>1328</v>
      </c>
      <c r="L447" s="586" t="s">
        <v>1328</v>
      </c>
      <c r="M447" s="586" t="s">
        <v>1328</v>
      </c>
      <c r="N447" s="586" t="s">
        <v>1328</v>
      </c>
      <c r="O447" s="586" t="s">
        <v>1328</v>
      </c>
      <c r="P447" s="586" t="s">
        <v>1328</v>
      </c>
      <c r="Q447" s="586" t="s">
        <v>1328</v>
      </c>
      <c r="R447" s="586" t="s">
        <v>1328</v>
      </c>
      <c r="S447" s="586" t="s">
        <v>1328</v>
      </c>
      <c r="T447" s="586" t="s">
        <v>1328</v>
      </c>
      <c r="U447" s="586" t="s">
        <v>1328</v>
      </c>
      <c r="V447" s="586" t="s">
        <v>1328</v>
      </c>
      <c r="W447" s="586" t="s">
        <v>1328</v>
      </c>
      <c r="X447" s="586" t="s">
        <v>1328</v>
      </c>
      <c r="Y447" s="586" t="s">
        <v>1328</v>
      </c>
      <c r="Z447" s="586" t="s">
        <v>1328</v>
      </c>
      <c r="AA447" s="586" t="s">
        <v>1328</v>
      </c>
      <c r="AB447" s="586" t="s">
        <v>1328</v>
      </c>
      <c r="AC447" s="586" t="s">
        <v>1328</v>
      </c>
      <c r="AD447" s="586" t="s">
        <v>1328</v>
      </c>
      <c r="AE447" s="586" t="s">
        <v>1328</v>
      </c>
      <c r="AF447" s="586" t="s">
        <v>1328</v>
      </c>
      <c r="AG447" s="586" t="s">
        <v>1328</v>
      </c>
      <c r="AH447" s="586" t="s">
        <v>1328</v>
      </c>
      <c r="AI447" s="586" t="s">
        <v>1328</v>
      </c>
      <c r="AJ447" s="586" t="s">
        <v>1328</v>
      </c>
      <c r="AK447" s="586" t="s">
        <v>1328</v>
      </c>
      <c r="AL447" s="586" t="s">
        <v>1328</v>
      </c>
      <c r="AM447" s="586" t="s">
        <v>1328</v>
      </c>
      <c r="AN447" s="586" t="s">
        <v>1328</v>
      </c>
      <c r="AO447" s="586" t="s">
        <v>1328</v>
      </c>
      <c r="AP447" s="586" t="s">
        <v>1328</v>
      </c>
      <c r="AQ447" s="586" t="s">
        <v>1328</v>
      </c>
      <c r="AR447" s="586" t="s">
        <v>1328</v>
      </c>
      <c r="AS447" s="586" t="s">
        <v>1328</v>
      </c>
      <c r="AT447" s="587" t="s">
        <v>1328</v>
      </c>
      <c r="AU447" s="586" t="s">
        <v>1328</v>
      </c>
      <c r="AV447" s="586" t="s">
        <v>1328</v>
      </c>
      <c r="AW447" s="586" t="s">
        <v>1328</v>
      </c>
      <c r="AX447" s="586" t="s">
        <v>1328</v>
      </c>
      <c r="AY447" s="586" t="s">
        <v>1328</v>
      </c>
      <c r="AZ447" s="588" t="s">
        <v>1328</v>
      </c>
      <c r="BA447" s="588" t="s">
        <v>1328</v>
      </c>
      <c r="BB447" s="586" t="s">
        <v>1328</v>
      </c>
      <c r="BC447" s="587" t="s">
        <v>1328</v>
      </c>
      <c r="BD447" s="587" t="s">
        <v>1328</v>
      </c>
      <c r="BE447" s="588" t="s">
        <v>1328</v>
      </c>
      <c r="BF447" s="586" t="s">
        <v>1328</v>
      </c>
      <c r="BG447" s="586" t="s">
        <v>1328</v>
      </c>
      <c r="BH447" s="586" t="s">
        <v>1328</v>
      </c>
      <c r="BI447" s="586" t="s">
        <v>1328</v>
      </c>
      <c r="BJ447" s="586"/>
      <c r="BK447" s="586"/>
    </row>
    <row r="448" spans="1:63" x14ac:dyDescent="0.25">
      <c r="A448" s="564">
        <v>303</v>
      </c>
      <c r="C448" s="584" t="s">
        <v>1328</v>
      </c>
      <c r="D448" s="584" t="s">
        <v>1328</v>
      </c>
      <c r="E448" s="585" t="s">
        <v>1328</v>
      </c>
      <c r="F448" s="586" t="s">
        <v>1328</v>
      </c>
      <c r="G448" s="586" t="s">
        <v>1328</v>
      </c>
      <c r="H448" s="586" t="s">
        <v>1328</v>
      </c>
      <c r="I448" s="586" t="s">
        <v>1328</v>
      </c>
      <c r="J448" s="586" t="s">
        <v>1328</v>
      </c>
      <c r="K448" s="586" t="s">
        <v>1328</v>
      </c>
      <c r="L448" s="586" t="s">
        <v>1328</v>
      </c>
      <c r="M448" s="586" t="s">
        <v>1328</v>
      </c>
      <c r="N448" s="586" t="s">
        <v>1328</v>
      </c>
      <c r="O448" s="586" t="s">
        <v>1328</v>
      </c>
      <c r="P448" s="586" t="s">
        <v>1328</v>
      </c>
      <c r="Q448" s="586" t="s">
        <v>1328</v>
      </c>
      <c r="R448" s="586" t="s">
        <v>1328</v>
      </c>
      <c r="S448" s="586" t="s">
        <v>1328</v>
      </c>
      <c r="T448" s="586" t="s">
        <v>1328</v>
      </c>
      <c r="U448" s="586" t="s">
        <v>1328</v>
      </c>
      <c r="V448" s="586" t="s">
        <v>1328</v>
      </c>
      <c r="W448" s="586" t="s">
        <v>1328</v>
      </c>
      <c r="X448" s="586" t="s">
        <v>1328</v>
      </c>
      <c r="Y448" s="586" t="s">
        <v>1328</v>
      </c>
      <c r="Z448" s="586" t="s">
        <v>1328</v>
      </c>
      <c r="AA448" s="586" t="s">
        <v>1328</v>
      </c>
      <c r="AB448" s="586" t="s">
        <v>1328</v>
      </c>
      <c r="AC448" s="586" t="s">
        <v>1328</v>
      </c>
      <c r="AD448" s="586" t="s">
        <v>1328</v>
      </c>
      <c r="AE448" s="586" t="s">
        <v>1328</v>
      </c>
      <c r="AF448" s="586" t="s">
        <v>1328</v>
      </c>
      <c r="AG448" s="586" t="s">
        <v>1328</v>
      </c>
      <c r="AH448" s="586" t="s">
        <v>1328</v>
      </c>
      <c r="AI448" s="586" t="s">
        <v>1328</v>
      </c>
      <c r="AJ448" s="586" t="s">
        <v>1328</v>
      </c>
      <c r="AK448" s="586" t="s">
        <v>1328</v>
      </c>
      <c r="AL448" s="586" t="s">
        <v>1328</v>
      </c>
      <c r="AM448" s="586" t="s">
        <v>1328</v>
      </c>
      <c r="AN448" s="586" t="s">
        <v>1328</v>
      </c>
      <c r="AO448" s="586" t="s">
        <v>1328</v>
      </c>
      <c r="AP448" s="586" t="s">
        <v>1328</v>
      </c>
      <c r="AQ448" s="586" t="s">
        <v>1328</v>
      </c>
      <c r="AR448" s="586" t="s">
        <v>1328</v>
      </c>
      <c r="AS448" s="586" t="s">
        <v>1328</v>
      </c>
      <c r="AT448" s="587" t="s">
        <v>1328</v>
      </c>
      <c r="AU448" s="586" t="s">
        <v>1328</v>
      </c>
      <c r="AV448" s="586" t="s">
        <v>1328</v>
      </c>
      <c r="AW448" s="586" t="s">
        <v>1328</v>
      </c>
      <c r="AX448" s="586" t="s">
        <v>1328</v>
      </c>
      <c r="AY448" s="586" t="s">
        <v>1328</v>
      </c>
      <c r="AZ448" s="588" t="s">
        <v>1328</v>
      </c>
      <c r="BA448" s="588" t="s">
        <v>1328</v>
      </c>
      <c r="BB448" s="586" t="s">
        <v>1328</v>
      </c>
      <c r="BC448" s="587" t="s">
        <v>1328</v>
      </c>
      <c r="BD448" s="587" t="s">
        <v>1328</v>
      </c>
      <c r="BE448" s="588" t="s">
        <v>1328</v>
      </c>
      <c r="BF448" s="586" t="s">
        <v>1328</v>
      </c>
      <c r="BG448" s="586" t="s">
        <v>1328</v>
      </c>
      <c r="BH448" s="586" t="s">
        <v>1328</v>
      </c>
      <c r="BI448" s="586" t="s">
        <v>1328</v>
      </c>
      <c r="BJ448" s="586"/>
      <c r="BK448" s="586"/>
    </row>
    <row r="449" spans="1:63" x14ac:dyDescent="0.25">
      <c r="A449" s="564">
        <v>303</v>
      </c>
      <c r="C449" s="584" t="s">
        <v>1328</v>
      </c>
      <c r="D449" s="584" t="s">
        <v>1328</v>
      </c>
      <c r="E449" s="585" t="s">
        <v>1328</v>
      </c>
      <c r="F449" s="586" t="s">
        <v>1328</v>
      </c>
      <c r="G449" s="586" t="s">
        <v>1328</v>
      </c>
      <c r="H449" s="586" t="s">
        <v>1328</v>
      </c>
      <c r="I449" s="586" t="s">
        <v>1328</v>
      </c>
      <c r="J449" s="586" t="s">
        <v>1328</v>
      </c>
      <c r="K449" s="586" t="s">
        <v>1328</v>
      </c>
      <c r="L449" s="586" t="s">
        <v>1328</v>
      </c>
      <c r="M449" s="586" t="s">
        <v>1328</v>
      </c>
      <c r="N449" s="586" t="s">
        <v>1328</v>
      </c>
      <c r="O449" s="586" t="s">
        <v>1328</v>
      </c>
      <c r="P449" s="586" t="s">
        <v>1328</v>
      </c>
      <c r="Q449" s="586" t="s">
        <v>1328</v>
      </c>
      <c r="R449" s="586" t="s">
        <v>1328</v>
      </c>
      <c r="S449" s="586" t="s">
        <v>1328</v>
      </c>
      <c r="T449" s="586" t="s">
        <v>1328</v>
      </c>
      <c r="U449" s="586" t="s">
        <v>1328</v>
      </c>
      <c r="V449" s="586" t="s">
        <v>1328</v>
      </c>
      <c r="W449" s="586" t="s">
        <v>1328</v>
      </c>
      <c r="X449" s="586" t="s">
        <v>1328</v>
      </c>
      <c r="Y449" s="586" t="s">
        <v>1328</v>
      </c>
      <c r="Z449" s="586" t="s">
        <v>1328</v>
      </c>
      <c r="AA449" s="586" t="s">
        <v>1328</v>
      </c>
      <c r="AB449" s="586" t="s">
        <v>1328</v>
      </c>
      <c r="AC449" s="586" t="s">
        <v>1328</v>
      </c>
      <c r="AD449" s="586" t="s">
        <v>1328</v>
      </c>
      <c r="AE449" s="586" t="s">
        <v>1328</v>
      </c>
      <c r="AF449" s="586" t="s">
        <v>1328</v>
      </c>
      <c r="AG449" s="586" t="s">
        <v>1328</v>
      </c>
      <c r="AH449" s="586" t="s">
        <v>1328</v>
      </c>
      <c r="AI449" s="586" t="s">
        <v>1328</v>
      </c>
      <c r="AJ449" s="586" t="s">
        <v>1328</v>
      </c>
      <c r="AK449" s="586" t="s">
        <v>1328</v>
      </c>
      <c r="AL449" s="586" t="s">
        <v>1328</v>
      </c>
      <c r="AM449" s="586" t="s">
        <v>1328</v>
      </c>
      <c r="AN449" s="586" t="s">
        <v>1328</v>
      </c>
      <c r="AO449" s="586" t="s">
        <v>1328</v>
      </c>
      <c r="AP449" s="586" t="s">
        <v>1328</v>
      </c>
      <c r="AQ449" s="586" t="s">
        <v>1328</v>
      </c>
      <c r="AR449" s="586" t="s">
        <v>1328</v>
      </c>
      <c r="AS449" s="586" t="s">
        <v>1328</v>
      </c>
      <c r="AT449" s="587" t="s">
        <v>1328</v>
      </c>
      <c r="AU449" s="586" t="s">
        <v>1328</v>
      </c>
      <c r="AV449" s="586" t="s">
        <v>1328</v>
      </c>
      <c r="AW449" s="586" t="s">
        <v>1328</v>
      </c>
      <c r="AX449" s="586" t="s">
        <v>1328</v>
      </c>
      <c r="AY449" s="586" t="s">
        <v>1328</v>
      </c>
      <c r="AZ449" s="588" t="s">
        <v>1328</v>
      </c>
      <c r="BA449" s="588" t="s">
        <v>1328</v>
      </c>
      <c r="BB449" s="586" t="s">
        <v>1328</v>
      </c>
      <c r="BC449" s="587" t="s">
        <v>1328</v>
      </c>
      <c r="BD449" s="587" t="s">
        <v>1328</v>
      </c>
      <c r="BE449" s="588" t="s">
        <v>1328</v>
      </c>
      <c r="BF449" s="586" t="s">
        <v>1328</v>
      </c>
      <c r="BG449" s="586" t="s">
        <v>1328</v>
      </c>
      <c r="BH449" s="586" t="s">
        <v>1328</v>
      </c>
      <c r="BI449" s="586" t="s">
        <v>1328</v>
      </c>
      <c r="BJ449" s="586"/>
      <c r="BK449" s="586"/>
    </row>
    <row r="450" spans="1:63" x14ac:dyDescent="0.25">
      <c r="A450" s="564">
        <v>303</v>
      </c>
      <c r="C450" s="584" t="s">
        <v>1328</v>
      </c>
      <c r="D450" s="584" t="s">
        <v>1328</v>
      </c>
      <c r="E450" s="585" t="s">
        <v>1328</v>
      </c>
      <c r="F450" s="586" t="s">
        <v>1328</v>
      </c>
      <c r="G450" s="586" t="s">
        <v>1328</v>
      </c>
      <c r="H450" s="586" t="s">
        <v>1328</v>
      </c>
      <c r="I450" s="586" t="s">
        <v>1328</v>
      </c>
      <c r="J450" s="586" t="s">
        <v>1328</v>
      </c>
      <c r="K450" s="586" t="s">
        <v>1328</v>
      </c>
      <c r="L450" s="586" t="s">
        <v>1328</v>
      </c>
      <c r="M450" s="586" t="s">
        <v>1328</v>
      </c>
      <c r="N450" s="586" t="s">
        <v>1328</v>
      </c>
      <c r="O450" s="586" t="s">
        <v>1328</v>
      </c>
      <c r="P450" s="586" t="s">
        <v>1328</v>
      </c>
      <c r="Q450" s="586" t="s">
        <v>1328</v>
      </c>
      <c r="R450" s="586" t="s">
        <v>1328</v>
      </c>
      <c r="S450" s="586" t="s">
        <v>1328</v>
      </c>
      <c r="T450" s="586" t="s">
        <v>1328</v>
      </c>
      <c r="U450" s="586" t="s">
        <v>1328</v>
      </c>
      <c r="V450" s="586" t="s">
        <v>1328</v>
      </c>
      <c r="W450" s="586" t="s">
        <v>1328</v>
      </c>
      <c r="X450" s="586" t="s">
        <v>1328</v>
      </c>
      <c r="Y450" s="586" t="s">
        <v>1328</v>
      </c>
      <c r="Z450" s="586" t="s">
        <v>1328</v>
      </c>
      <c r="AA450" s="586" t="s">
        <v>1328</v>
      </c>
      <c r="AB450" s="586" t="s">
        <v>1328</v>
      </c>
      <c r="AC450" s="586" t="s">
        <v>1328</v>
      </c>
      <c r="AD450" s="586" t="s">
        <v>1328</v>
      </c>
      <c r="AE450" s="586" t="s">
        <v>1328</v>
      </c>
      <c r="AF450" s="586" t="s">
        <v>1328</v>
      </c>
      <c r="AG450" s="586" t="s">
        <v>1328</v>
      </c>
      <c r="AH450" s="586" t="s">
        <v>1328</v>
      </c>
      <c r="AI450" s="586" t="s">
        <v>1328</v>
      </c>
      <c r="AJ450" s="586" t="s">
        <v>1328</v>
      </c>
      <c r="AK450" s="586" t="s">
        <v>1328</v>
      </c>
      <c r="AL450" s="586" t="s">
        <v>1328</v>
      </c>
      <c r="AM450" s="586" t="s">
        <v>1328</v>
      </c>
      <c r="AN450" s="586" t="s">
        <v>1328</v>
      </c>
      <c r="AO450" s="586" t="s">
        <v>1328</v>
      </c>
      <c r="AP450" s="586" t="s">
        <v>1328</v>
      </c>
      <c r="AQ450" s="586" t="s">
        <v>1328</v>
      </c>
      <c r="AR450" s="586" t="s">
        <v>1328</v>
      </c>
      <c r="AS450" s="586" t="s">
        <v>1328</v>
      </c>
      <c r="AT450" s="587" t="s">
        <v>1328</v>
      </c>
      <c r="AU450" s="586" t="s">
        <v>1328</v>
      </c>
      <c r="AV450" s="586" t="s">
        <v>1328</v>
      </c>
      <c r="AW450" s="586" t="s">
        <v>1328</v>
      </c>
      <c r="AX450" s="586" t="s">
        <v>1328</v>
      </c>
      <c r="AY450" s="586" t="s">
        <v>1328</v>
      </c>
      <c r="AZ450" s="588" t="s">
        <v>1328</v>
      </c>
      <c r="BA450" s="588" t="s">
        <v>1328</v>
      </c>
      <c r="BB450" s="586" t="s">
        <v>1328</v>
      </c>
      <c r="BC450" s="587" t="s">
        <v>1328</v>
      </c>
      <c r="BD450" s="587" t="s">
        <v>1328</v>
      </c>
      <c r="BE450" s="588" t="s">
        <v>1328</v>
      </c>
      <c r="BF450" s="586" t="s">
        <v>1328</v>
      </c>
      <c r="BG450" s="586" t="s">
        <v>1328</v>
      </c>
      <c r="BH450" s="586" t="s">
        <v>1328</v>
      </c>
      <c r="BI450" s="586" t="s">
        <v>1328</v>
      </c>
      <c r="BJ450" s="586"/>
      <c r="BK450" s="586"/>
    </row>
    <row r="451" spans="1:63" x14ac:dyDescent="0.25">
      <c r="A451" s="564">
        <v>303</v>
      </c>
      <c r="C451" s="584" t="s">
        <v>1328</v>
      </c>
      <c r="D451" s="584" t="s">
        <v>1328</v>
      </c>
      <c r="E451" s="585" t="s">
        <v>1328</v>
      </c>
      <c r="F451" s="586" t="s">
        <v>1328</v>
      </c>
      <c r="G451" s="586" t="s">
        <v>1328</v>
      </c>
      <c r="H451" s="586" t="s">
        <v>1328</v>
      </c>
      <c r="I451" s="586" t="s">
        <v>1328</v>
      </c>
      <c r="J451" s="586" t="s">
        <v>1328</v>
      </c>
      <c r="K451" s="586" t="s">
        <v>1328</v>
      </c>
      <c r="L451" s="586" t="s">
        <v>1328</v>
      </c>
      <c r="M451" s="586" t="s">
        <v>1328</v>
      </c>
      <c r="N451" s="586" t="s">
        <v>1328</v>
      </c>
      <c r="O451" s="586" t="s">
        <v>1328</v>
      </c>
      <c r="P451" s="586" t="s">
        <v>1328</v>
      </c>
      <c r="Q451" s="586" t="s">
        <v>1328</v>
      </c>
      <c r="R451" s="586" t="s">
        <v>1328</v>
      </c>
      <c r="S451" s="586" t="s">
        <v>1328</v>
      </c>
      <c r="T451" s="586" t="s">
        <v>1328</v>
      </c>
      <c r="U451" s="586" t="s">
        <v>1328</v>
      </c>
      <c r="V451" s="586" t="s">
        <v>1328</v>
      </c>
      <c r="W451" s="586" t="s">
        <v>1328</v>
      </c>
      <c r="X451" s="586" t="s">
        <v>1328</v>
      </c>
      <c r="Y451" s="586" t="s">
        <v>1328</v>
      </c>
      <c r="Z451" s="586" t="s">
        <v>1328</v>
      </c>
      <c r="AA451" s="586" t="s">
        <v>1328</v>
      </c>
      <c r="AB451" s="586" t="s">
        <v>1328</v>
      </c>
      <c r="AC451" s="586" t="s">
        <v>1328</v>
      </c>
      <c r="AD451" s="586" t="s">
        <v>1328</v>
      </c>
      <c r="AE451" s="586" t="s">
        <v>1328</v>
      </c>
      <c r="AF451" s="586" t="s">
        <v>1328</v>
      </c>
      <c r="AG451" s="586" t="s">
        <v>1328</v>
      </c>
      <c r="AH451" s="586" t="s">
        <v>1328</v>
      </c>
      <c r="AI451" s="586" t="s">
        <v>1328</v>
      </c>
      <c r="AJ451" s="586" t="s">
        <v>1328</v>
      </c>
      <c r="AK451" s="586" t="s">
        <v>1328</v>
      </c>
      <c r="AL451" s="586" t="s">
        <v>1328</v>
      </c>
      <c r="AM451" s="586" t="s">
        <v>1328</v>
      </c>
      <c r="AN451" s="586" t="s">
        <v>1328</v>
      </c>
      <c r="AO451" s="586" t="s">
        <v>1328</v>
      </c>
      <c r="AP451" s="586" t="s">
        <v>1328</v>
      </c>
      <c r="AQ451" s="586" t="s">
        <v>1328</v>
      </c>
      <c r="AR451" s="586" t="s">
        <v>1328</v>
      </c>
      <c r="AS451" s="586" t="s">
        <v>1328</v>
      </c>
      <c r="AT451" s="587" t="s">
        <v>1328</v>
      </c>
      <c r="AU451" s="586" t="s">
        <v>1328</v>
      </c>
      <c r="AV451" s="586" t="s">
        <v>1328</v>
      </c>
      <c r="AW451" s="586" t="s">
        <v>1328</v>
      </c>
      <c r="AX451" s="586" t="s">
        <v>1328</v>
      </c>
      <c r="AY451" s="586" t="s">
        <v>1328</v>
      </c>
      <c r="AZ451" s="588" t="s">
        <v>1328</v>
      </c>
      <c r="BA451" s="588" t="s">
        <v>1328</v>
      </c>
      <c r="BB451" s="586" t="s">
        <v>1328</v>
      </c>
      <c r="BC451" s="587" t="s">
        <v>1328</v>
      </c>
      <c r="BD451" s="587" t="s">
        <v>1328</v>
      </c>
      <c r="BE451" s="588" t="s">
        <v>1328</v>
      </c>
      <c r="BF451" s="586" t="s">
        <v>1328</v>
      </c>
      <c r="BG451" s="586" t="s">
        <v>1328</v>
      </c>
      <c r="BH451" s="586" t="s">
        <v>1328</v>
      </c>
      <c r="BI451" s="586" t="s">
        <v>1328</v>
      </c>
      <c r="BJ451" s="586"/>
      <c r="BK451" s="586"/>
    </row>
    <row r="452" spans="1:63" x14ac:dyDescent="0.25">
      <c r="A452" s="564">
        <v>303</v>
      </c>
      <c r="C452" s="584" t="s">
        <v>1328</v>
      </c>
      <c r="D452" s="584" t="s">
        <v>1328</v>
      </c>
      <c r="E452" s="585" t="s">
        <v>1328</v>
      </c>
      <c r="F452" s="586" t="s">
        <v>1328</v>
      </c>
      <c r="G452" s="586" t="s">
        <v>1328</v>
      </c>
      <c r="H452" s="586" t="s">
        <v>1328</v>
      </c>
      <c r="I452" s="586" t="s">
        <v>1328</v>
      </c>
      <c r="J452" s="586" t="s">
        <v>1328</v>
      </c>
      <c r="K452" s="586" t="s">
        <v>1328</v>
      </c>
      <c r="L452" s="586" t="s">
        <v>1328</v>
      </c>
      <c r="M452" s="586" t="s">
        <v>1328</v>
      </c>
      <c r="N452" s="586" t="s">
        <v>1328</v>
      </c>
      <c r="O452" s="586" t="s">
        <v>1328</v>
      </c>
      <c r="P452" s="586" t="s">
        <v>1328</v>
      </c>
      <c r="Q452" s="586" t="s">
        <v>1328</v>
      </c>
      <c r="R452" s="586" t="s">
        <v>1328</v>
      </c>
      <c r="S452" s="586" t="s">
        <v>1328</v>
      </c>
      <c r="T452" s="586" t="s">
        <v>1328</v>
      </c>
      <c r="U452" s="586" t="s">
        <v>1328</v>
      </c>
      <c r="V452" s="586" t="s">
        <v>1328</v>
      </c>
      <c r="W452" s="586" t="s">
        <v>1328</v>
      </c>
      <c r="X452" s="586" t="s">
        <v>1328</v>
      </c>
      <c r="Y452" s="586" t="s">
        <v>1328</v>
      </c>
      <c r="Z452" s="586" t="s">
        <v>1328</v>
      </c>
      <c r="AA452" s="586" t="s">
        <v>1328</v>
      </c>
      <c r="AB452" s="586" t="s">
        <v>1328</v>
      </c>
      <c r="AC452" s="586" t="s">
        <v>1328</v>
      </c>
      <c r="AD452" s="586" t="s">
        <v>1328</v>
      </c>
      <c r="AE452" s="586" t="s">
        <v>1328</v>
      </c>
      <c r="AF452" s="586" t="s">
        <v>1328</v>
      </c>
      <c r="AG452" s="586" t="s">
        <v>1328</v>
      </c>
      <c r="AH452" s="586" t="s">
        <v>1328</v>
      </c>
      <c r="AI452" s="586" t="s">
        <v>1328</v>
      </c>
      <c r="AJ452" s="586" t="s">
        <v>1328</v>
      </c>
      <c r="AK452" s="586" t="s">
        <v>1328</v>
      </c>
      <c r="AL452" s="586" t="s">
        <v>1328</v>
      </c>
      <c r="AM452" s="586" t="s">
        <v>1328</v>
      </c>
      <c r="AN452" s="586" t="s">
        <v>1328</v>
      </c>
      <c r="AO452" s="586" t="s">
        <v>1328</v>
      </c>
      <c r="AP452" s="586" t="s">
        <v>1328</v>
      </c>
      <c r="AQ452" s="586" t="s">
        <v>1328</v>
      </c>
      <c r="AR452" s="586" t="s">
        <v>1328</v>
      </c>
      <c r="AS452" s="586" t="s">
        <v>1328</v>
      </c>
      <c r="AT452" s="587" t="s">
        <v>1328</v>
      </c>
      <c r="AU452" s="586" t="s">
        <v>1328</v>
      </c>
      <c r="AV452" s="586" t="s">
        <v>1328</v>
      </c>
      <c r="AW452" s="586" t="s">
        <v>1328</v>
      </c>
      <c r="AX452" s="586" t="s">
        <v>1328</v>
      </c>
      <c r="AY452" s="586" t="s">
        <v>1328</v>
      </c>
      <c r="AZ452" s="588" t="s">
        <v>1328</v>
      </c>
      <c r="BA452" s="588" t="s">
        <v>1328</v>
      </c>
      <c r="BB452" s="586" t="s">
        <v>1328</v>
      </c>
      <c r="BC452" s="587" t="s">
        <v>1328</v>
      </c>
      <c r="BD452" s="587" t="s">
        <v>1328</v>
      </c>
      <c r="BE452" s="588" t="s">
        <v>1328</v>
      </c>
      <c r="BF452" s="586" t="s">
        <v>1328</v>
      </c>
      <c r="BG452" s="586" t="s">
        <v>1328</v>
      </c>
      <c r="BH452" s="586" t="s">
        <v>1328</v>
      </c>
      <c r="BI452" s="586" t="s">
        <v>1328</v>
      </c>
      <c r="BJ452" s="586"/>
      <c r="BK452" s="586"/>
    </row>
    <row r="453" spans="1:63" x14ac:dyDescent="0.25">
      <c r="A453" s="564">
        <v>303</v>
      </c>
      <c r="C453" s="584" t="s">
        <v>1328</v>
      </c>
      <c r="D453" s="584" t="s">
        <v>1328</v>
      </c>
      <c r="E453" s="585" t="s">
        <v>1328</v>
      </c>
      <c r="F453" s="586" t="s">
        <v>1328</v>
      </c>
      <c r="G453" s="586" t="s">
        <v>1328</v>
      </c>
      <c r="H453" s="586" t="s">
        <v>1328</v>
      </c>
      <c r="I453" s="586" t="s">
        <v>1328</v>
      </c>
      <c r="J453" s="586" t="s">
        <v>1328</v>
      </c>
      <c r="K453" s="586" t="s">
        <v>1328</v>
      </c>
      <c r="L453" s="586" t="s">
        <v>1328</v>
      </c>
      <c r="M453" s="586" t="s">
        <v>1328</v>
      </c>
      <c r="N453" s="586" t="s">
        <v>1328</v>
      </c>
      <c r="O453" s="586" t="s">
        <v>1328</v>
      </c>
      <c r="P453" s="586" t="s">
        <v>1328</v>
      </c>
      <c r="Q453" s="586" t="s">
        <v>1328</v>
      </c>
      <c r="R453" s="586" t="s">
        <v>1328</v>
      </c>
      <c r="S453" s="586" t="s">
        <v>1328</v>
      </c>
      <c r="T453" s="586" t="s">
        <v>1328</v>
      </c>
      <c r="U453" s="586" t="s">
        <v>1328</v>
      </c>
      <c r="V453" s="586" t="s">
        <v>1328</v>
      </c>
      <c r="W453" s="586" t="s">
        <v>1328</v>
      </c>
      <c r="X453" s="586" t="s">
        <v>1328</v>
      </c>
      <c r="Y453" s="586" t="s">
        <v>1328</v>
      </c>
      <c r="Z453" s="586" t="s">
        <v>1328</v>
      </c>
      <c r="AA453" s="586" t="s">
        <v>1328</v>
      </c>
      <c r="AB453" s="586" t="s">
        <v>1328</v>
      </c>
      <c r="AC453" s="586" t="s">
        <v>1328</v>
      </c>
      <c r="AD453" s="586" t="s">
        <v>1328</v>
      </c>
      <c r="AE453" s="586" t="s">
        <v>1328</v>
      </c>
      <c r="AF453" s="586" t="s">
        <v>1328</v>
      </c>
      <c r="AG453" s="586" t="s">
        <v>1328</v>
      </c>
      <c r="AH453" s="586" t="s">
        <v>1328</v>
      </c>
      <c r="AI453" s="586" t="s">
        <v>1328</v>
      </c>
      <c r="AJ453" s="586" t="s">
        <v>1328</v>
      </c>
      <c r="AK453" s="586" t="s">
        <v>1328</v>
      </c>
      <c r="AL453" s="586" t="s">
        <v>1328</v>
      </c>
      <c r="AM453" s="586" t="s">
        <v>1328</v>
      </c>
      <c r="AN453" s="586" t="s">
        <v>1328</v>
      </c>
      <c r="AO453" s="586" t="s">
        <v>1328</v>
      </c>
      <c r="AP453" s="586" t="s">
        <v>1328</v>
      </c>
      <c r="AQ453" s="586" t="s">
        <v>1328</v>
      </c>
      <c r="AR453" s="586" t="s">
        <v>1328</v>
      </c>
      <c r="AS453" s="586" t="s">
        <v>1328</v>
      </c>
      <c r="AT453" s="587" t="s">
        <v>1328</v>
      </c>
      <c r="AU453" s="586" t="s">
        <v>1328</v>
      </c>
      <c r="AV453" s="586" t="s">
        <v>1328</v>
      </c>
      <c r="AW453" s="586" t="s">
        <v>1328</v>
      </c>
      <c r="AX453" s="586" t="s">
        <v>1328</v>
      </c>
      <c r="AY453" s="586" t="s">
        <v>1328</v>
      </c>
      <c r="AZ453" s="588" t="s">
        <v>1328</v>
      </c>
      <c r="BA453" s="588" t="s">
        <v>1328</v>
      </c>
      <c r="BB453" s="586" t="s">
        <v>1328</v>
      </c>
      <c r="BC453" s="587" t="s">
        <v>1328</v>
      </c>
      <c r="BD453" s="587" t="s">
        <v>1328</v>
      </c>
      <c r="BE453" s="588" t="s">
        <v>1328</v>
      </c>
      <c r="BF453" s="586" t="s">
        <v>1328</v>
      </c>
      <c r="BG453" s="586" t="s">
        <v>1328</v>
      </c>
      <c r="BH453" s="586" t="s">
        <v>1328</v>
      </c>
      <c r="BI453" s="586" t="s">
        <v>1328</v>
      </c>
      <c r="BJ453" s="586"/>
      <c r="BK453" s="586"/>
    </row>
    <row r="454" spans="1:63" x14ac:dyDescent="0.25">
      <c r="A454" s="564">
        <v>303</v>
      </c>
      <c r="C454" s="584" t="s">
        <v>1328</v>
      </c>
      <c r="D454" s="584" t="s">
        <v>1328</v>
      </c>
      <c r="E454" s="585" t="s">
        <v>1328</v>
      </c>
      <c r="F454" s="586" t="s">
        <v>1328</v>
      </c>
      <c r="G454" s="586" t="s">
        <v>1328</v>
      </c>
      <c r="H454" s="586" t="s">
        <v>1328</v>
      </c>
      <c r="I454" s="586" t="s">
        <v>1328</v>
      </c>
      <c r="J454" s="586" t="s">
        <v>1328</v>
      </c>
      <c r="K454" s="586" t="s">
        <v>1328</v>
      </c>
      <c r="L454" s="586" t="s">
        <v>1328</v>
      </c>
      <c r="M454" s="586" t="s">
        <v>1328</v>
      </c>
      <c r="N454" s="586" t="s">
        <v>1328</v>
      </c>
      <c r="O454" s="586" t="s">
        <v>1328</v>
      </c>
      <c r="P454" s="586" t="s">
        <v>1328</v>
      </c>
      <c r="Q454" s="586" t="s">
        <v>1328</v>
      </c>
      <c r="R454" s="586" t="s">
        <v>1328</v>
      </c>
      <c r="S454" s="586" t="s">
        <v>1328</v>
      </c>
      <c r="T454" s="586" t="s">
        <v>1328</v>
      </c>
      <c r="U454" s="586" t="s">
        <v>1328</v>
      </c>
      <c r="V454" s="586" t="s">
        <v>1328</v>
      </c>
      <c r="W454" s="586" t="s">
        <v>1328</v>
      </c>
      <c r="X454" s="586" t="s">
        <v>1328</v>
      </c>
      <c r="Y454" s="586" t="s">
        <v>1328</v>
      </c>
      <c r="Z454" s="586" t="s">
        <v>1328</v>
      </c>
      <c r="AA454" s="586" t="s">
        <v>1328</v>
      </c>
      <c r="AB454" s="586" t="s">
        <v>1328</v>
      </c>
      <c r="AC454" s="586" t="s">
        <v>1328</v>
      </c>
      <c r="AD454" s="586" t="s">
        <v>1328</v>
      </c>
      <c r="AE454" s="586" t="s">
        <v>1328</v>
      </c>
      <c r="AF454" s="586" t="s">
        <v>1328</v>
      </c>
      <c r="AG454" s="586" t="s">
        <v>1328</v>
      </c>
      <c r="AH454" s="586" t="s">
        <v>1328</v>
      </c>
      <c r="AI454" s="586" t="s">
        <v>1328</v>
      </c>
      <c r="AJ454" s="586" t="s">
        <v>1328</v>
      </c>
      <c r="AK454" s="586" t="s">
        <v>1328</v>
      </c>
      <c r="AL454" s="586" t="s">
        <v>1328</v>
      </c>
      <c r="AM454" s="586" t="s">
        <v>1328</v>
      </c>
      <c r="AN454" s="586" t="s">
        <v>1328</v>
      </c>
      <c r="AO454" s="586" t="s">
        <v>1328</v>
      </c>
      <c r="AP454" s="586" t="s">
        <v>1328</v>
      </c>
      <c r="AQ454" s="586" t="s">
        <v>1328</v>
      </c>
      <c r="AR454" s="586" t="s">
        <v>1328</v>
      </c>
      <c r="AS454" s="586" t="s">
        <v>1328</v>
      </c>
      <c r="AT454" s="587" t="s">
        <v>1328</v>
      </c>
      <c r="AU454" s="586" t="s">
        <v>1328</v>
      </c>
      <c r="AV454" s="586" t="s">
        <v>1328</v>
      </c>
      <c r="AW454" s="586" t="s">
        <v>1328</v>
      </c>
      <c r="AX454" s="586" t="s">
        <v>1328</v>
      </c>
      <c r="AY454" s="586" t="s">
        <v>1328</v>
      </c>
      <c r="AZ454" s="588" t="s">
        <v>1328</v>
      </c>
      <c r="BA454" s="588" t="s">
        <v>1328</v>
      </c>
      <c r="BB454" s="586" t="s">
        <v>1328</v>
      </c>
      <c r="BC454" s="587" t="s">
        <v>1328</v>
      </c>
      <c r="BD454" s="587" t="s">
        <v>1328</v>
      </c>
      <c r="BE454" s="588" t="s">
        <v>1328</v>
      </c>
      <c r="BF454" s="586" t="s">
        <v>1328</v>
      </c>
      <c r="BG454" s="586" t="s">
        <v>1328</v>
      </c>
      <c r="BH454" s="586" t="s">
        <v>1328</v>
      </c>
      <c r="BI454" s="586" t="s">
        <v>1328</v>
      </c>
      <c r="BJ454" s="586"/>
      <c r="BK454" s="586"/>
    </row>
    <row r="455" spans="1:63" x14ac:dyDescent="0.25">
      <c r="A455" s="564">
        <v>303</v>
      </c>
      <c r="C455" s="584" t="s">
        <v>1328</v>
      </c>
      <c r="D455" s="584" t="s">
        <v>1328</v>
      </c>
      <c r="E455" s="585" t="s">
        <v>1328</v>
      </c>
      <c r="F455" s="586" t="s">
        <v>1328</v>
      </c>
      <c r="G455" s="586" t="s">
        <v>1328</v>
      </c>
      <c r="H455" s="586" t="s">
        <v>1328</v>
      </c>
      <c r="I455" s="586" t="s">
        <v>1328</v>
      </c>
      <c r="J455" s="586" t="s">
        <v>1328</v>
      </c>
      <c r="K455" s="586" t="s">
        <v>1328</v>
      </c>
      <c r="L455" s="586" t="s">
        <v>1328</v>
      </c>
      <c r="M455" s="586" t="s">
        <v>1328</v>
      </c>
      <c r="N455" s="586" t="s">
        <v>1328</v>
      </c>
      <c r="O455" s="586" t="s">
        <v>1328</v>
      </c>
      <c r="P455" s="586" t="s">
        <v>1328</v>
      </c>
      <c r="Q455" s="586" t="s">
        <v>1328</v>
      </c>
      <c r="R455" s="586" t="s">
        <v>1328</v>
      </c>
      <c r="S455" s="586" t="s">
        <v>1328</v>
      </c>
      <c r="T455" s="586" t="s">
        <v>1328</v>
      </c>
      <c r="U455" s="586" t="s">
        <v>1328</v>
      </c>
      <c r="V455" s="586" t="s">
        <v>1328</v>
      </c>
      <c r="W455" s="586" t="s">
        <v>1328</v>
      </c>
      <c r="X455" s="586" t="s">
        <v>1328</v>
      </c>
      <c r="Y455" s="586" t="s">
        <v>1328</v>
      </c>
      <c r="Z455" s="586" t="s">
        <v>1328</v>
      </c>
      <c r="AA455" s="586" t="s">
        <v>1328</v>
      </c>
      <c r="AB455" s="586" t="s">
        <v>1328</v>
      </c>
      <c r="AC455" s="586" t="s">
        <v>1328</v>
      </c>
      <c r="AD455" s="586" t="s">
        <v>1328</v>
      </c>
      <c r="AE455" s="586" t="s">
        <v>1328</v>
      </c>
      <c r="AF455" s="586" t="s">
        <v>1328</v>
      </c>
      <c r="AG455" s="586" t="s">
        <v>1328</v>
      </c>
      <c r="AH455" s="586" t="s">
        <v>1328</v>
      </c>
      <c r="AI455" s="586" t="s">
        <v>1328</v>
      </c>
      <c r="AJ455" s="586" t="s">
        <v>1328</v>
      </c>
      <c r="AK455" s="586" t="s">
        <v>1328</v>
      </c>
      <c r="AL455" s="586" t="s">
        <v>1328</v>
      </c>
      <c r="AM455" s="586" t="s">
        <v>1328</v>
      </c>
      <c r="AN455" s="586" t="s">
        <v>1328</v>
      </c>
      <c r="AO455" s="586" t="s">
        <v>1328</v>
      </c>
      <c r="AP455" s="586" t="s">
        <v>1328</v>
      </c>
      <c r="AQ455" s="586" t="s">
        <v>1328</v>
      </c>
      <c r="AR455" s="586" t="s">
        <v>1328</v>
      </c>
      <c r="AS455" s="586" t="s">
        <v>1328</v>
      </c>
      <c r="AT455" s="587" t="s">
        <v>1328</v>
      </c>
      <c r="AU455" s="586" t="s">
        <v>1328</v>
      </c>
      <c r="AV455" s="586" t="s">
        <v>1328</v>
      </c>
      <c r="AW455" s="586" t="s">
        <v>1328</v>
      </c>
      <c r="AX455" s="586" t="s">
        <v>1328</v>
      </c>
      <c r="AY455" s="586" t="s">
        <v>1328</v>
      </c>
      <c r="AZ455" s="588" t="s">
        <v>1328</v>
      </c>
      <c r="BA455" s="588" t="s">
        <v>1328</v>
      </c>
      <c r="BB455" s="586" t="s">
        <v>1328</v>
      </c>
      <c r="BC455" s="587" t="s">
        <v>1328</v>
      </c>
      <c r="BD455" s="587" t="s">
        <v>1328</v>
      </c>
      <c r="BE455" s="588" t="s">
        <v>1328</v>
      </c>
      <c r="BF455" s="586" t="s">
        <v>1328</v>
      </c>
      <c r="BG455" s="586" t="s">
        <v>1328</v>
      </c>
      <c r="BH455" s="586" t="s">
        <v>1328</v>
      </c>
      <c r="BI455" s="586" t="s">
        <v>1328</v>
      </c>
      <c r="BJ455" s="586"/>
      <c r="BK455" s="586"/>
    </row>
    <row r="456" spans="1:63" x14ac:dyDescent="0.25">
      <c r="A456" s="564">
        <v>303</v>
      </c>
      <c r="C456" s="584" t="s">
        <v>1328</v>
      </c>
      <c r="D456" s="584" t="s">
        <v>1328</v>
      </c>
      <c r="E456" s="585" t="s">
        <v>1328</v>
      </c>
      <c r="F456" s="586" t="s">
        <v>1328</v>
      </c>
      <c r="G456" s="586" t="s">
        <v>1328</v>
      </c>
      <c r="H456" s="586" t="s">
        <v>1328</v>
      </c>
      <c r="I456" s="586" t="s">
        <v>1328</v>
      </c>
      <c r="J456" s="586" t="s">
        <v>1328</v>
      </c>
      <c r="K456" s="586" t="s">
        <v>1328</v>
      </c>
      <c r="L456" s="586" t="s">
        <v>1328</v>
      </c>
      <c r="M456" s="586" t="s">
        <v>1328</v>
      </c>
      <c r="N456" s="586" t="s">
        <v>1328</v>
      </c>
      <c r="O456" s="586" t="s">
        <v>1328</v>
      </c>
      <c r="P456" s="586" t="s">
        <v>1328</v>
      </c>
      <c r="Q456" s="586" t="s">
        <v>1328</v>
      </c>
      <c r="R456" s="586" t="s">
        <v>1328</v>
      </c>
      <c r="S456" s="586" t="s">
        <v>1328</v>
      </c>
      <c r="T456" s="586" t="s">
        <v>1328</v>
      </c>
      <c r="U456" s="586" t="s">
        <v>1328</v>
      </c>
      <c r="V456" s="586" t="s">
        <v>1328</v>
      </c>
      <c r="W456" s="586" t="s">
        <v>1328</v>
      </c>
      <c r="X456" s="586" t="s">
        <v>1328</v>
      </c>
      <c r="Y456" s="586" t="s">
        <v>1328</v>
      </c>
      <c r="Z456" s="586" t="s">
        <v>1328</v>
      </c>
      <c r="AA456" s="586" t="s">
        <v>1328</v>
      </c>
      <c r="AB456" s="586" t="s">
        <v>1328</v>
      </c>
      <c r="AC456" s="586" t="s">
        <v>1328</v>
      </c>
      <c r="AD456" s="586" t="s">
        <v>1328</v>
      </c>
      <c r="AE456" s="586" t="s">
        <v>1328</v>
      </c>
      <c r="AF456" s="586" t="s">
        <v>1328</v>
      </c>
      <c r="AG456" s="586" t="s">
        <v>1328</v>
      </c>
      <c r="AH456" s="586" t="s">
        <v>1328</v>
      </c>
      <c r="AI456" s="586" t="s">
        <v>1328</v>
      </c>
      <c r="AJ456" s="586" t="s">
        <v>1328</v>
      </c>
      <c r="AK456" s="586" t="s">
        <v>1328</v>
      </c>
      <c r="AL456" s="586" t="s">
        <v>1328</v>
      </c>
      <c r="AM456" s="586" t="s">
        <v>1328</v>
      </c>
      <c r="AN456" s="586" t="s">
        <v>1328</v>
      </c>
      <c r="AO456" s="586" t="s">
        <v>1328</v>
      </c>
      <c r="AP456" s="586" t="s">
        <v>1328</v>
      </c>
      <c r="AQ456" s="586" t="s">
        <v>1328</v>
      </c>
      <c r="AR456" s="586" t="s">
        <v>1328</v>
      </c>
      <c r="AS456" s="586" t="s">
        <v>1328</v>
      </c>
      <c r="AT456" s="587" t="s">
        <v>1328</v>
      </c>
      <c r="AU456" s="586" t="s">
        <v>1328</v>
      </c>
      <c r="AV456" s="586" t="s">
        <v>1328</v>
      </c>
      <c r="AW456" s="586" t="s">
        <v>1328</v>
      </c>
      <c r="AX456" s="586" t="s">
        <v>1328</v>
      </c>
      <c r="AY456" s="586" t="s">
        <v>1328</v>
      </c>
      <c r="AZ456" s="588" t="s">
        <v>1328</v>
      </c>
      <c r="BA456" s="588" t="s">
        <v>1328</v>
      </c>
      <c r="BB456" s="586" t="s">
        <v>1328</v>
      </c>
      <c r="BC456" s="587" t="s">
        <v>1328</v>
      </c>
      <c r="BD456" s="587" t="s">
        <v>1328</v>
      </c>
      <c r="BE456" s="588" t="s">
        <v>1328</v>
      </c>
      <c r="BF456" s="586" t="s">
        <v>1328</v>
      </c>
      <c r="BG456" s="586" t="s">
        <v>1328</v>
      </c>
      <c r="BH456" s="586" t="s">
        <v>1328</v>
      </c>
      <c r="BI456" s="586" t="s">
        <v>1328</v>
      </c>
      <c r="BJ456" s="586"/>
      <c r="BK456" s="586"/>
    </row>
    <row r="457" spans="1:63" x14ac:dyDescent="0.25">
      <c r="A457" s="564">
        <v>303</v>
      </c>
      <c r="C457" s="584" t="s">
        <v>1328</v>
      </c>
      <c r="D457" s="584" t="s">
        <v>1328</v>
      </c>
      <c r="E457" s="585" t="s">
        <v>1328</v>
      </c>
      <c r="F457" s="586" t="s">
        <v>1328</v>
      </c>
      <c r="G457" s="586" t="s">
        <v>1328</v>
      </c>
      <c r="H457" s="586" t="s">
        <v>1328</v>
      </c>
      <c r="I457" s="586" t="s">
        <v>1328</v>
      </c>
      <c r="J457" s="586" t="s">
        <v>1328</v>
      </c>
      <c r="K457" s="586" t="s">
        <v>1328</v>
      </c>
      <c r="L457" s="586" t="s">
        <v>1328</v>
      </c>
      <c r="M457" s="586" t="s">
        <v>1328</v>
      </c>
      <c r="N457" s="586" t="s">
        <v>1328</v>
      </c>
      <c r="O457" s="586" t="s">
        <v>1328</v>
      </c>
      <c r="P457" s="586" t="s">
        <v>1328</v>
      </c>
      <c r="Q457" s="586" t="s">
        <v>1328</v>
      </c>
      <c r="R457" s="586" t="s">
        <v>1328</v>
      </c>
      <c r="S457" s="586" t="s">
        <v>1328</v>
      </c>
      <c r="T457" s="586" t="s">
        <v>1328</v>
      </c>
      <c r="U457" s="586" t="s">
        <v>1328</v>
      </c>
      <c r="V457" s="586" t="s">
        <v>1328</v>
      </c>
      <c r="W457" s="586" t="s">
        <v>1328</v>
      </c>
      <c r="X457" s="586" t="s">
        <v>1328</v>
      </c>
      <c r="Y457" s="586" t="s">
        <v>1328</v>
      </c>
      <c r="Z457" s="586" t="s">
        <v>1328</v>
      </c>
      <c r="AA457" s="586" t="s">
        <v>1328</v>
      </c>
      <c r="AB457" s="586" t="s">
        <v>1328</v>
      </c>
      <c r="AC457" s="586" t="s">
        <v>1328</v>
      </c>
      <c r="AD457" s="586" t="s">
        <v>1328</v>
      </c>
      <c r="AE457" s="586" t="s">
        <v>1328</v>
      </c>
      <c r="AF457" s="586" t="s">
        <v>1328</v>
      </c>
      <c r="AG457" s="586" t="s">
        <v>1328</v>
      </c>
      <c r="AH457" s="586" t="s">
        <v>1328</v>
      </c>
      <c r="AI457" s="586" t="s">
        <v>1328</v>
      </c>
      <c r="AJ457" s="586" t="s">
        <v>1328</v>
      </c>
      <c r="AK457" s="586" t="s">
        <v>1328</v>
      </c>
      <c r="AL457" s="586" t="s">
        <v>1328</v>
      </c>
      <c r="AM457" s="586" t="s">
        <v>1328</v>
      </c>
      <c r="AN457" s="586" t="s">
        <v>1328</v>
      </c>
      <c r="AO457" s="586" t="s">
        <v>1328</v>
      </c>
      <c r="AP457" s="586" t="s">
        <v>1328</v>
      </c>
      <c r="AQ457" s="586" t="s">
        <v>1328</v>
      </c>
      <c r="AR457" s="586" t="s">
        <v>1328</v>
      </c>
      <c r="AS457" s="586" t="s">
        <v>1328</v>
      </c>
      <c r="AT457" s="587" t="s">
        <v>1328</v>
      </c>
      <c r="AU457" s="586" t="s">
        <v>1328</v>
      </c>
      <c r="AV457" s="586" t="s">
        <v>1328</v>
      </c>
      <c r="AW457" s="586" t="s">
        <v>1328</v>
      </c>
      <c r="AX457" s="586" t="s">
        <v>1328</v>
      </c>
      <c r="AY457" s="586" t="s">
        <v>1328</v>
      </c>
      <c r="AZ457" s="588" t="s">
        <v>1328</v>
      </c>
      <c r="BA457" s="588" t="s">
        <v>1328</v>
      </c>
      <c r="BB457" s="586" t="s">
        <v>1328</v>
      </c>
      <c r="BC457" s="587" t="s">
        <v>1328</v>
      </c>
      <c r="BD457" s="587" t="s">
        <v>1328</v>
      </c>
      <c r="BE457" s="588" t="s">
        <v>1328</v>
      </c>
      <c r="BF457" s="586" t="s">
        <v>1328</v>
      </c>
      <c r="BG457" s="586" t="s">
        <v>1328</v>
      </c>
      <c r="BH457" s="586" t="s">
        <v>1328</v>
      </c>
      <c r="BI457" s="586" t="s">
        <v>1328</v>
      </c>
      <c r="BJ457" s="586"/>
      <c r="BK457" s="586"/>
    </row>
    <row r="458" spans="1:63" x14ac:dyDescent="0.25">
      <c r="A458" s="564">
        <v>303</v>
      </c>
      <c r="C458" s="584" t="s">
        <v>1328</v>
      </c>
      <c r="D458" s="584" t="s">
        <v>1328</v>
      </c>
      <c r="E458" s="585" t="s">
        <v>1328</v>
      </c>
      <c r="F458" s="586" t="s">
        <v>1328</v>
      </c>
      <c r="G458" s="586" t="s">
        <v>1328</v>
      </c>
      <c r="H458" s="586" t="s">
        <v>1328</v>
      </c>
      <c r="I458" s="586" t="s">
        <v>1328</v>
      </c>
      <c r="J458" s="586" t="s">
        <v>1328</v>
      </c>
      <c r="K458" s="586" t="s">
        <v>1328</v>
      </c>
      <c r="L458" s="586" t="s">
        <v>1328</v>
      </c>
      <c r="M458" s="586" t="s">
        <v>1328</v>
      </c>
      <c r="N458" s="586" t="s">
        <v>1328</v>
      </c>
      <c r="O458" s="586" t="s">
        <v>1328</v>
      </c>
      <c r="P458" s="586" t="s">
        <v>1328</v>
      </c>
      <c r="Q458" s="586" t="s">
        <v>1328</v>
      </c>
      <c r="R458" s="586" t="s">
        <v>1328</v>
      </c>
      <c r="S458" s="586" t="s">
        <v>1328</v>
      </c>
      <c r="T458" s="586" t="s">
        <v>1328</v>
      </c>
      <c r="U458" s="586" t="s">
        <v>1328</v>
      </c>
      <c r="V458" s="586" t="s">
        <v>1328</v>
      </c>
      <c r="W458" s="586" t="s">
        <v>1328</v>
      </c>
      <c r="X458" s="586" t="s">
        <v>1328</v>
      </c>
      <c r="Y458" s="586" t="s">
        <v>1328</v>
      </c>
      <c r="Z458" s="586" t="s">
        <v>1328</v>
      </c>
      <c r="AA458" s="586" t="s">
        <v>1328</v>
      </c>
      <c r="AB458" s="586" t="s">
        <v>1328</v>
      </c>
      <c r="AC458" s="586" t="s">
        <v>1328</v>
      </c>
      <c r="AD458" s="586" t="s">
        <v>1328</v>
      </c>
      <c r="AE458" s="586" t="s">
        <v>1328</v>
      </c>
      <c r="AF458" s="586" t="s">
        <v>1328</v>
      </c>
      <c r="AG458" s="586" t="s">
        <v>1328</v>
      </c>
      <c r="AH458" s="586" t="s">
        <v>1328</v>
      </c>
      <c r="AI458" s="586" t="s">
        <v>1328</v>
      </c>
      <c r="AJ458" s="586" t="s">
        <v>1328</v>
      </c>
      <c r="AK458" s="586" t="s">
        <v>1328</v>
      </c>
      <c r="AL458" s="586" t="s">
        <v>1328</v>
      </c>
      <c r="AM458" s="586" t="s">
        <v>1328</v>
      </c>
      <c r="AN458" s="586" t="s">
        <v>1328</v>
      </c>
      <c r="AO458" s="586" t="s">
        <v>1328</v>
      </c>
      <c r="AP458" s="586" t="s">
        <v>1328</v>
      </c>
      <c r="AQ458" s="586" t="s">
        <v>1328</v>
      </c>
      <c r="AR458" s="586" t="s">
        <v>1328</v>
      </c>
      <c r="AS458" s="586" t="s">
        <v>1328</v>
      </c>
      <c r="AT458" s="587" t="s">
        <v>1328</v>
      </c>
      <c r="AU458" s="586" t="s">
        <v>1328</v>
      </c>
      <c r="AV458" s="586" t="s">
        <v>1328</v>
      </c>
      <c r="AW458" s="586" t="s">
        <v>1328</v>
      </c>
      <c r="AX458" s="586" t="s">
        <v>1328</v>
      </c>
      <c r="AY458" s="586" t="s">
        <v>1328</v>
      </c>
      <c r="AZ458" s="588" t="s">
        <v>1328</v>
      </c>
      <c r="BA458" s="588" t="s">
        <v>1328</v>
      </c>
      <c r="BB458" s="586" t="s">
        <v>1328</v>
      </c>
      <c r="BC458" s="587" t="s">
        <v>1328</v>
      </c>
      <c r="BD458" s="587" t="s">
        <v>1328</v>
      </c>
      <c r="BE458" s="588" t="s">
        <v>1328</v>
      </c>
      <c r="BF458" s="586" t="s">
        <v>1328</v>
      </c>
      <c r="BG458" s="586" t="s">
        <v>1328</v>
      </c>
      <c r="BH458" s="586" t="s">
        <v>1328</v>
      </c>
      <c r="BI458" s="586" t="s">
        <v>1328</v>
      </c>
      <c r="BJ458" s="586"/>
      <c r="BK458" s="586"/>
    </row>
    <row r="459" spans="1:63" x14ac:dyDescent="0.25">
      <c r="A459" s="564">
        <v>303</v>
      </c>
      <c r="C459" s="584" t="s">
        <v>1328</v>
      </c>
      <c r="D459" s="584" t="s">
        <v>1328</v>
      </c>
      <c r="E459" s="585" t="s">
        <v>1328</v>
      </c>
      <c r="F459" s="586" t="s">
        <v>1328</v>
      </c>
      <c r="G459" s="586" t="s">
        <v>1328</v>
      </c>
      <c r="H459" s="586" t="s">
        <v>1328</v>
      </c>
      <c r="I459" s="586" t="s">
        <v>1328</v>
      </c>
      <c r="J459" s="586" t="s">
        <v>1328</v>
      </c>
      <c r="K459" s="586" t="s">
        <v>1328</v>
      </c>
      <c r="L459" s="586" t="s">
        <v>1328</v>
      </c>
      <c r="M459" s="586" t="s">
        <v>1328</v>
      </c>
      <c r="N459" s="586" t="s">
        <v>1328</v>
      </c>
      <c r="O459" s="586" t="s">
        <v>1328</v>
      </c>
      <c r="P459" s="586" t="s">
        <v>1328</v>
      </c>
      <c r="Q459" s="586" t="s">
        <v>1328</v>
      </c>
      <c r="R459" s="586" t="s">
        <v>1328</v>
      </c>
      <c r="S459" s="586" t="s">
        <v>1328</v>
      </c>
      <c r="T459" s="586" t="s">
        <v>1328</v>
      </c>
      <c r="U459" s="586" t="s">
        <v>1328</v>
      </c>
      <c r="V459" s="586" t="s">
        <v>1328</v>
      </c>
      <c r="W459" s="586" t="s">
        <v>1328</v>
      </c>
      <c r="X459" s="586" t="s">
        <v>1328</v>
      </c>
      <c r="Y459" s="586" t="s">
        <v>1328</v>
      </c>
      <c r="Z459" s="586" t="s">
        <v>1328</v>
      </c>
      <c r="AA459" s="586" t="s">
        <v>1328</v>
      </c>
      <c r="AB459" s="586" t="s">
        <v>1328</v>
      </c>
      <c r="AC459" s="586" t="s">
        <v>1328</v>
      </c>
      <c r="AD459" s="586" t="s">
        <v>1328</v>
      </c>
      <c r="AE459" s="586" t="s">
        <v>1328</v>
      </c>
      <c r="AF459" s="586" t="s">
        <v>1328</v>
      </c>
      <c r="AG459" s="586" t="s">
        <v>1328</v>
      </c>
      <c r="AH459" s="586" t="s">
        <v>1328</v>
      </c>
      <c r="AI459" s="586" t="s">
        <v>1328</v>
      </c>
      <c r="AJ459" s="586" t="s">
        <v>1328</v>
      </c>
      <c r="AK459" s="586" t="s">
        <v>1328</v>
      </c>
      <c r="AL459" s="586" t="s">
        <v>1328</v>
      </c>
      <c r="AM459" s="586" t="s">
        <v>1328</v>
      </c>
      <c r="AN459" s="586" t="s">
        <v>1328</v>
      </c>
      <c r="AO459" s="586" t="s">
        <v>1328</v>
      </c>
      <c r="AP459" s="586" t="s">
        <v>1328</v>
      </c>
      <c r="AQ459" s="586" t="s">
        <v>1328</v>
      </c>
      <c r="AR459" s="586" t="s">
        <v>1328</v>
      </c>
      <c r="AS459" s="586" t="s">
        <v>1328</v>
      </c>
      <c r="AT459" s="587" t="s">
        <v>1328</v>
      </c>
      <c r="AU459" s="586" t="s">
        <v>1328</v>
      </c>
      <c r="AV459" s="586" t="s">
        <v>1328</v>
      </c>
      <c r="AW459" s="586" t="s">
        <v>1328</v>
      </c>
      <c r="AX459" s="586" t="s">
        <v>1328</v>
      </c>
      <c r="AY459" s="586" t="s">
        <v>1328</v>
      </c>
      <c r="AZ459" s="588" t="s">
        <v>1328</v>
      </c>
      <c r="BA459" s="588" t="s">
        <v>1328</v>
      </c>
      <c r="BB459" s="586" t="s">
        <v>1328</v>
      </c>
      <c r="BC459" s="587" t="s">
        <v>1328</v>
      </c>
      <c r="BD459" s="587" t="s">
        <v>1328</v>
      </c>
      <c r="BE459" s="588" t="s">
        <v>1328</v>
      </c>
      <c r="BF459" s="586" t="s">
        <v>1328</v>
      </c>
      <c r="BG459" s="586" t="s">
        <v>1328</v>
      </c>
      <c r="BH459" s="586" t="s">
        <v>1328</v>
      </c>
      <c r="BI459" s="586" t="s">
        <v>1328</v>
      </c>
      <c r="BJ459" s="586"/>
      <c r="BK459" s="586"/>
    </row>
    <row r="460" spans="1:63" x14ac:dyDescent="0.25">
      <c r="A460" s="564">
        <v>303</v>
      </c>
      <c r="C460" s="584" t="s">
        <v>1328</v>
      </c>
      <c r="D460" s="584" t="s">
        <v>1328</v>
      </c>
      <c r="E460" s="585" t="s">
        <v>1328</v>
      </c>
      <c r="F460" s="586" t="s">
        <v>1328</v>
      </c>
      <c r="G460" s="586" t="s">
        <v>1328</v>
      </c>
      <c r="H460" s="586" t="s">
        <v>1328</v>
      </c>
      <c r="I460" s="586" t="s">
        <v>1328</v>
      </c>
      <c r="J460" s="586" t="s">
        <v>1328</v>
      </c>
      <c r="K460" s="586" t="s">
        <v>1328</v>
      </c>
      <c r="L460" s="586" t="s">
        <v>1328</v>
      </c>
      <c r="M460" s="586" t="s">
        <v>1328</v>
      </c>
      <c r="N460" s="586" t="s">
        <v>1328</v>
      </c>
      <c r="O460" s="586" t="s">
        <v>1328</v>
      </c>
      <c r="P460" s="586" t="s">
        <v>1328</v>
      </c>
      <c r="Q460" s="586" t="s">
        <v>1328</v>
      </c>
      <c r="R460" s="586" t="s">
        <v>1328</v>
      </c>
      <c r="S460" s="586" t="s">
        <v>1328</v>
      </c>
      <c r="T460" s="586" t="s">
        <v>1328</v>
      </c>
      <c r="U460" s="586" t="s">
        <v>1328</v>
      </c>
      <c r="V460" s="586" t="s">
        <v>1328</v>
      </c>
      <c r="W460" s="586" t="s">
        <v>1328</v>
      </c>
      <c r="X460" s="586" t="s">
        <v>1328</v>
      </c>
      <c r="Y460" s="586" t="s">
        <v>1328</v>
      </c>
      <c r="Z460" s="586" t="s">
        <v>1328</v>
      </c>
      <c r="AA460" s="586" t="s">
        <v>1328</v>
      </c>
      <c r="AB460" s="586" t="s">
        <v>1328</v>
      </c>
      <c r="AC460" s="586" t="s">
        <v>1328</v>
      </c>
      <c r="AD460" s="586" t="s">
        <v>1328</v>
      </c>
      <c r="AE460" s="586" t="s">
        <v>1328</v>
      </c>
      <c r="AF460" s="586" t="s">
        <v>1328</v>
      </c>
      <c r="AG460" s="586" t="s">
        <v>1328</v>
      </c>
      <c r="AH460" s="586" t="s">
        <v>1328</v>
      </c>
      <c r="AI460" s="586" t="s">
        <v>1328</v>
      </c>
      <c r="AJ460" s="586" t="s">
        <v>1328</v>
      </c>
      <c r="AK460" s="586" t="s">
        <v>1328</v>
      </c>
      <c r="AL460" s="586" t="s">
        <v>1328</v>
      </c>
      <c r="AM460" s="586" t="s">
        <v>1328</v>
      </c>
      <c r="AN460" s="586" t="s">
        <v>1328</v>
      </c>
      <c r="AO460" s="586" t="s">
        <v>1328</v>
      </c>
      <c r="AP460" s="586" t="s">
        <v>1328</v>
      </c>
      <c r="AQ460" s="586" t="s">
        <v>1328</v>
      </c>
      <c r="AR460" s="586" t="s">
        <v>1328</v>
      </c>
      <c r="AS460" s="586" t="s">
        <v>1328</v>
      </c>
      <c r="AT460" s="587" t="s">
        <v>1328</v>
      </c>
      <c r="AU460" s="586" t="s">
        <v>1328</v>
      </c>
      <c r="AV460" s="586" t="s">
        <v>1328</v>
      </c>
      <c r="AW460" s="586" t="s">
        <v>1328</v>
      </c>
      <c r="AX460" s="586" t="s">
        <v>1328</v>
      </c>
      <c r="AY460" s="586" t="s">
        <v>1328</v>
      </c>
      <c r="AZ460" s="588" t="s">
        <v>1328</v>
      </c>
      <c r="BA460" s="588" t="s">
        <v>1328</v>
      </c>
      <c r="BB460" s="586" t="s">
        <v>1328</v>
      </c>
      <c r="BC460" s="587" t="s">
        <v>1328</v>
      </c>
      <c r="BD460" s="587" t="s">
        <v>1328</v>
      </c>
      <c r="BE460" s="588" t="s">
        <v>1328</v>
      </c>
      <c r="BF460" s="586" t="s">
        <v>1328</v>
      </c>
      <c r="BG460" s="586" t="s">
        <v>1328</v>
      </c>
      <c r="BH460" s="586" t="s">
        <v>1328</v>
      </c>
      <c r="BI460" s="586" t="s">
        <v>1328</v>
      </c>
      <c r="BJ460" s="586"/>
      <c r="BK460" s="586"/>
    </row>
    <row r="461" spans="1:63" x14ac:dyDescent="0.25">
      <c r="A461" s="564">
        <v>303</v>
      </c>
      <c r="C461" s="584" t="s">
        <v>1328</v>
      </c>
      <c r="D461" s="584" t="s">
        <v>1328</v>
      </c>
      <c r="E461" s="585" t="s">
        <v>1328</v>
      </c>
      <c r="F461" s="586" t="s">
        <v>1328</v>
      </c>
      <c r="G461" s="586" t="s">
        <v>1328</v>
      </c>
      <c r="H461" s="586" t="s">
        <v>1328</v>
      </c>
      <c r="I461" s="586" t="s">
        <v>1328</v>
      </c>
      <c r="J461" s="586" t="s">
        <v>1328</v>
      </c>
      <c r="K461" s="586" t="s">
        <v>1328</v>
      </c>
      <c r="L461" s="586" t="s">
        <v>1328</v>
      </c>
      <c r="M461" s="586" t="s">
        <v>1328</v>
      </c>
      <c r="N461" s="586" t="s">
        <v>1328</v>
      </c>
      <c r="O461" s="586" t="s">
        <v>1328</v>
      </c>
      <c r="P461" s="586" t="s">
        <v>1328</v>
      </c>
      <c r="Q461" s="586" t="s">
        <v>1328</v>
      </c>
      <c r="R461" s="586" t="s">
        <v>1328</v>
      </c>
      <c r="S461" s="586" t="s">
        <v>1328</v>
      </c>
      <c r="T461" s="586" t="s">
        <v>1328</v>
      </c>
      <c r="U461" s="586" t="s">
        <v>1328</v>
      </c>
      <c r="V461" s="586" t="s">
        <v>1328</v>
      </c>
      <c r="W461" s="586" t="s">
        <v>1328</v>
      </c>
      <c r="X461" s="586" t="s">
        <v>1328</v>
      </c>
      <c r="Y461" s="586" t="s">
        <v>1328</v>
      </c>
      <c r="Z461" s="586" t="s">
        <v>1328</v>
      </c>
      <c r="AA461" s="586" t="s">
        <v>1328</v>
      </c>
      <c r="AB461" s="586" t="s">
        <v>1328</v>
      </c>
      <c r="AC461" s="586" t="s">
        <v>1328</v>
      </c>
      <c r="AD461" s="586" t="s">
        <v>1328</v>
      </c>
      <c r="AE461" s="586" t="s">
        <v>1328</v>
      </c>
      <c r="AF461" s="586" t="s">
        <v>1328</v>
      </c>
      <c r="AG461" s="586" t="s">
        <v>1328</v>
      </c>
      <c r="AH461" s="586" t="s">
        <v>1328</v>
      </c>
      <c r="AI461" s="586" t="s">
        <v>1328</v>
      </c>
      <c r="AJ461" s="586" t="s">
        <v>1328</v>
      </c>
      <c r="AK461" s="586" t="s">
        <v>1328</v>
      </c>
      <c r="AL461" s="586" t="s">
        <v>1328</v>
      </c>
      <c r="AM461" s="586" t="s">
        <v>1328</v>
      </c>
      <c r="AN461" s="586" t="s">
        <v>1328</v>
      </c>
      <c r="AO461" s="586" t="s">
        <v>1328</v>
      </c>
      <c r="AP461" s="586" t="s">
        <v>1328</v>
      </c>
      <c r="AQ461" s="586" t="s">
        <v>1328</v>
      </c>
      <c r="AR461" s="586" t="s">
        <v>1328</v>
      </c>
      <c r="AS461" s="586" t="s">
        <v>1328</v>
      </c>
      <c r="AT461" s="587" t="s">
        <v>1328</v>
      </c>
      <c r="AU461" s="586" t="s">
        <v>1328</v>
      </c>
      <c r="AV461" s="586" t="s">
        <v>1328</v>
      </c>
      <c r="AW461" s="586" t="s">
        <v>1328</v>
      </c>
      <c r="AX461" s="586" t="s">
        <v>1328</v>
      </c>
      <c r="AY461" s="586" t="s">
        <v>1328</v>
      </c>
      <c r="AZ461" s="588" t="s">
        <v>1328</v>
      </c>
      <c r="BA461" s="588" t="s">
        <v>1328</v>
      </c>
      <c r="BB461" s="586" t="s">
        <v>1328</v>
      </c>
      <c r="BC461" s="587" t="s">
        <v>1328</v>
      </c>
      <c r="BD461" s="587" t="s">
        <v>1328</v>
      </c>
      <c r="BE461" s="588" t="s">
        <v>1328</v>
      </c>
      <c r="BF461" s="586" t="s">
        <v>1328</v>
      </c>
      <c r="BG461" s="586" t="s">
        <v>1328</v>
      </c>
      <c r="BH461" s="586" t="s">
        <v>1328</v>
      </c>
      <c r="BI461" s="586" t="s">
        <v>1328</v>
      </c>
      <c r="BJ461" s="586"/>
      <c r="BK461" s="586"/>
    </row>
    <row r="462" spans="1:63" x14ac:dyDescent="0.25">
      <c r="A462" s="564">
        <v>303</v>
      </c>
      <c r="C462" s="584" t="s">
        <v>1328</v>
      </c>
      <c r="D462" s="584" t="s">
        <v>1328</v>
      </c>
      <c r="E462" s="585" t="s">
        <v>1328</v>
      </c>
      <c r="F462" s="586" t="s">
        <v>1328</v>
      </c>
      <c r="G462" s="586" t="s">
        <v>1328</v>
      </c>
      <c r="H462" s="586" t="s">
        <v>1328</v>
      </c>
      <c r="I462" s="586" t="s">
        <v>1328</v>
      </c>
      <c r="J462" s="586" t="s">
        <v>1328</v>
      </c>
      <c r="K462" s="586" t="s">
        <v>1328</v>
      </c>
      <c r="L462" s="586" t="s">
        <v>1328</v>
      </c>
      <c r="M462" s="586" t="s">
        <v>1328</v>
      </c>
      <c r="N462" s="586" t="s">
        <v>1328</v>
      </c>
      <c r="O462" s="586" t="s">
        <v>1328</v>
      </c>
      <c r="P462" s="586" t="s">
        <v>1328</v>
      </c>
      <c r="Q462" s="586" t="s">
        <v>1328</v>
      </c>
      <c r="R462" s="586" t="s">
        <v>1328</v>
      </c>
      <c r="S462" s="586" t="s">
        <v>1328</v>
      </c>
      <c r="T462" s="586" t="s">
        <v>1328</v>
      </c>
      <c r="U462" s="586" t="s">
        <v>1328</v>
      </c>
      <c r="V462" s="586" t="s">
        <v>1328</v>
      </c>
      <c r="W462" s="586" t="s">
        <v>1328</v>
      </c>
      <c r="X462" s="586" t="s">
        <v>1328</v>
      </c>
      <c r="Y462" s="586" t="s">
        <v>1328</v>
      </c>
      <c r="Z462" s="586" t="s">
        <v>1328</v>
      </c>
      <c r="AA462" s="586" t="s">
        <v>1328</v>
      </c>
      <c r="AB462" s="586" t="s">
        <v>1328</v>
      </c>
      <c r="AC462" s="586" t="s">
        <v>1328</v>
      </c>
      <c r="AD462" s="586" t="s">
        <v>1328</v>
      </c>
      <c r="AE462" s="586" t="s">
        <v>1328</v>
      </c>
      <c r="AF462" s="586" t="s">
        <v>1328</v>
      </c>
      <c r="AG462" s="586" t="s">
        <v>1328</v>
      </c>
      <c r="AH462" s="586" t="s">
        <v>1328</v>
      </c>
      <c r="AI462" s="586" t="s">
        <v>1328</v>
      </c>
      <c r="AJ462" s="586" t="s">
        <v>1328</v>
      </c>
      <c r="AK462" s="586" t="s">
        <v>1328</v>
      </c>
      <c r="AL462" s="586" t="s">
        <v>1328</v>
      </c>
      <c r="AM462" s="586" t="s">
        <v>1328</v>
      </c>
      <c r="AN462" s="586" t="s">
        <v>1328</v>
      </c>
      <c r="AO462" s="586" t="s">
        <v>1328</v>
      </c>
      <c r="AP462" s="586" t="s">
        <v>1328</v>
      </c>
      <c r="AQ462" s="586" t="s">
        <v>1328</v>
      </c>
      <c r="AR462" s="586" t="s">
        <v>1328</v>
      </c>
      <c r="AS462" s="586" t="s">
        <v>1328</v>
      </c>
      <c r="AT462" s="587" t="s">
        <v>1328</v>
      </c>
      <c r="AU462" s="586" t="s">
        <v>1328</v>
      </c>
      <c r="AV462" s="586" t="s">
        <v>1328</v>
      </c>
      <c r="AW462" s="586" t="s">
        <v>1328</v>
      </c>
      <c r="AX462" s="586" t="s">
        <v>1328</v>
      </c>
      <c r="AY462" s="586" t="s">
        <v>1328</v>
      </c>
      <c r="AZ462" s="588" t="s">
        <v>1328</v>
      </c>
      <c r="BA462" s="588" t="s">
        <v>1328</v>
      </c>
      <c r="BB462" s="586" t="s">
        <v>1328</v>
      </c>
      <c r="BC462" s="587" t="s">
        <v>1328</v>
      </c>
      <c r="BD462" s="587" t="s">
        <v>1328</v>
      </c>
      <c r="BE462" s="588" t="s">
        <v>1328</v>
      </c>
      <c r="BF462" s="586" t="s">
        <v>1328</v>
      </c>
      <c r="BG462" s="586" t="s">
        <v>1328</v>
      </c>
      <c r="BH462" s="586" t="s">
        <v>1328</v>
      </c>
      <c r="BI462" s="586" t="s">
        <v>1328</v>
      </c>
      <c r="BJ462" s="586"/>
      <c r="BK462" s="586"/>
    </row>
    <row r="463" spans="1:63" x14ac:dyDescent="0.25">
      <c r="A463" s="564">
        <v>303</v>
      </c>
      <c r="C463" s="584" t="s">
        <v>1328</v>
      </c>
      <c r="D463" s="584" t="s">
        <v>1328</v>
      </c>
      <c r="E463" s="585" t="s">
        <v>1328</v>
      </c>
      <c r="F463" s="586" t="s">
        <v>1328</v>
      </c>
      <c r="G463" s="586" t="s">
        <v>1328</v>
      </c>
      <c r="H463" s="586" t="s">
        <v>1328</v>
      </c>
      <c r="I463" s="586" t="s">
        <v>1328</v>
      </c>
      <c r="J463" s="586" t="s">
        <v>1328</v>
      </c>
      <c r="K463" s="586" t="s">
        <v>1328</v>
      </c>
      <c r="L463" s="586" t="s">
        <v>1328</v>
      </c>
      <c r="M463" s="586" t="s">
        <v>1328</v>
      </c>
      <c r="N463" s="586" t="s">
        <v>1328</v>
      </c>
      <c r="O463" s="586" t="s">
        <v>1328</v>
      </c>
      <c r="P463" s="586" t="s">
        <v>1328</v>
      </c>
      <c r="Q463" s="586" t="s">
        <v>1328</v>
      </c>
      <c r="R463" s="586" t="s">
        <v>1328</v>
      </c>
      <c r="S463" s="586" t="s">
        <v>1328</v>
      </c>
      <c r="T463" s="586" t="s">
        <v>1328</v>
      </c>
      <c r="U463" s="586" t="s">
        <v>1328</v>
      </c>
      <c r="V463" s="586" t="s">
        <v>1328</v>
      </c>
      <c r="W463" s="586" t="s">
        <v>1328</v>
      </c>
      <c r="X463" s="586" t="s">
        <v>1328</v>
      </c>
      <c r="Y463" s="586" t="s">
        <v>1328</v>
      </c>
      <c r="Z463" s="586" t="s">
        <v>1328</v>
      </c>
      <c r="AA463" s="586" t="s">
        <v>1328</v>
      </c>
      <c r="AB463" s="586" t="s">
        <v>1328</v>
      </c>
      <c r="AC463" s="586" t="s">
        <v>1328</v>
      </c>
      <c r="AD463" s="586" t="s">
        <v>1328</v>
      </c>
      <c r="AE463" s="586" t="s">
        <v>1328</v>
      </c>
      <c r="AF463" s="586" t="s">
        <v>1328</v>
      </c>
      <c r="AG463" s="586" t="s">
        <v>1328</v>
      </c>
      <c r="AH463" s="586" t="s">
        <v>1328</v>
      </c>
      <c r="AI463" s="586" t="s">
        <v>1328</v>
      </c>
      <c r="AJ463" s="586" t="s">
        <v>1328</v>
      </c>
      <c r="AK463" s="586" t="s">
        <v>1328</v>
      </c>
      <c r="AL463" s="586" t="s">
        <v>1328</v>
      </c>
      <c r="AM463" s="586" t="s">
        <v>1328</v>
      </c>
      <c r="AN463" s="586" t="s">
        <v>1328</v>
      </c>
      <c r="AO463" s="586" t="s">
        <v>1328</v>
      </c>
      <c r="AP463" s="586" t="s">
        <v>1328</v>
      </c>
      <c r="AQ463" s="586" t="s">
        <v>1328</v>
      </c>
      <c r="AR463" s="586" t="s">
        <v>1328</v>
      </c>
      <c r="AS463" s="586" t="s">
        <v>1328</v>
      </c>
      <c r="AT463" s="587" t="s">
        <v>1328</v>
      </c>
      <c r="AU463" s="586" t="s">
        <v>1328</v>
      </c>
      <c r="AV463" s="586" t="s">
        <v>1328</v>
      </c>
      <c r="AW463" s="586" t="s">
        <v>1328</v>
      </c>
      <c r="AX463" s="586" t="s">
        <v>1328</v>
      </c>
      <c r="AY463" s="586" t="s">
        <v>1328</v>
      </c>
      <c r="AZ463" s="588" t="s">
        <v>1328</v>
      </c>
      <c r="BA463" s="588" t="s">
        <v>1328</v>
      </c>
      <c r="BB463" s="586" t="s">
        <v>1328</v>
      </c>
      <c r="BC463" s="587" t="s">
        <v>1328</v>
      </c>
      <c r="BD463" s="587" t="s">
        <v>1328</v>
      </c>
      <c r="BE463" s="588" t="s">
        <v>1328</v>
      </c>
      <c r="BF463" s="586" t="s">
        <v>1328</v>
      </c>
      <c r="BG463" s="586" t="s">
        <v>1328</v>
      </c>
      <c r="BH463" s="586" t="s">
        <v>1328</v>
      </c>
      <c r="BI463" s="586" t="s">
        <v>1328</v>
      </c>
      <c r="BJ463" s="586"/>
      <c r="BK463" s="586"/>
    </row>
    <row r="464" spans="1:63" x14ac:dyDescent="0.25">
      <c r="A464" s="564">
        <v>303</v>
      </c>
      <c r="C464" s="584" t="s">
        <v>1328</v>
      </c>
      <c r="D464" s="584" t="s">
        <v>1328</v>
      </c>
      <c r="E464" s="585" t="s">
        <v>1328</v>
      </c>
      <c r="F464" s="586" t="s">
        <v>1328</v>
      </c>
      <c r="G464" s="586" t="s">
        <v>1328</v>
      </c>
      <c r="H464" s="586" t="s">
        <v>1328</v>
      </c>
      <c r="I464" s="586" t="s">
        <v>1328</v>
      </c>
      <c r="J464" s="586" t="s">
        <v>1328</v>
      </c>
      <c r="K464" s="586" t="s">
        <v>1328</v>
      </c>
      <c r="L464" s="586" t="s">
        <v>1328</v>
      </c>
      <c r="M464" s="586" t="s">
        <v>1328</v>
      </c>
      <c r="N464" s="586" t="s">
        <v>1328</v>
      </c>
      <c r="O464" s="586" t="s">
        <v>1328</v>
      </c>
      <c r="P464" s="586" t="s">
        <v>1328</v>
      </c>
      <c r="Q464" s="586" t="s">
        <v>1328</v>
      </c>
      <c r="R464" s="586" t="s">
        <v>1328</v>
      </c>
      <c r="S464" s="586" t="s">
        <v>1328</v>
      </c>
      <c r="T464" s="586" t="s">
        <v>1328</v>
      </c>
      <c r="U464" s="586" t="s">
        <v>1328</v>
      </c>
      <c r="V464" s="586" t="s">
        <v>1328</v>
      </c>
      <c r="W464" s="586" t="s">
        <v>1328</v>
      </c>
      <c r="X464" s="586" t="s">
        <v>1328</v>
      </c>
      <c r="Y464" s="586" t="s">
        <v>1328</v>
      </c>
      <c r="Z464" s="586" t="s">
        <v>1328</v>
      </c>
      <c r="AA464" s="586" t="s">
        <v>1328</v>
      </c>
      <c r="AB464" s="586" t="s">
        <v>1328</v>
      </c>
      <c r="AC464" s="586" t="s">
        <v>1328</v>
      </c>
      <c r="AD464" s="586" t="s">
        <v>1328</v>
      </c>
      <c r="AE464" s="586" t="s">
        <v>1328</v>
      </c>
      <c r="AF464" s="586" t="s">
        <v>1328</v>
      </c>
      <c r="AG464" s="586" t="s">
        <v>1328</v>
      </c>
      <c r="AH464" s="586" t="s">
        <v>1328</v>
      </c>
      <c r="AI464" s="586" t="s">
        <v>1328</v>
      </c>
      <c r="AJ464" s="586" t="s">
        <v>1328</v>
      </c>
      <c r="AK464" s="586" t="s">
        <v>1328</v>
      </c>
      <c r="AL464" s="586" t="s">
        <v>1328</v>
      </c>
      <c r="AM464" s="586" t="s">
        <v>1328</v>
      </c>
      <c r="AN464" s="586" t="s">
        <v>1328</v>
      </c>
      <c r="AO464" s="586" t="s">
        <v>1328</v>
      </c>
      <c r="AP464" s="586" t="s">
        <v>1328</v>
      </c>
      <c r="AQ464" s="586" t="s">
        <v>1328</v>
      </c>
      <c r="AR464" s="586" t="s">
        <v>1328</v>
      </c>
      <c r="AS464" s="586" t="s">
        <v>1328</v>
      </c>
      <c r="AT464" s="587" t="s">
        <v>1328</v>
      </c>
      <c r="AU464" s="586" t="s">
        <v>1328</v>
      </c>
      <c r="AV464" s="586" t="s">
        <v>1328</v>
      </c>
      <c r="AW464" s="586" t="s">
        <v>1328</v>
      </c>
      <c r="AX464" s="586" t="s">
        <v>1328</v>
      </c>
      <c r="AY464" s="586" t="s">
        <v>1328</v>
      </c>
      <c r="AZ464" s="588" t="s">
        <v>1328</v>
      </c>
      <c r="BA464" s="588" t="s">
        <v>1328</v>
      </c>
      <c r="BB464" s="586" t="s">
        <v>1328</v>
      </c>
      <c r="BC464" s="587" t="s">
        <v>1328</v>
      </c>
      <c r="BD464" s="587" t="s">
        <v>1328</v>
      </c>
      <c r="BE464" s="588" t="s">
        <v>1328</v>
      </c>
      <c r="BF464" s="586" t="s">
        <v>1328</v>
      </c>
      <c r="BG464" s="586" t="s">
        <v>1328</v>
      </c>
      <c r="BH464" s="586" t="s">
        <v>1328</v>
      </c>
      <c r="BI464" s="586" t="s">
        <v>1328</v>
      </c>
      <c r="BJ464" s="586"/>
      <c r="BK464" s="586"/>
    </row>
    <row r="465" spans="1:63" x14ac:dyDescent="0.25">
      <c r="A465" s="564">
        <v>303</v>
      </c>
      <c r="C465" s="584" t="s">
        <v>1328</v>
      </c>
      <c r="D465" s="584" t="s">
        <v>1328</v>
      </c>
      <c r="E465" s="585" t="s">
        <v>1328</v>
      </c>
      <c r="F465" s="586" t="s">
        <v>1328</v>
      </c>
      <c r="G465" s="586" t="s">
        <v>1328</v>
      </c>
      <c r="H465" s="586" t="s">
        <v>1328</v>
      </c>
      <c r="I465" s="586" t="s">
        <v>1328</v>
      </c>
      <c r="J465" s="586" t="s">
        <v>1328</v>
      </c>
      <c r="K465" s="586" t="s">
        <v>1328</v>
      </c>
      <c r="L465" s="586" t="s">
        <v>1328</v>
      </c>
      <c r="M465" s="586" t="s">
        <v>1328</v>
      </c>
      <c r="N465" s="586" t="s">
        <v>1328</v>
      </c>
      <c r="O465" s="586" t="s">
        <v>1328</v>
      </c>
      <c r="P465" s="586" t="s">
        <v>1328</v>
      </c>
      <c r="Q465" s="586" t="s">
        <v>1328</v>
      </c>
      <c r="R465" s="586" t="s">
        <v>1328</v>
      </c>
      <c r="S465" s="586" t="s">
        <v>1328</v>
      </c>
      <c r="T465" s="586" t="s">
        <v>1328</v>
      </c>
      <c r="U465" s="586" t="s">
        <v>1328</v>
      </c>
      <c r="V465" s="586" t="s">
        <v>1328</v>
      </c>
      <c r="W465" s="586" t="s">
        <v>1328</v>
      </c>
      <c r="X465" s="586" t="s">
        <v>1328</v>
      </c>
      <c r="Y465" s="586" t="s">
        <v>1328</v>
      </c>
      <c r="Z465" s="586" t="s">
        <v>1328</v>
      </c>
      <c r="AA465" s="586" t="s">
        <v>1328</v>
      </c>
      <c r="AB465" s="586" t="s">
        <v>1328</v>
      </c>
      <c r="AC465" s="586" t="s">
        <v>1328</v>
      </c>
      <c r="AD465" s="586" t="s">
        <v>1328</v>
      </c>
      <c r="AE465" s="586" t="s">
        <v>1328</v>
      </c>
      <c r="AF465" s="586" t="s">
        <v>1328</v>
      </c>
      <c r="AG465" s="586" t="s">
        <v>1328</v>
      </c>
      <c r="AH465" s="586" t="s">
        <v>1328</v>
      </c>
      <c r="AI465" s="586" t="s">
        <v>1328</v>
      </c>
      <c r="AJ465" s="586" t="s">
        <v>1328</v>
      </c>
      <c r="AK465" s="586" t="s">
        <v>1328</v>
      </c>
      <c r="AL465" s="586" t="s">
        <v>1328</v>
      </c>
      <c r="AM465" s="586" t="s">
        <v>1328</v>
      </c>
      <c r="AN465" s="586" t="s">
        <v>1328</v>
      </c>
      <c r="AO465" s="586" t="s">
        <v>1328</v>
      </c>
      <c r="AP465" s="586" t="s">
        <v>1328</v>
      </c>
      <c r="AQ465" s="586" t="s">
        <v>1328</v>
      </c>
      <c r="AR465" s="586" t="s">
        <v>1328</v>
      </c>
      <c r="AS465" s="586" t="s">
        <v>1328</v>
      </c>
      <c r="AT465" s="587" t="s">
        <v>1328</v>
      </c>
      <c r="AU465" s="586" t="s">
        <v>1328</v>
      </c>
      <c r="AV465" s="586" t="s">
        <v>1328</v>
      </c>
      <c r="AW465" s="586" t="s">
        <v>1328</v>
      </c>
      <c r="AX465" s="586" t="s">
        <v>1328</v>
      </c>
      <c r="AY465" s="586" t="s">
        <v>1328</v>
      </c>
      <c r="AZ465" s="588" t="s">
        <v>1328</v>
      </c>
      <c r="BA465" s="588" t="s">
        <v>1328</v>
      </c>
      <c r="BB465" s="586" t="s">
        <v>1328</v>
      </c>
      <c r="BC465" s="587" t="s">
        <v>1328</v>
      </c>
      <c r="BD465" s="587" t="s">
        <v>1328</v>
      </c>
      <c r="BE465" s="588" t="s">
        <v>1328</v>
      </c>
      <c r="BF465" s="586" t="s">
        <v>1328</v>
      </c>
      <c r="BG465" s="586" t="s">
        <v>1328</v>
      </c>
      <c r="BH465" s="586" t="s">
        <v>1328</v>
      </c>
      <c r="BI465" s="586" t="s">
        <v>1328</v>
      </c>
      <c r="BJ465" s="586"/>
      <c r="BK465" s="586"/>
    </row>
    <row r="466" spans="1:63" x14ac:dyDescent="0.25">
      <c r="A466" s="564">
        <v>303</v>
      </c>
      <c r="C466" s="584" t="s">
        <v>1328</v>
      </c>
      <c r="D466" s="584" t="s">
        <v>1328</v>
      </c>
      <c r="E466" s="585" t="s">
        <v>1328</v>
      </c>
      <c r="F466" s="586" t="s">
        <v>1328</v>
      </c>
      <c r="G466" s="586" t="s">
        <v>1328</v>
      </c>
      <c r="H466" s="586" t="s">
        <v>1328</v>
      </c>
      <c r="I466" s="586" t="s">
        <v>1328</v>
      </c>
      <c r="J466" s="586" t="s">
        <v>1328</v>
      </c>
      <c r="K466" s="586" t="s">
        <v>1328</v>
      </c>
      <c r="L466" s="586" t="s">
        <v>1328</v>
      </c>
      <c r="M466" s="586" t="s">
        <v>1328</v>
      </c>
      <c r="N466" s="586" t="s">
        <v>1328</v>
      </c>
      <c r="O466" s="586" t="s">
        <v>1328</v>
      </c>
      <c r="P466" s="586" t="s">
        <v>1328</v>
      </c>
      <c r="Q466" s="586" t="s">
        <v>1328</v>
      </c>
      <c r="R466" s="586" t="s">
        <v>1328</v>
      </c>
      <c r="S466" s="586" t="s">
        <v>1328</v>
      </c>
      <c r="T466" s="586" t="s">
        <v>1328</v>
      </c>
      <c r="U466" s="586" t="s">
        <v>1328</v>
      </c>
      <c r="V466" s="586" t="s">
        <v>1328</v>
      </c>
      <c r="W466" s="586" t="s">
        <v>1328</v>
      </c>
      <c r="X466" s="586" t="s">
        <v>1328</v>
      </c>
      <c r="Y466" s="586" t="s">
        <v>1328</v>
      </c>
      <c r="Z466" s="586" t="s">
        <v>1328</v>
      </c>
      <c r="AA466" s="586" t="s">
        <v>1328</v>
      </c>
      <c r="AB466" s="586" t="s">
        <v>1328</v>
      </c>
      <c r="AC466" s="586" t="s">
        <v>1328</v>
      </c>
      <c r="AD466" s="586" t="s">
        <v>1328</v>
      </c>
      <c r="AE466" s="586" t="s">
        <v>1328</v>
      </c>
      <c r="AF466" s="586" t="s">
        <v>1328</v>
      </c>
      <c r="AG466" s="586" t="s">
        <v>1328</v>
      </c>
      <c r="AH466" s="586" t="s">
        <v>1328</v>
      </c>
      <c r="AI466" s="586" t="s">
        <v>1328</v>
      </c>
      <c r="AJ466" s="586" t="s">
        <v>1328</v>
      </c>
      <c r="AK466" s="586" t="s">
        <v>1328</v>
      </c>
      <c r="AL466" s="586" t="s">
        <v>1328</v>
      </c>
      <c r="AM466" s="586" t="s">
        <v>1328</v>
      </c>
      <c r="AN466" s="586" t="s">
        <v>1328</v>
      </c>
      <c r="AO466" s="586" t="s">
        <v>1328</v>
      </c>
      <c r="AP466" s="586" t="s">
        <v>1328</v>
      </c>
      <c r="AQ466" s="586" t="s">
        <v>1328</v>
      </c>
      <c r="AR466" s="586" t="s">
        <v>1328</v>
      </c>
      <c r="AS466" s="586" t="s">
        <v>1328</v>
      </c>
      <c r="AT466" s="587" t="s">
        <v>1328</v>
      </c>
      <c r="AU466" s="586" t="s">
        <v>1328</v>
      </c>
      <c r="AV466" s="586" t="s">
        <v>1328</v>
      </c>
      <c r="AW466" s="586" t="s">
        <v>1328</v>
      </c>
      <c r="AX466" s="586" t="s">
        <v>1328</v>
      </c>
      <c r="AY466" s="586" t="s">
        <v>1328</v>
      </c>
      <c r="AZ466" s="588" t="s">
        <v>1328</v>
      </c>
      <c r="BA466" s="588" t="s">
        <v>1328</v>
      </c>
      <c r="BB466" s="586" t="s">
        <v>1328</v>
      </c>
      <c r="BC466" s="587" t="s">
        <v>1328</v>
      </c>
      <c r="BD466" s="587" t="s">
        <v>1328</v>
      </c>
      <c r="BE466" s="588" t="s">
        <v>1328</v>
      </c>
      <c r="BF466" s="586" t="s">
        <v>1328</v>
      </c>
      <c r="BG466" s="586" t="s">
        <v>1328</v>
      </c>
      <c r="BH466" s="586" t="s">
        <v>1328</v>
      </c>
      <c r="BI466" s="586" t="s">
        <v>1328</v>
      </c>
      <c r="BJ466" s="586"/>
      <c r="BK466" s="586"/>
    </row>
    <row r="467" spans="1:63" x14ac:dyDescent="0.25">
      <c r="A467" s="564">
        <v>303</v>
      </c>
      <c r="C467" s="584" t="s">
        <v>1328</v>
      </c>
      <c r="D467" s="584" t="s">
        <v>1328</v>
      </c>
      <c r="E467" s="585" t="s">
        <v>1328</v>
      </c>
      <c r="F467" s="586" t="s">
        <v>1328</v>
      </c>
      <c r="G467" s="586" t="s">
        <v>1328</v>
      </c>
      <c r="H467" s="586" t="s">
        <v>1328</v>
      </c>
      <c r="I467" s="586" t="s">
        <v>1328</v>
      </c>
      <c r="J467" s="586" t="s">
        <v>1328</v>
      </c>
      <c r="K467" s="586" t="s">
        <v>1328</v>
      </c>
      <c r="L467" s="586" t="s">
        <v>1328</v>
      </c>
      <c r="M467" s="586" t="s">
        <v>1328</v>
      </c>
      <c r="N467" s="586" t="s">
        <v>1328</v>
      </c>
      <c r="O467" s="586" t="s">
        <v>1328</v>
      </c>
      <c r="P467" s="586" t="s">
        <v>1328</v>
      </c>
      <c r="Q467" s="586" t="s">
        <v>1328</v>
      </c>
      <c r="R467" s="586" t="s">
        <v>1328</v>
      </c>
      <c r="S467" s="586" t="s">
        <v>1328</v>
      </c>
      <c r="T467" s="586" t="s">
        <v>1328</v>
      </c>
      <c r="U467" s="586" t="s">
        <v>1328</v>
      </c>
      <c r="V467" s="586" t="s">
        <v>1328</v>
      </c>
      <c r="W467" s="586" t="s">
        <v>1328</v>
      </c>
      <c r="X467" s="586" t="s">
        <v>1328</v>
      </c>
      <c r="Y467" s="586" t="s">
        <v>1328</v>
      </c>
      <c r="Z467" s="586" t="s">
        <v>1328</v>
      </c>
      <c r="AA467" s="586" t="s">
        <v>1328</v>
      </c>
      <c r="AB467" s="586" t="s">
        <v>1328</v>
      </c>
      <c r="AC467" s="586" t="s">
        <v>1328</v>
      </c>
      <c r="AD467" s="586" t="s">
        <v>1328</v>
      </c>
      <c r="AE467" s="586" t="s">
        <v>1328</v>
      </c>
      <c r="AF467" s="586" t="s">
        <v>1328</v>
      </c>
      <c r="AG467" s="586" t="s">
        <v>1328</v>
      </c>
      <c r="AH467" s="586" t="s">
        <v>1328</v>
      </c>
      <c r="AI467" s="586" t="s">
        <v>1328</v>
      </c>
      <c r="AJ467" s="586" t="s">
        <v>1328</v>
      </c>
      <c r="AK467" s="586" t="s">
        <v>1328</v>
      </c>
      <c r="AL467" s="586" t="s">
        <v>1328</v>
      </c>
      <c r="AM467" s="586" t="s">
        <v>1328</v>
      </c>
      <c r="AN467" s="586" t="s">
        <v>1328</v>
      </c>
      <c r="AO467" s="586" t="s">
        <v>1328</v>
      </c>
      <c r="AP467" s="586" t="s">
        <v>1328</v>
      </c>
      <c r="AQ467" s="586" t="s">
        <v>1328</v>
      </c>
      <c r="AR467" s="586" t="s">
        <v>1328</v>
      </c>
      <c r="AS467" s="586" t="s">
        <v>1328</v>
      </c>
      <c r="AT467" s="587" t="s">
        <v>1328</v>
      </c>
      <c r="AU467" s="586" t="s">
        <v>1328</v>
      </c>
      <c r="AV467" s="586" t="s">
        <v>1328</v>
      </c>
      <c r="AW467" s="586" t="s">
        <v>1328</v>
      </c>
      <c r="AX467" s="586" t="s">
        <v>1328</v>
      </c>
      <c r="AY467" s="586" t="s">
        <v>1328</v>
      </c>
      <c r="AZ467" s="588" t="s">
        <v>1328</v>
      </c>
      <c r="BA467" s="588" t="s">
        <v>1328</v>
      </c>
      <c r="BB467" s="586" t="s">
        <v>1328</v>
      </c>
      <c r="BC467" s="587" t="s">
        <v>1328</v>
      </c>
      <c r="BD467" s="587" t="s">
        <v>1328</v>
      </c>
      <c r="BE467" s="588" t="s">
        <v>1328</v>
      </c>
      <c r="BF467" s="586" t="s">
        <v>1328</v>
      </c>
      <c r="BG467" s="586" t="s">
        <v>1328</v>
      </c>
      <c r="BH467" s="586" t="s">
        <v>1328</v>
      </c>
      <c r="BI467" s="586" t="s">
        <v>1328</v>
      </c>
      <c r="BJ467" s="586"/>
      <c r="BK467" s="586"/>
    </row>
    <row r="468" spans="1:63" x14ac:dyDescent="0.25">
      <c r="A468" s="564">
        <v>303</v>
      </c>
      <c r="C468" s="584" t="s">
        <v>1328</v>
      </c>
      <c r="D468" s="584" t="s">
        <v>1328</v>
      </c>
      <c r="E468" s="585" t="s">
        <v>1328</v>
      </c>
      <c r="F468" s="586" t="s">
        <v>1328</v>
      </c>
      <c r="G468" s="586" t="s">
        <v>1328</v>
      </c>
      <c r="H468" s="586" t="s">
        <v>1328</v>
      </c>
      <c r="I468" s="586" t="s">
        <v>1328</v>
      </c>
      <c r="J468" s="586" t="s">
        <v>1328</v>
      </c>
      <c r="K468" s="586" t="s">
        <v>1328</v>
      </c>
      <c r="L468" s="586" t="s">
        <v>1328</v>
      </c>
      <c r="M468" s="586" t="s">
        <v>1328</v>
      </c>
      <c r="N468" s="586" t="s">
        <v>1328</v>
      </c>
      <c r="O468" s="586" t="s">
        <v>1328</v>
      </c>
      <c r="P468" s="586" t="s">
        <v>1328</v>
      </c>
      <c r="Q468" s="586" t="s">
        <v>1328</v>
      </c>
      <c r="R468" s="586" t="s">
        <v>1328</v>
      </c>
      <c r="S468" s="586" t="s">
        <v>1328</v>
      </c>
      <c r="T468" s="586" t="s">
        <v>1328</v>
      </c>
      <c r="U468" s="586" t="s">
        <v>1328</v>
      </c>
      <c r="V468" s="586" t="s">
        <v>1328</v>
      </c>
      <c r="W468" s="586" t="s">
        <v>1328</v>
      </c>
      <c r="X468" s="586" t="s">
        <v>1328</v>
      </c>
      <c r="Y468" s="586" t="s">
        <v>1328</v>
      </c>
      <c r="Z468" s="586" t="s">
        <v>1328</v>
      </c>
      <c r="AA468" s="586" t="s">
        <v>1328</v>
      </c>
      <c r="AB468" s="586" t="s">
        <v>1328</v>
      </c>
      <c r="AC468" s="586" t="s">
        <v>1328</v>
      </c>
      <c r="AD468" s="586" t="s">
        <v>1328</v>
      </c>
      <c r="AE468" s="586" t="s">
        <v>1328</v>
      </c>
      <c r="AF468" s="586" t="s">
        <v>1328</v>
      </c>
      <c r="AG468" s="586" t="s">
        <v>1328</v>
      </c>
      <c r="AH468" s="586" t="s">
        <v>1328</v>
      </c>
      <c r="AI468" s="586" t="s">
        <v>1328</v>
      </c>
      <c r="AJ468" s="586" t="s">
        <v>1328</v>
      </c>
      <c r="AK468" s="586" t="s">
        <v>1328</v>
      </c>
      <c r="AL468" s="586" t="s">
        <v>1328</v>
      </c>
      <c r="AM468" s="586" t="s">
        <v>1328</v>
      </c>
      <c r="AN468" s="586" t="s">
        <v>1328</v>
      </c>
      <c r="AO468" s="586" t="s">
        <v>1328</v>
      </c>
      <c r="AP468" s="586" t="s">
        <v>1328</v>
      </c>
      <c r="AQ468" s="586" t="s">
        <v>1328</v>
      </c>
      <c r="AR468" s="586" t="s">
        <v>1328</v>
      </c>
      <c r="AS468" s="586" t="s">
        <v>1328</v>
      </c>
      <c r="AT468" s="587" t="s">
        <v>1328</v>
      </c>
      <c r="AU468" s="586" t="s">
        <v>1328</v>
      </c>
      <c r="AV468" s="586" t="s">
        <v>1328</v>
      </c>
      <c r="AW468" s="586" t="s">
        <v>1328</v>
      </c>
      <c r="AX468" s="586" t="s">
        <v>1328</v>
      </c>
      <c r="AY468" s="586" t="s">
        <v>1328</v>
      </c>
      <c r="AZ468" s="588" t="s">
        <v>1328</v>
      </c>
      <c r="BA468" s="588" t="s">
        <v>1328</v>
      </c>
      <c r="BB468" s="586" t="s">
        <v>1328</v>
      </c>
      <c r="BC468" s="587" t="s">
        <v>1328</v>
      </c>
      <c r="BD468" s="587" t="s">
        <v>1328</v>
      </c>
      <c r="BE468" s="588" t="s">
        <v>1328</v>
      </c>
      <c r="BF468" s="586" t="s">
        <v>1328</v>
      </c>
      <c r="BG468" s="586" t="s">
        <v>1328</v>
      </c>
      <c r="BH468" s="586" t="s">
        <v>1328</v>
      </c>
      <c r="BI468" s="586" t="s">
        <v>1328</v>
      </c>
      <c r="BJ468" s="586"/>
      <c r="BK468" s="586"/>
    </row>
    <row r="469" spans="1:63" x14ac:dyDescent="0.25">
      <c r="A469" s="564">
        <v>303</v>
      </c>
      <c r="C469" s="584" t="s">
        <v>1328</v>
      </c>
      <c r="D469" s="584" t="s">
        <v>1328</v>
      </c>
      <c r="E469" s="585" t="s">
        <v>1328</v>
      </c>
      <c r="F469" s="586" t="s">
        <v>1328</v>
      </c>
      <c r="G469" s="586" t="s">
        <v>1328</v>
      </c>
      <c r="H469" s="586" t="s">
        <v>1328</v>
      </c>
      <c r="I469" s="586" t="s">
        <v>1328</v>
      </c>
      <c r="J469" s="586" t="s">
        <v>1328</v>
      </c>
      <c r="K469" s="586" t="s">
        <v>1328</v>
      </c>
      <c r="L469" s="586" t="s">
        <v>1328</v>
      </c>
      <c r="M469" s="586" t="s">
        <v>1328</v>
      </c>
      <c r="N469" s="586" t="s">
        <v>1328</v>
      </c>
      <c r="O469" s="586" t="s">
        <v>1328</v>
      </c>
      <c r="P469" s="586" t="s">
        <v>1328</v>
      </c>
      <c r="Q469" s="586" t="s">
        <v>1328</v>
      </c>
      <c r="R469" s="586" t="s">
        <v>1328</v>
      </c>
      <c r="S469" s="586" t="s">
        <v>1328</v>
      </c>
      <c r="T469" s="586" t="s">
        <v>1328</v>
      </c>
      <c r="U469" s="586" t="s">
        <v>1328</v>
      </c>
      <c r="V469" s="586" t="s">
        <v>1328</v>
      </c>
      <c r="W469" s="586" t="s">
        <v>1328</v>
      </c>
      <c r="X469" s="586" t="s">
        <v>1328</v>
      </c>
      <c r="Y469" s="586" t="s">
        <v>1328</v>
      </c>
      <c r="Z469" s="586" t="s">
        <v>1328</v>
      </c>
      <c r="AA469" s="586" t="s">
        <v>1328</v>
      </c>
      <c r="AB469" s="586" t="s">
        <v>1328</v>
      </c>
      <c r="AC469" s="586" t="s">
        <v>1328</v>
      </c>
      <c r="AD469" s="586" t="s">
        <v>1328</v>
      </c>
      <c r="AE469" s="586" t="s">
        <v>1328</v>
      </c>
      <c r="AF469" s="586" t="s">
        <v>1328</v>
      </c>
      <c r="AG469" s="586" t="s">
        <v>1328</v>
      </c>
      <c r="AH469" s="586" t="s">
        <v>1328</v>
      </c>
      <c r="AI469" s="586" t="s">
        <v>1328</v>
      </c>
      <c r="AJ469" s="586" t="s">
        <v>1328</v>
      </c>
      <c r="AK469" s="586" t="s">
        <v>1328</v>
      </c>
      <c r="AL469" s="586" t="s">
        <v>1328</v>
      </c>
      <c r="AM469" s="586" t="s">
        <v>1328</v>
      </c>
      <c r="AN469" s="586" t="s">
        <v>1328</v>
      </c>
      <c r="AO469" s="586" t="s">
        <v>1328</v>
      </c>
      <c r="AP469" s="586" t="s">
        <v>1328</v>
      </c>
      <c r="AQ469" s="586" t="s">
        <v>1328</v>
      </c>
      <c r="AR469" s="586" t="s">
        <v>1328</v>
      </c>
      <c r="AS469" s="586" t="s">
        <v>1328</v>
      </c>
      <c r="AT469" s="587" t="s">
        <v>1328</v>
      </c>
      <c r="AU469" s="586" t="s">
        <v>1328</v>
      </c>
      <c r="AV469" s="586" t="s">
        <v>1328</v>
      </c>
      <c r="AW469" s="586" t="s">
        <v>1328</v>
      </c>
      <c r="AX469" s="586" t="s">
        <v>1328</v>
      </c>
      <c r="AY469" s="586" t="s">
        <v>1328</v>
      </c>
      <c r="AZ469" s="588" t="s">
        <v>1328</v>
      </c>
      <c r="BA469" s="588" t="s">
        <v>1328</v>
      </c>
      <c r="BB469" s="586" t="s">
        <v>1328</v>
      </c>
      <c r="BC469" s="587" t="s">
        <v>1328</v>
      </c>
      <c r="BD469" s="587" t="s">
        <v>1328</v>
      </c>
      <c r="BE469" s="588" t="s">
        <v>1328</v>
      </c>
      <c r="BF469" s="586" t="s">
        <v>1328</v>
      </c>
      <c r="BG469" s="586" t="s">
        <v>1328</v>
      </c>
      <c r="BH469" s="586" t="s">
        <v>1328</v>
      </c>
      <c r="BI469" s="586" t="s">
        <v>1328</v>
      </c>
      <c r="BJ469" s="586"/>
      <c r="BK469" s="586"/>
    </row>
    <row r="470" spans="1:63" x14ac:dyDescent="0.25">
      <c r="A470" s="564">
        <v>303</v>
      </c>
      <c r="C470" s="584" t="s">
        <v>1328</v>
      </c>
      <c r="D470" s="584" t="s">
        <v>1328</v>
      </c>
      <c r="E470" s="585" t="s">
        <v>1328</v>
      </c>
      <c r="F470" s="586" t="s">
        <v>1328</v>
      </c>
      <c r="G470" s="586" t="s">
        <v>1328</v>
      </c>
      <c r="H470" s="586" t="s">
        <v>1328</v>
      </c>
      <c r="I470" s="586" t="s">
        <v>1328</v>
      </c>
      <c r="J470" s="586" t="s">
        <v>1328</v>
      </c>
      <c r="K470" s="586" t="s">
        <v>1328</v>
      </c>
      <c r="L470" s="586" t="s">
        <v>1328</v>
      </c>
      <c r="M470" s="586" t="s">
        <v>1328</v>
      </c>
      <c r="N470" s="586" t="s">
        <v>1328</v>
      </c>
      <c r="O470" s="586" t="s">
        <v>1328</v>
      </c>
      <c r="P470" s="586" t="s">
        <v>1328</v>
      </c>
      <c r="Q470" s="586" t="s">
        <v>1328</v>
      </c>
      <c r="R470" s="586" t="s">
        <v>1328</v>
      </c>
      <c r="S470" s="586" t="s">
        <v>1328</v>
      </c>
      <c r="T470" s="586" t="s">
        <v>1328</v>
      </c>
      <c r="U470" s="586" t="s">
        <v>1328</v>
      </c>
      <c r="V470" s="586" t="s">
        <v>1328</v>
      </c>
      <c r="W470" s="586" t="s">
        <v>1328</v>
      </c>
      <c r="X470" s="586" t="s">
        <v>1328</v>
      </c>
      <c r="Y470" s="586" t="s">
        <v>1328</v>
      </c>
      <c r="Z470" s="586" t="s">
        <v>1328</v>
      </c>
      <c r="AA470" s="586" t="s">
        <v>1328</v>
      </c>
      <c r="AB470" s="586" t="s">
        <v>1328</v>
      </c>
      <c r="AC470" s="586" t="s">
        <v>1328</v>
      </c>
      <c r="AD470" s="586" t="s">
        <v>1328</v>
      </c>
      <c r="AE470" s="586" t="s">
        <v>1328</v>
      </c>
      <c r="AF470" s="586" t="s">
        <v>1328</v>
      </c>
      <c r="AG470" s="586" t="s">
        <v>1328</v>
      </c>
      <c r="AH470" s="586" t="s">
        <v>1328</v>
      </c>
      <c r="AI470" s="586" t="s">
        <v>1328</v>
      </c>
      <c r="AJ470" s="586" t="s">
        <v>1328</v>
      </c>
      <c r="AK470" s="586" t="s">
        <v>1328</v>
      </c>
      <c r="AL470" s="586" t="s">
        <v>1328</v>
      </c>
      <c r="AM470" s="586" t="s">
        <v>1328</v>
      </c>
      <c r="AN470" s="586" t="s">
        <v>1328</v>
      </c>
      <c r="AO470" s="586" t="s">
        <v>1328</v>
      </c>
      <c r="AP470" s="586" t="s">
        <v>1328</v>
      </c>
      <c r="AQ470" s="586" t="s">
        <v>1328</v>
      </c>
      <c r="AR470" s="586" t="s">
        <v>1328</v>
      </c>
      <c r="AS470" s="586" t="s">
        <v>1328</v>
      </c>
      <c r="AT470" s="587" t="s">
        <v>1328</v>
      </c>
      <c r="AU470" s="586" t="s">
        <v>1328</v>
      </c>
      <c r="AV470" s="586" t="s">
        <v>1328</v>
      </c>
      <c r="AW470" s="586" t="s">
        <v>1328</v>
      </c>
      <c r="AX470" s="586" t="s">
        <v>1328</v>
      </c>
      <c r="AY470" s="586" t="s">
        <v>1328</v>
      </c>
      <c r="AZ470" s="588" t="s">
        <v>1328</v>
      </c>
      <c r="BA470" s="588" t="s">
        <v>1328</v>
      </c>
      <c r="BB470" s="586" t="s">
        <v>1328</v>
      </c>
      <c r="BC470" s="587" t="s">
        <v>1328</v>
      </c>
      <c r="BD470" s="587" t="s">
        <v>1328</v>
      </c>
      <c r="BE470" s="588" t="s">
        <v>1328</v>
      </c>
      <c r="BF470" s="586" t="s">
        <v>1328</v>
      </c>
      <c r="BG470" s="586" t="s">
        <v>1328</v>
      </c>
      <c r="BH470" s="586" t="s">
        <v>1328</v>
      </c>
      <c r="BI470" s="586" t="s">
        <v>1328</v>
      </c>
      <c r="BJ470" s="586"/>
      <c r="BK470" s="586"/>
    </row>
    <row r="471" spans="1:63" x14ac:dyDescent="0.25">
      <c r="A471" s="564">
        <v>303</v>
      </c>
      <c r="C471" s="584" t="s">
        <v>1328</v>
      </c>
      <c r="D471" s="584" t="s">
        <v>1328</v>
      </c>
      <c r="E471" s="585" t="s">
        <v>1328</v>
      </c>
      <c r="F471" s="586" t="s">
        <v>1328</v>
      </c>
      <c r="G471" s="586" t="s">
        <v>1328</v>
      </c>
      <c r="H471" s="586" t="s">
        <v>1328</v>
      </c>
      <c r="I471" s="586" t="s">
        <v>1328</v>
      </c>
      <c r="J471" s="586" t="s">
        <v>1328</v>
      </c>
      <c r="K471" s="586" t="s">
        <v>1328</v>
      </c>
      <c r="L471" s="586" t="s">
        <v>1328</v>
      </c>
      <c r="M471" s="586" t="s">
        <v>1328</v>
      </c>
      <c r="N471" s="586" t="s">
        <v>1328</v>
      </c>
      <c r="O471" s="586" t="s">
        <v>1328</v>
      </c>
      <c r="P471" s="586" t="s">
        <v>1328</v>
      </c>
      <c r="Q471" s="586" t="s">
        <v>1328</v>
      </c>
      <c r="R471" s="586" t="s">
        <v>1328</v>
      </c>
      <c r="S471" s="586" t="s">
        <v>1328</v>
      </c>
      <c r="T471" s="586" t="s">
        <v>1328</v>
      </c>
      <c r="U471" s="586" t="s">
        <v>1328</v>
      </c>
      <c r="V471" s="586" t="s">
        <v>1328</v>
      </c>
      <c r="W471" s="586" t="s">
        <v>1328</v>
      </c>
      <c r="X471" s="586" t="s">
        <v>1328</v>
      </c>
      <c r="Y471" s="586" t="s">
        <v>1328</v>
      </c>
      <c r="Z471" s="586" t="s">
        <v>1328</v>
      </c>
      <c r="AA471" s="586" t="s">
        <v>1328</v>
      </c>
      <c r="AB471" s="586" t="s">
        <v>1328</v>
      </c>
      <c r="AC471" s="586" t="s">
        <v>1328</v>
      </c>
      <c r="AD471" s="586" t="s">
        <v>1328</v>
      </c>
      <c r="AE471" s="586" t="s">
        <v>1328</v>
      </c>
      <c r="AF471" s="586" t="s">
        <v>1328</v>
      </c>
      <c r="AG471" s="586" t="s">
        <v>1328</v>
      </c>
      <c r="AH471" s="586" t="s">
        <v>1328</v>
      </c>
      <c r="AI471" s="586" t="s">
        <v>1328</v>
      </c>
      <c r="AJ471" s="586" t="s">
        <v>1328</v>
      </c>
      <c r="AK471" s="586" t="s">
        <v>1328</v>
      </c>
      <c r="AL471" s="586" t="s">
        <v>1328</v>
      </c>
      <c r="AM471" s="586" t="s">
        <v>1328</v>
      </c>
      <c r="AN471" s="586" t="s">
        <v>1328</v>
      </c>
      <c r="AO471" s="586" t="s">
        <v>1328</v>
      </c>
      <c r="AP471" s="586" t="s">
        <v>1328</v>
      </c>
      <c r="AQ471" s="586" t="s">
        <v>1328</v>
      </c>
      <c r="AR471" s="586" t="s">
        <v>1328</v>
      </c>
      <c r="AS471" s="586" t="s">
        <v>1328</v>
      </c>
      <c r="AT471" s="587" t="s">
        <v>1328</v>
      </c>
      <c r="AU471" s="586" t="s">
        <v>1328</v>
      </c>
      <c r="AV471" s="586" t="s">
        <v>1328</v>
      </c>
      <c r="AW471" s="586" t="s">
        <v>1328</v>
      </c>
      <c r="AX471" s="586" t="s">
        <v>1328</v>
      </c>
      <c r="AY471" s="586" t="s">
        <v>1328</v>
      </c>
      <c r="AZ471" s="588" t="s">
        <v>1328</v>
      </c>
      <c r="BA471" s="588" t="s">
        <v>1328</v>
      </c>
      <c r="BB471" s="586" t="s">
        <v>1328</v>
      </c>
      <c r="BC471" s="587" t="s">
        <v>1328</v>
      </c>
      <c r="BD471" s="587" t="s">
        <v>1328</v>
      </c>
      <c r="BE471" s="588" t="s">
        <v>1328</v>
      </c>
      <c r="BF471" s="586" t="s">
        <v>1328</v>
      </c>
      <c r="BG471" s="586" t="s">
        <v>1328</v>
      </c>
      <c r="BH471" s="586" t="s">
        <v>1328</v>
      </c>
      <c r="BI471" s="586" t="s">
        <v>1328</v>
      </c>
      <c r="BJ471" s="586"/>
      <c r="BK471" s="586"/>
    </row>
    <row r="472" spans="1:63" x14ac:dyDescent="0.25">
      <c r="A472" s="564">
        <v>303</v>
      </c>
      <c r="C472" s="584" t="s">
        <v>1328</v>
      </c>
      <c r="D472" s="584" t="s">
        <v>1328</v>
      </c>
      <c r="E472" s="585" t="s">
        <v>1328</v>
      </c>
      <c r="F472" s="586" t="s">
        <v>1328</v>
      </c>
      <c r="G472" s="586" t="s">
        <v>1328</v>
      </c>
      <c r="H472" s="586" t="s">
        <v>1328</v>
      </c>
      <c r="I472" s="586" t="s">
        <v>1328</v>
      </c>
      <c r="J472" s="586" t="s">
        <v>1328</v>
      </c>
      <c r="K472" s="586" t="s">
        <v>1328</v>
      </c>
      <c r="L472" s="586" t="s">
        <v>1328</v>
      </c>
      <c r="M472" s="586" t="s">
        <v>1328</v>
      </c>
      <c r="N472" s="586" t="s">
        <v>1328</v>
      </c>
      <c r="O472" s="586" t="s">
        <v>1328</v>
      </c>
      <c r="P472" s="586" t="s">
        <v>1328</v>
      </c>
      <c r="Q472" s="586" t="s">
        <v>1328</v>
      </c>
      <c r="R472" s="586" t="s">
        <v>1328</v>
      </c>
      <c r="S472" s="586" t="s">
        <v>1328</v>
      </c>
      <c r="T472" s="586" t="s">
        <v>1328</v>
      </c>
      <c r="U472" s="586" t="s">
        <v>1328</v>
      </c>
      <c r="V472" s="586" t="s">
        <v>1328</v>
      </c>
      <c r="W472" s="586" t="s">
        <v>1328</v>
      </c>
      <c r="X472" s="586" t="s">
        <v>1328</v>
      </c>
      <c r="Y472" s="586" t="s">
        <v>1328</v>
      </c>
      <c r="Z472" s="586" t="s">
        <v>1328</v>
      </c>
      <c r="AA472" s="586" t="s">
        <v>1328</v>
      </c>
      <c r="AB472" s="586" t="s">
        <v>1328</v>
      </c>
      <c r="AC472" s="586" t="s">
        <v>1328</v>
      </c>
      <c r="AD472" s="586" t="s">
        <v>1328</v>
      </c>
      <c r="AE472" s="586" t="s">
        <v>1328</v>
      </c>
      <c r="AF472" s="586" t="s">
        <v>1328</v>
      </c>
      <c r="AG472" s="586" t="s">
        <v>1328</v>
      </c>
      <c r="AH472" s="586" t="s">
        <v>1328</v>
      </c>
      <c r="AI472" s="586" t="s">
        <v>1328</v>
      </c>
      <c r="AJ472" s="586" t="s">
        <v>1328</v>
      </c>
      <c r="AK472" s="586" t="s">
        <v>1328</v>
      </c>
      <c r="AL472" s="586" t="s">
        <v>1328</v>
      </c>
      <c r="AM472" s="586" t="s">
        <v>1328</v>
      </c>
      <c r="AN472" s="586" t="s">
        <v>1328</v>
      </c>
      <c r="AO472" s="586" t="s">
        <v>1328</v>
      </c>
      <c r="AP472" s="586" t="s">
        <v>1328</v>
      </c>
      <c r="AQ472" s="586" t="s">
        <v>1328</v>
      </c>
      <c r="AR472" s="586" t="s">
        <v>1328</v>
      </c>
      <c r="AS472" s="586" t="s">
        <v>1328</v>
      </c>
      <c r="AT472" s="587" t="s">
        <v>1328</v>
      </c>
      <c r="AU472" s="586" t="s">
        <v>1328</v>
      </c>
      <c r="AV472" s="586" t="s">
        <v>1328</v>
      </c>
      <c r="AW472" s="586" t="s">
        <v>1328</v>
      </c>
      <c r="AX472" s="586" t="s">
        <v>1328</v>
      </c>
      <c r="AY472" s="586" t="s">
        <v>1328</v>
      </c>
      <c r="AZ472" s="588" t="s">
        <v>1328</v>
      </c>
      <c r="BA472" s="588" t="s">
        <v>1328</v>
      </c>
      <c r="BB472" s="586" t="s">
        <v>1328</v>
      </c>
      <c r="BC472" s="587" t="s">
        <v>1328</v>
      </c>
      <c r="BD472" s="587" t="s">
        <v>1328</v>
      </c>
      <c r="BE472" s="588" t="s">
        <v>1328</v>
      </c>
      <c r="BF472" s="586" t="s">
        <v>1328</v>
      </c>
      <c r="BG472" s="586" t="s">
        <v>1328</v>
      </c>
      <c r="BH472" s="586" t="s">
        <v>1328</v>
      </c>
      <c r="BI472" s="586" t="s">
        <v>1328</v>
      </c>
      <c r="BJ472" s="586"/>
      <c r="BK472" s="586"/>
    </row>
    <row r="473" spans="1:63" x14ac:dyDescent="0.25">
      <c r="A473" s="564">
        <v>303</v>
      </c>
      <c r="C473" s="584" t="s">
        <v>1328</v>
      </c>
      <c r="D473" s="584" t="s">
        <v>1328</v>
      </c>
      <c r="E473" s="585" t="s">
        <v>1328</v>
      </c>
      <c r="F473" s="586" t="s">
        <v>1328</v>
      </c>
      <c r="G473" s="586" t="s">
        <v>1328</v>
      </c>
      <c r="H473" s="586" t="s">
        <v>1328</v>
      </c>
      <c r="I473" s="586" t="s">
        <v>1328</v>
      </c>
      <c r="J473" s="586" t="s">
        <v>1328</v>
      </c>
      <c r="K473" s="586" t="s">
        <v>1328</v>
      </c>
      <c r="L473" s="586" t="s">
        <v>1328</v>
      </c>
      <c r="M473" s="586" t="s">
        <v>1328</v>
      </c>
      <c r="N473" s="586" t="s">
        <v>1328</v>
      </c>
      <c r="O473" s="586" t="s">
        <v>1328</v>
      </c>
      <c r="P473" s="586" t="s">
        <v>1328</v>
      </c>
      <c r="Q473" s="586" t="s">
        <v>1328</v>
      </c>
      <c r="R473" s="586" t="s">
        <v>1328</v>
      </c>
      <c r="S473" s="586" t="s">
        <v>1328</v>
      </c>
      <c r="T473" s="586" t="s">
        <v>1328</v>
      </c>
      <c r="U473" s="586" t="s">
        <v>1328</v>
      </c>
      <c r="V473" s="586" t="s">
        <v>1328</v>
      </c>
      <c r="W473" s="586" t="s">
        <v>1328</v>
      </c>
      <c r="X473" s="586" t="s">
        <v>1328</v>
      </c>
      <c r="Y473" s="586" t="s">
        <v>1328</v>
      </c>
      <c r="Z473" s="586" t="s">
        <v>1328</v>
      </c>
      <c r="AA473" s="586" t="s">
        <v>1328</v>
      </c>
      <c r="AB473" s="586" t="s">
        <v>1328</v>
      </c>
      <c r="AC473" s="586" t="s">
        <v>1328</v>
      </c>
      <c r="AD473" s="586" t="s">
        <v>1328</v>
      </c>
      <c r="AE473" s="586" t="s">
        <v>1328</v>
      </c>
      <c r="AF473" s="586" t="s">
        <v>1328</v>
      </c>
      <c r="AG473" s="586" t="s">
        <v>1328</v>
      </c>
      <c r="AH473" s="586" t="s">
        <v>1328</v>
      </c>
      <c r="AI473" s="586" t="s">
        <v>1328</v>
      </c>
      <c r="AJ473" s="586" t="s">
        <v>1328</v>
      </c>
      <c r="AK473" s="586" t="s">
        <v>1328</v>
      </c>
      <c r="AL473" s="586" t="s">
        <v>1328</v>
      </c>
      <c r="AM473" s="586" t="s">
        <v>1328</v>
      </c>
      <c r="AN473" s="586" t="s">
        <v>1328</v>
      </c>
      <c r="AO473" s="586" t="s">
        <v>1328</v>
      </c>
      <c r="AP473" s="586" t="s">
        <v>1328</v>
      </c>
      <c r="AQ473" s="586" t="s">
        <v>1328</v>
      </c>
      <c r="AR473" s="586" t="s">
        <v>1328</v>
      </c>
      <c r="AS473" s="586" t="s">
        <v>1328</v>
      </c>
      <c r="AT473" s="587" t="s">
        <v>1328</v>
      </c>
      <c r="AU473" s="586" t="s">
        <v>1328</v>
      </c>
      <c r="AV473" s="586" t="s">
        <v>1328</v>
      </c>
      <c r="AW473" s="586" t="s">
        <v>1328</v>
      </c>
      <c r="AX473" s="586" t="s">
        <v>1328</v>
      </c>
      <c r="AY473" s="586" t="s">
        <v>1328</v>
      </c>
      <c r="AZ473" s="588" t="s">
        <v>1328</v>
      </c>
      <c r="BA473" s="588" t="s">
        <v>1328</v>
      </c>
      <c r="BB473" s="586" t="s">
        <v>1328</v>
      </c>
      <c r="BC473" s="587" t="s">
        <v>1328</v>
      </c>
      <c r="BD473" s="587" t="s">
        <v>1328</v>
      </c>
      <c r="BE473" s="588" t="s">
        <v>1328</v>
      </c>
      <c r="BF473" s="586" t="s">
        <v>1328</v>
      </c>
      <c r="BG473" s="586" t="s">
        <v>1328</v>
      </c>
      <c r="BH473" s="586" t="s">
        <v>1328</v>
      </c>
      <c r="BI473" s="586" t="s">
        <v>1328</v>
      </c>
      <c r="BJ473" s="586"/>
      <c r="BK473" s="586"/>
    </row>
    <row r="474" spans="1:63" x14ac:dyDescent="0.25">
      <c r="A474" s="564">
        <v>303</v>
      </c>
      <c r="C474" s="584" t="s">
        <v>1328</v>
      </c>
      <c r="D474" s="584" t="s">
        <v>1328</v>
      </c>
      <c r="E474" s="585" t="s">
        <v>1328</v>
      </c>
      <c r="F474" s="586" t="s">
        <v>1328</v>
      </c>
      <c r="G474" s="586" t="s">
        <v>1328</v>
      </c>
      <c r="H474" s="586" t="s">
        <v>1328</v>
      </c>
      <c r="I474" s="586" t="s">
        <v>1328</v>
      </c>
      <c r="J474" s="586" t="s">
        <v>1328</v>
      </c>
      <c r="K474" s="586" t="s">
        <v>1328</v>
      </c>
      <c r="L474" s="586" t="s">
        <v>1328</v>
      </c>
      <c r="M474" s="586" t="s">
        <v>1328</v>
      </c>
      <c r="N474" s="586" t="s">
        <v>1328</v>
      </c>
      <c r="O474" s="586" t="s">
        <v>1328</v>
      </c>
      <c r="P474" s="586" t="s">
        <v>1328</v>
      </c>
      <c r="Q474" s="586" t="s">
        <v>1328</v>
      </c>
      <c r="R474" s="586" t="s">
        <v>1328</v>
      </c>
      <c r="S474" s="586" t="s">
        <v>1328</v>
      </c>
      <c r="T474" s="586" t="s">
        <v>1328</v>
      </c>
      <c r="U474" s="586" t="s">
        <v>1328</v>
      </c>
      <c r="V474" s="586" t="s">
        <v>1328</v>
      </c>
      <c r="W474" s="586" t="s">
        <v>1328</v>
      </c>
      <c r="X474" s="586" t="s">
        <v>1328</v>
      </c>
      <c r="Y474" s="586" t="s">
        <v>1328</v>
      </c>
      <c r="Z474" s="586" t="s">
        <v>1328</v>
      </c>
      <c r="AA474" s="586" t="s">
        <v>1328</v>
      </c>
      <c r="AB474" s="586" t="s">
        <v>1328</v>
      </c>
      <c r="AC474" s="586" t="s">
        <v>1328</v>
      </c>
      <c r="AD474" s="586" t="s">
        <v>1328</v>
      </c>
      <c r="AE474" s="586" t="s">
        <v>1328</v>
      </c>
      <c r="AF474" s="586" t="s">
        <v>1328</v>
      </c>
      <c r="AG474" s="586" t="s">
        <v>1328</v>
      </c>
      <c r="AH474" s="586" t="s">
        <v>1328</v>
      </c>
      <c r="AI474" s="586" t="s">
        <v>1328</v>
      </c>
      <c r="AJ474" s="586" t="s">
        <v>1328</v>
      </c>
      <c r="AK474" s="586" t="s">
        <v>1328</v>
      </c>
      <c r="AL474" s="586" t="s">
        <v>1328</v>
      </c>
      <c r="AM474" s="586" t="s">
        <v>1328</v>
      </c>
      <c r="AN474" s="586" t="s">
        <v>1328</v>
      </c>
      <c r="AO474" s="586" t="s">
        <v>1328</v>
      </c>
      <c r="AP474" s="586" t="s">
        <v>1328</v>
      </c>
      <c r="AQ474" s="586" t="s">
        <v>1328</v>
      </c>
      <c r="AR474" s="586" t="s">
        <v>1328</v>
      </c>
      <c r="AS474" s="586" t="s">
        <v>1328</v>
      </c>
      <c r="AT474" s="587" t="s">
        <v>1328</v>
      </c>
      <c r="AU474" s="586" t="s">
        <v>1328</v>
      </c>
      <c r="AV474" s="586" t="s">
        <v>1328</v>
      </c>
      <c r="AW474" s="586" t="s">
        <v>1328</v>
      </c>
      <c r="AX474" s="586" t="s">
        <v>1328</v>
      </c>
      <c r="AY474" s="586" t="s">
        <v>1328</v>
      </c>
      <c r="AZ474" s="588" t="s">
        <v>1328</v>
      </c>
      <c r="BA474" s="588" t="s">
        <v>1328</v>
      </c>
      <c r="BB474" s="586" t="s">
        <v>1328</v>
      </c>
      <c r="BC474" s="587" t="s">
        <v>1328</v>
      </c>
      <c r="BD474" s="587" t="s">
        <v>1328</v>
      </c>
      <c r="BE474" s="588" t="s">
        <v>1328</v>
      </c>
      <c r="BF474" s="586" t="s">
        <v>1328</v>
      </c>
      <c r="BG474" s="586" t="s">
        <v>1328</v>
      </c>
      <c r="BH474" s="586" t="s">
        <v>1328</v>
      </c>
      <c r="BI474" s="586" t="s">
        <v>1328</v>
      </c>
      <c r="BJ474" s="586"/>
      <c r="BK474" s="586"/>
    </row>
    <row r="475" spans="1:63" x14ac:dyDescent="0.25">
      <c r="A475" s="564">
        <v>303</v>
      </c>
      <c r="C475" s="584" t="s">
        <v>1328</v>
      </c>
      <c r="D475" s="584" t="s">
        <v>1328</v>
      </c>
      <c r="E475" s="585" t="s">
        <v>1328</v>
      </c>
      <c r="F475" s="586" t="s">
        <v>1328</v>
      </c>
      <c r="G475" s="586" t="s">
        <v>1328</v>
      </c>
      <c r="H475" s="586" t="s">
        <v>1328</v>
      </c>
      <c r="I475" s="586" t="s">
        <v>1328</v>
      </c>
      <c r="J475" s="586" t="s">
        <v>1328</v>
      </c>
      <c r="K475" s="586" t="s">
        <v>1328</v>
      </c>
      <c r="L475" s="586" t="s">
        <v>1328</v>
      </c>
      <c r="M475" s="586" t="s">
        <v>1328</v>
      </c>
      <c r="N475" s="586" t="s">
        <v>1328</v>
      </c>
      <c r="O475" s="586" t="s">
        <v>1328</v>
      </c>
      <c r="P475" s="586" t="s">
        <v>1328</v>
      </c>
      <c r="Q475" s="586" t="s">
        <v>1328</v>
      </c>
      <c r="R475" s="586" t="s">
        <v>1328</v>
      </c>
      <c r="S475" s="586" t="s">
        <v>1328</v>
      </c>
      <c r="T475" s="586" t="s">
        <v>1328</v>
      </c>
      <c r="U475" s="586" t="s">
        <v>1328</v>
      </c>
      <c r="V475" s="586" t="s">
        <v>1328</v>
      </c>
      <c r="W475" s="586" t="s">
        <v>1328</v>
      </c>
      <c r="X475" s="586" t="s">
        <v>1328</v>
      </c>
      <c r="Y475" s="586" t="s">
        <v>1328</v>
      </c>
      <c r="Z475" s="586" t="s">
        <v>1328</v>
      </c>
      <c r="AA475" s="586" t="s">
        <v>1328</v>
      </c>
      <c r="AB475" s="586" t="s">
        <v>1328</v>
      </c>
      <c r="AC475" s="586" t="s">
        <v>1328</v>
      </c>
      <c r="AD475" s="586" t="s">
        <v>1328</v>
      </c>
      <c r="AE475" s="586" t="s">
        <v>1328</v>
      </c>
      <c r="AF475" s="586" t="s">
        <v>1328</v>
      </c>
      <c r="AG475" s="586" t="s">
        <v>1328</v>
      </c>
      <c r="AH475" s="586" t="s">
        <v>1328</v>
      </c>
      <c r="AI475" s="586" t="s">
        <v>1328</v>
      </c>
      <c r="AJ475" s="586" t="s">
        <v>1328</v>
      </c>
      <c r="AK475" s="586" t="s">
        <v>1328</v>
      </c>
      <c r="AL475" s="586" t="s">
        <v>1328</v>
      </c>
      <c r="AM475" s="586" t="s">
        <v>1328</v>
      </c>
      <c r="AN475" s="586" t="s">
        <v>1328</v>
      </c>
      <c r="AO475" s="586" t="s">
        <v>1328</v>
      </c>
      <c r="AP475" s="586" t="s">
        <v>1328</v>
      </c>
      <c r="AQ475" s="586" t="s">
        <v>1328</v>
      </c>
      <c r="AR475" s="586" t="s">
        <v>1328</v>
      </c>
      <c r="AS475" s="586" t="s">
        <v>1328</v>
      </c>
      <c r="AT475" s="587" t="s">
        <v>1328</v>
      </c>
      <c r="AU475" s="586" t="s">
        <v>1328</v>
      </c>
      <c r="AV475" s="586" t="s">
        <v>1328</v>
      </c>
      <c r="AW475" s="586" t="s">
        <v>1328</v>
      </c>
      <c r="AX475" s="586" t="s">
        <v>1328</v>
      </c>
      <c r="AY475" s="586" t="s">
        <v>1328</v>
      </c>
      <c r="AZ475" s="588" t="s">
        <v>1328</v>
      </c>
      <c r="BA475" s="588" t="s">
        <v>1328</v>
      </c>
      <c r="BB475" s="586" t="s">
        <v>1328</v>
      </c>
      <c r="BC475" s="587" t="s">
        <v>1328</v>
      </c>
      <c r="BD475" s="587" t="s">
        <v>1328</v>
      </c>
      <c r="BE475" s="588" t="s">
        <v>1328</v>
      </c>
      <c r="BF475" s="586" t="s">
        <v>1328</v>
      </c>
      <c r="BG475" s="586" t="s">
        <v>1328</v>
      </c>
      <c r="BH475" s="586" t="s">
        <v>1328</v>
      </c>
      <c r="BI475" s="586" t="s">
        <v>1328</v>
      </c>
      <c r="BJ475" s="586"/>
      <c r="BK475" s="586"/>
    </row>
    <row r="476" spans="1:63" x14ac:dyDescent="0.25">
      <c r="A476" s="564">
        <v>303</v>
      </c>
      <c r="C476" s="584" t="s">
        <v>1328</v>
      </c>
      <c r="D476" s="584" t="s">
        <v>1328</v>
      </c>
      <c r="E476" s="585" t="s">
        <v>1328</v>
      </c>
      <c r="F476" s="586" t="s">
        <v>1328</v>
      </c>
      <c r="G476" s="586" t="s">
        <v>1328</v>
      </c>
      <c r="H476" s="586" t="s">
        <v>1328</v>
      </c>
      <c r="I476" s="586" t="s">
        <v>1328</v>
      </c>
      <c r="J476" s="586" t="s">
        <v>1328</v>
      </c>
      <c r="K476" s="586" t="s">
        <v>1328</v>
      </c>
      <c r="L476" s="586" t="s">
        <v>1328</v>
      </c>
      <c r="M476" s="586" t="s">
        <v>1328</v>
      </c>
      <c r="N476" s="586" t="s">
        <v>1328</v>
      </c>
      <c r="O476" s="586" t="s">
        <v>1328</v>
      </c>
      <c r="P476" s="586" t="s">
        <v>1328</v>
      </c>
      <c r="Q476" s="586" t="s">
        <v>1328</v>
      </c>
      <c r="R476" s="586" t="s">
        <v>1328</v>
      </c>
      <c r="S476" s="586" t="s">
        <v>1328</v>
      </c>
      <c r="T476" s="586" t="s">
        <v>1328</v>
      </c>
      <c r="U476" s="586" t="s">
        <v>1328</v>
      </c>
      <c r="V476" s="586" t="s">
        <v>1328</v>
      </c>
      <c r="W476" s="586" t="s">
        <v>1328</v>
      </c>
      <c r="X476" s="586" t="s">
        <v>1328</v>
      </c>
      <c r="Y476" s="586" t="s">
        <v>1328</v>
      </c>
      <c r="Z476" s="586" t="s">
        <v>1328</v>
      </c>
      <c r="AA476" s="586" t="s">
        <v>1328</v>
      </c>
      <c r="AB476" s="586" t="s">
        <v>1328</v>
      </c>
      <c r="AC476" s="586" t="s">
        <v>1328</v>
      </c>
      <c r="AD476" s="586" t="s">
        <v>1328</v>
      </c>
      <c r="AE476" s="586" t="s">
        <v>1328</v>
      </c>
      <c r="AF476" s="586" t="s">
        <v>1328</v>
      </c>
      <c r="AG476" s="586" t="s">
        <v>1328</v>
      </c>
      <c r="AH476" s="586" t="s">
        <v>1328</v>
      </c>
      <c r="AI476" s="586" t="s">
        <v>1328</v>
      </c>
      <c r="AJ476" s="586" t="s">
        <v>1328</v>
      </c>
      <c r="AK476" s="586" t="s">
        <v>1328</v>
      </c>
      <c r="AL476" s="586" t="s">
        <v>1328</v>
      </c>
      <c r="AM476" s="586" t="s">
        <v>1328</v>
      </c>
      <c r="AN476" s="586" t="s">
        <v>1328</v>
      </c>
      <c r="AO476" s="586" t="s">
        <v>1328</v>
      </c>
      <c r="AP476" s="586" t="s">
        <v>1328</v>
      </c>
      <c r="AQ476" s="586" t="s">
        <v>1328</v>
      </c>
      <c r="AR476" s="586" t="s">
        <v>1328</v>
      </c>
      <c r="AS476" s="586" t="s">
        <v>1328</v>
      </c>
      <c r="AT476" s="587" t="s">
        <v>1328</v>
      </c>
      <c r="AU476" s="586" t="s">
        <v>1328</v>
      </c>
      <c r="AV476" s="586" t="s">
        <v>1328</v>
      </c>
      <c r="AW476" s="586" t="s">
        <v>1328</v>
      </c>
      <c r="AX476" s="586" t="s">
        <v>1328</v>
      </c>
      <c r="AY476" s="586" t="s">
        <v>1328</v>
      </c>
      <c r="AZ476" s="588" t="s">
        <v>1328</v>
      </c>
      <c r="BA476" s="588" t="s">
        <v>1328</v>
      </c>
      <c r="BB476" s="586" t="s">
        <v>1328</v>
      </c>
      <c r="BC476" s="587" t="s">
        <v>1328</v>
      </c>
      <c r="BD476" s="587" t="s">
        <v>1328</v>
      </c>
      <c r="BE476" s="588" t="s">
        <v>1328</v>
      </c>
      <c r="BF476" s="586" t="s">
        <v>1328</v>
      </c>
      <c r="BG476" s="586" t="s">
        <v>1328</v>
      </c>
      <c r="BH476" s="586" t="s">
        <v>1328</v>
      </c>
      <c r="BI476" s="586" t="s">
        <v>1328</v>
      </c>
      <c r="BJ476" s="586"/>
      <c r="BK476" s="586"/>
    </row>
    <row r="477" spans="1:63" x14ac:dyDescent="0.25">
      <c r="A477" s="564">
        <v>303</v>
      </c>
      <c r="C477" s="584" t="s">
        <v>1328</v>
      </c>
      <c r="D477" s="584" t="s">
        <v>1328</v>
      </c>
      <c r="E477" s="585" t="s">
        <v>1328</v>
      </c>
      <c r="F477" s="586" t="s">
        <v>1328</v>
      </c>
      <c r="G477" s="586" t="s">
        <v>1328</v>
      </c>
      <c r="H477" s="586" t="s">
        <v>1328</v>
      </c>
      <c r="I477" s="586" t="s">
        <v>1328</v>
      </c>
      <c r="J477" s="586" t="s">
        <v>1328</v>
      </c>
      <c r="K477" s="586" t="s">
        <v>1328</v>
      </c>
      <c r="L477" s="586" t="s">
        <v>1328</v>
      </c>
      <c r="M477" s="586" t="s">
        <v>1328</v>
      </c>
      <c r="N477" s="586" t="s">
        <v>1328</v>
      </c>
      <c r="O477" s="586" t="s">
        <v>1328</v>
      </c>
      <c r="P477" s="586" t="s">
        <v>1328</v>
      </c>
      <c r="Q477" s="586" t="s">
        <v>1328</v>
      </c>
      <c r="R477" s="586" t="s">
        <v>1328</v>
      </c>
      <c r="S477" s="586" t="s">
        <v>1328</v>
      </c>
      <c r="T477" s="586" t="s">
        <v>1328</v>
      </c>
      <c r="U477" s="586" t="s">
        <v>1328</v>
      </c>
      <c r="V477" s="586" t="s">
        <v>1328</v>
      </c>
      <c r="W477" s="586" t="s">
        <v>1328</v>
      </c>
      <c r="X477" s="586" t="s">
        <v>1328</v>
      </c>
      <c r="Y477" s="586" t="s">
        <v>1328</v>
      </c>
      <c r="Z477" s="586" t="s">
        <v>1328</v>
      </c>
      <c r="AA477" s="586" t="s">
        <v>1328</v>
      </c>
      <c r="AB477" s="586" t="s">
        <v>1328</v>
      </c>
      <c r="AC477" s="586" t="s">
        <v>1328</v>
      </c>
      <c r="AD477" s="586" t="s">
        <v>1328</v>
      </c>
      <c r="AE477" s="586" t="s">
        <v>1328</v>
      </c>
      <c r="AF477" s="586" t="s">
        <v>1328</v>
      </c>
      <c r="AG477" s="586" t="s">
        <v>1328</v>
      </c>
      <c r="AH477" s="586" t="s">
        <v>1328</v>
      </c>
      <c r="AI477" s="586" t="s">
        <v>1328</v>
      </c>
      <c r="AJ477" s="586" t="s">
        <v>1328</v>
      </c>
      <c r="AK477" s="586" t="s">
        <v>1328</v>
      </c>
      <c r="AL477" s="586" t="s">
        <v>1328</v>
      </c>
      <c r="AM477" s="586" t="s">
        <v>1328</v>
      </c>
      <c r="AN477" s="586" t="s">
        <v>1328</v>
      </c>
      <c r="AO477" s="586" t="s">
        <v>1328</v>
      </c>
      <c r="AP477" s="586" t="s">
        <v>1328</v>
      </c>
      <c r="AQ477" s="586" t="s">
        <v>1328</v>
      </c>
      <c r="AR477" s="586" t="s">
        <v>1328</v>
      </c>
      <c r="AS477" s="586" t="s">
        <v>1328</v>
      </c>
      <c r="AT477" s="587" t="s">
        <v>1328</v>
      </c>
      <c r="AU477" s="586" t="s">
        <v>1328</v>
      </c>
      <c r="AV477" s="586" t="s">
        <v>1328</v>
      </c>
      <c r="AW477" s="586" t="s">
        <v>1328</v>
      </c>
      <c r="AX477" s="586" t="s">
        <v>1328</v>
      </c>
      <c r="AY477" s="586" t="s">
        <v>1328</v>
      </c>
      <c r="AZ477" s="588" t="s">
        <v>1328</v>
      </c>
      <c r="BA477" s="588" t="s">
        <v>1328</v>
      </c>
      <c r="BB477" s="586" t="s">
        <v>1328</v>
      </c>
      <c r="BC477" s="587" t="s">
        <v>1328</v>
      </c>
      <c r="BD477" s="587" t="s">
        <v>1328</v>
      </c>
      <c r="BE477" s="588" t="s">
        <v>1328</v>
      </c>
      <c r="BF477" s="586" t="s">
        <v>1328</v>
      </c>
      <c r="BG477" s="586" t="s">
        <v>1328</v>
      </c>
      <c r="BH477" s="586" t="s">
        <v>1328</v>
      </c>
      <c r="BI477" s="586" t="s">
        <v>1328</v>
      </c>
      <c r="BJ477" s="586"/>
      <c r="BK477" s="586"/>
    </row>
    <row r="478" spans="1:63" x14ac:dyDescent="0.25">
      <c r="A478" s="564">
        <v>303</v>
      </c>
      <c r="C478" s="584" t="s">
        <v>1328</v>
      </c>
      <c r="D478" s="584" t="s">
        <v>1328</v>
      </c>
      <c r="E478" s="585" t="s">
        <v>1328</v>
      </c>
      <c r="F478" s="586" t="s">
        <v>1328</v>
      </c>
      <c r="G478" s="586" t="s">
        <v>1328</v>
      </c>
      <c r="H478" s="586" t="s">
        <v>1328</v>
      </c>
      <c r="I478" s="586" t="s">
        <v>1328</v>
      </c>
      <c r="J478" s="586" t="s">
        <v>1328</v>
      </c>
      <c r="K478" s="586" t="s">
        <v>1328</v>
      </c>
      <c r="L478" s="586" t="s">
        <v>1328</v>
      </c>
      <c r="M478" s="586" t="s">
        <v>1328</v>
      </c>
      <c r="N478" s="586" t="s">
        <v>1328</v>
      </c>
      <c r="O478" s="586" t="s">
        <v>1328</v>
      </c>
      <c r="P478" s="586" t="s">
        <v>1328</v>
      </c>
      <c r="Q478" s="586" t="s">
        <v>1328</v>
      </c>
      <c r="R478" s="586" t="s">
        <v>1328</v>
      </c>
      <c r="S478" s="586" t="s">
        <v>1328</v>
      </c>
      <c r="T478" s="586" t="s">
        <v>1328</v>
      </c>
      <c r="U478" s="586" t="s">
        <v>1328</v>
      </c>
      <c r="V478" s="586" t="s">
        <v>1328</v>
      </c>
      <c r="W478" s="586" t="s">
        <v>1328</v>
      </c>
      <c r="X478" s="586" t="s">
        <v>1328</v>
      </c>
      <c r="Y478" s="586" t="s">
        <v>1328</v>
      </c>
      <c r="Z478" s="586" t="s">
        <v>1328</v>
      </c>
      <c r="AA478" s="586" t="s">
        <v>1328</v>
      </c>
      <c r="AB478" s="586" t="s">
        <v>1328</v>
      </c>
      <c r="AC478" s="586" t="s">
        <v>1328</v>
      </c>
      <c r="AD478" s="586" t="s">
        <v>1328</v>
      </c>
      <c r="AE478" s="586" t="s">
        <v>1328</v>
      </c>
      <c r="AF478" s="586" t="s">
        <v>1328</v>
      </c>
      <c r="AG478" s="586" t="s">
        <v>1328</v>
      </c>
      <c r="AH478" s="586" t="s">
        <v>1328</v>
      </c>
      <c r="AI478" s="586" t="s">
        <v>1328</v>
      </c>
      <c r="AJ478" s="586" t="s">
        <v>1328</v>
      </c>
      <c r="AK478" s="586" t="s">
        <v>1328</v>
      </c>
      <c r="AL478" s="586" t="s">
        <v>1328</v>
      </c>
      <c r="AM478" s="586" t="s">
        <v>1328</v>
      </c>
      <c r="AN478" s="586" t="s">
        <v>1328</v>
      </c>
      <c r="AO478" s="586" t="s">
        <v>1328</v>
      </c>
      <c r="AP478" s="586" t="s">
        <v>1328</v>
      </c>
      <c r="AQ478" s="586" t="s">
        <v>1328</v>
      </c>
      <c r="AR478" s="586" t="s">
        <v>1328</v>
      </c>
      <c r="AS478" s="586" t="s">
        <v>1328</v>
      </c>
      <c r="AT478" s="587" t="s">
        <v>1328</v>
      </c>
      <c r="AU478" s="586" t="s">
        <v>1328</v>
      </c>
      <c r="AV478" s="586" t="s">
        <v>1328</v>
      </c>
      <c r="AW478" s="586" t="s">
        <v>1328</v>
      </c>
      <c r="AX478" s="586" t="s">
        <v>1328</v>
      </c>
      <c r="AY478" s="586" t="s">
        <v>1328</v>
      </c>
      <c r="AZ478" s="588" t="s">
        <v>1328</v>
      </c>
      <c r="BA478" s="588" t="s">
        <v>1328</v>
      </c>
      <c r="BB478" s="586" t="s">
        <v>1328</v>
      </c>
      <c r="BC478" s="587" t="s">
        <v>1328</v>
      </c>
      <c r="BD478" s="587" t="s">
        <v>1328</v>
      </c>
      <c r="BE478" s="588" t="s">
        <v>1328</v>
      </c>
      <c r="BF478" s="586" t="s">
        <v>1328</v>
      </c>
      <c r="BG478" s="586" t="s">
        <v>1328</v>
      </c>
      <c r="BH478" s="586" t="s">
        <v>1328</v>
      </c>
      <c r="BI478" s="586" t="s">
        <v>1328</v>
      </c>
      <c r="BJ478" s="586"/>
      <c r="BK478" s="586"/>
    </row>
    <row r="479" spans="1:63" x14ac:dyDescent="0.25">
      <c r="A479" s="564">
        <v>303</v>
      </c>
      <c r="C479" s="584" t="s">
        <v>1328</v>
      </c>
      <c r="D479" s="584" t="s">
        <v>1328</v>
      </c>
      <c r="E479" s="585" t="s">
        <v>1328</v>
      </c>
      <c r="F479" s="586" t="s">
        <v>1328</v>
      </c>
      <c r="G479" s="586" t="s">
        <v>1328</v>
      </c>
      <c r="H479" s="586" t="s">
        <v>1328</v>
      </c>
      <c r="I479" s="586" t="s">
        <v>1328</v>
      </c>
      <c r="J479" s="586" t="s">
        <v>1328</v>
      </c>
      <c r="K479" s="586" t="s">
        <v>1328</v>
      </c>
      <c r="L479" s="586" t="s">
        <v>1328</v>
      </c>
      <c r="M479" s="586" t="s">
        <v>1328</v>
      </c>
      <c r="N479" s="586" t="s">
        <v>1328</v>
      </c>
      <c r="O479" s="586" t="s">
        <v>1328</v>
      </c>
      <c r="P479" s="586" t="s">
        <v>1328</v>
      </c>
      <c r="Q479" s="586" t="s">
        <v>1328</v>
      </c>
      <c r="R479" s="586" t="s">
        <v>1328</v>
      </c>
      <c r="S479" s="586" t="s">
        <v>1328</v>
      </c>
      <c r="T479" s="586" t="s">
        <v>1328</v>
      </c>
      <c r="U479" s="586" t="s">
        <v>1328</v>
      </c>
      <c r="V479" s="586" t="s">
        <v>1328</v>
      </c>
      <c r="W479" s="586" t="s">
        <v>1328</v>
      </c>
      <c r="X479" s="586" t="s">
        <v>1328</v>
      </c>
      <c r="Y479" s="586" t="s">
        <v>1328</v>
      </c>
      <c r="Z479" s="586" t="s">
        <v>1328</v>
      </c>
      <c r="AA479" s="586" t="s">
        <v>1328</v>
      </c>
      <c r="AB479" s="586" t="s">
        <v>1328</v>
      </c>
      <c r="AC479" s="586" t="s">
        <v>1328</v>
      </c>
      <c r="AD479" s="586" t="s">
        <v>1328</v>
      </c>
      <c r="AE479" s="586" t="s">
        <v>1328</v>
      </c>
      <c r="AF479" s="586" t="s">
        <v>1328</v>
      </c>
      <c r="AG479" s="586" t="s">
        <v>1328</v>
      </c>
      <c r="AH479" s="586" t="s">
        <v>1328</v>
      </c>
      <c r="AI479" s="586" t="s">
        <v>1328</v>
      </c>
      <c r="AJ479" s="586" t="s">
        <v>1328</v>
      </c>
      <c r="AK479" s="586" t="s">
        <v>1328</v>
      </c>
      <c r="AL479" s="586" t="s">
        <v>1328</v>
      </c>
      <c r="AM479" s="586" t="s">
        <v>1328</v>
      </c>
      <c r="AN479" s="586" t="s">
        <v>1328</v>
      </c>
      <c r="AO479" s="586" t="s">
        <v>1328</v>
      </c>
      <c r="AP479" s="586" t="s">
        <v>1328</v>
      </c>
      <c r="AQ479" s="586" t="s">
        <v>1328</v>
      </c>
      <c r="AR479" s="586" t="s">
        <v>1328</v>
      </c>
      <c r="AS479" s="586" t="s">
        <v>1328</v>
      </c>
      <c r="AT479" s="587" t="s">
        <v>1328</v>
      </c>
      <c r="AU479" s="586" t="s">
        <v>1328</v>
      </c>
      <c r="AV479" s="586" t="s">
        <v>1328</v>
      </c>
      <c r="AW479" s="586" t="s">
        <v>1328</v>
      </c>
      <c r="AX479" s="586" t="s">
        <v>1328</v>
      </c>
      <c r="AY479" s="586" t="s">
        <v>1328</v>
      </c>
      <c r="AZ479" s="588" t="s">
        <v>1328</v>
      </c>
      <c r="BA479" s="588" t="s">
        <v>1328</v>
      </c>
      <c r="BB479" s="586" t="s">
        <v>1328</v>
      </c>
      <c r="BC479" s="587" t="s">
        <v>1328</v>
      </c>
      <c r="BD479" s="587" t="s">
        <v>1328</v>
      </c>
      <c r="BE479" s="588" t="s">
        <v>1328</v>
      </c>
      <c r="BF479" s="586" t="s">
        <v>1328</v>
      </c>
      <c r="BG479" s="586" t="s">
        <v>1328</v>
      </c>
      <c r="BH479" s="586" t="s">
        <v>1328</v>
      </c>
      <c r="BI479" s="586" t="s">
        <v>1328</v>
      </c>
      <c r="BJ479" s="586"/>
      <c r="BK479" s="586"/>
    </row>
    <row r="480" spans="1:63" x14ac:dyDescent="0.25">
      <c r="A480" s="564">
        <v>303</v>
      </c>
      <c r="C480" s="584" t="s">
        <v>1328</v>
      </c>
      <c r="D480" s="584" t="s">
        <v>1328</v>
      </c>
      <c r="E480" s="585" t="s">
        <v>1328</v>
      </c>
      <c r="F480" s="586" t="s">
        <v>1328</v>
      </c>
      <c r="G480" s="586" t="s">
        <v>1328</v>
      </c>
      <c r="H480" s="586" t="s">
        <v>1328</v>
      </c>
      <c r="I480" s="586" t="s">
        <v>1328</v>
      </c>
      <c r="J480" s="586" t="s">
        <v>1328</v>
      </c>
      <c r="K480" s="586" t="s">
        <v>1328</v>
      </c>
      <c r="L480" s="586" t="s">
        <v>1328</v>
      </c>
      <c r="M480" s="586" t="s">
        <v>1328</v>
      </c>
      <c r="N480" s="586" t="s">
        <v>1328</v>
      </c>
      <c r="O480" s="586" t="s">
        <v>1328</v>
      </c>
      <c r="P480" s="586" t="s">
        <v>1328</v>
      </c>
      <c r="Q480" s="586" t="s">
        <v>1328</v>
      </c>
      <c r="R480" s="586" t="s">
        <v>1328</v>
      </c>
      <c r="S480" s="586" t="s">
        <v>1328</v>
      </c>
      <c r="T480" s="586" t="s">
        <v>1328</v>
      </c>
      <c r="U480" s="586" t="s">
        <v>1328</v>
      </c>
      <c r="V480" s="586" t="s">
        <v>1328</v>
      </c>
      <c r="W480" s="586" t="s">
        <v>1328</v>
      </c>
      <c r="X480" s="586" t="s">
        <v>1328</v>
      </c>
      <c r="Y480" s="586" t="s">
        <v>1328</v>
      </c>
      <c r="Z480" s="586" t="s">
        <v>1328</v>
      </c>
      <c r="AA480" s="586" t="s">
        <v>1328</v>
      </c>
      <c r="AB480" s="586" t="s">
        <v>1328</v>
      </c>
      <c r="AC480" s="586" t="s">
        <v>1328</v>
      </c>
      <c r="AD480" s="586" t="s">
        <v>1328</v>
      </c>
      <c r="AE480" s="586" t="s">
        <v>1328</v>
      </c>
      <c r="AF480" s="586" t="s">
        <v>1328</v>
      </c>
      <c r="AG480" s="586" t="s">
        <v>1328</v>
      </c>
      <c r="AH480" s="586" t="s">
        <v>1328</v>
      </c>
      <c r="AI480" s="586" t="s">
        <v>1328</v>
      </c>
      <c r="AJ480" s="586" t="s">
        <v>1328</v>
      </c>
      <c r="AK480" s="586" t="s">
        <v>1328</v>
      </c>
      <c r="AL480" s="586" t="s">
        <v>1328</v>
      </c>
      <c r="AM480" s="586" t="s">
        <v>1328</v>
      </c>
      <c r="AN480" s="586" t="s">
        <v>1328</v>
      </c>
      <c r="AO480" s="586" t="s">
        <v>1328</v>
      </c>
      <c r="AP480" s="586" t="s">
        <v>1328</v>
      </c>
      <c r="AQ480" s="586" t="s">
        <v>1328</v>
      </c>
      <c r="AR480" s="586" t="s">
        <v>1328</v>
      </c>
      <c r="AS480" s="586" t="s">
        <v>1328</v>
      </c>
      <c r="AT480" s="587" t="s">
        <v>1328</v>
      </c>
      <c r="AU480" s="586" t="s">
        <v>1328</v>
      </c>
      <c r="AV480" s="586" t="s">
        <v>1328</v>
      </c>
      <c r="AW480" s="586" t="s">
        <v>1328</v>
      </c>
      <c r="AX480" s="586" t="s">
        <v>1328</v>
      </c>
      <c r="AY480" s="586" t="s">
        <v>1328</v>
      </c>
      <c r="AZ480" s="588" t="s">
        <v>1328</v>
      </c>
      <c r="BA480" s="588" t="s">
        <v>1328</v>
      </c>
      <c r="BB480" s="586" t="s">
        <v>1328</v>
      </c>
      <c r="BC480" s="587" t="s">
        <v>1328</v>
      </c>
      <c r="BD480" s="587" t="s">
        <v>1328</v>
      </c>
      <c r="BE480" s="588" t="s">
        <v>1328</v>
      </c>
      <c r="BF480" s="586" t="s">
        <v>1328</v>
      </c>
      <c r="BG480" s="586" t="s">
        <v>1328</v>
      </c>
      <c r="BH480" s="586" t="s">
        <v>1328</v>
      </c>
      <c r="BI480" s="586" t="s">
        <v>1328</v>
      </c>
      <c r="BJ480" s="586"/>
      <c r="BK480" s="586"/>
    </row>
    <row r="481" spans="1:63" x14ac:dyDescent="0.25">
      <c r="A481" s="564">
        <v>303</v>
      </c>
      <c r="C481" s="584" t="s">
        <v>1328</v>
      </c>
      <c r="D481" s="584" t="s">
        <v>1328</v>
      </c>
      <c r="E481" s="585" t="s">
        <v>1328</v>
      </c>
      <c r="F481" s="586" t="s">
        <v>1328</v>
      </c>
      <c r="G481" s="586" t="s">
        <v>1328</v>
      </c>
      <c r="H481" s="586" t="s">
        <v>1328</v>
      </c>
      <c r="I481" s="586" t="s">
        <v>1328</v>
      </c>
      <c r="J481" s="586" t="s">
        <v>1328</v>
      </c>
      <c r="K481" s="586" t="s">
        <v>1328</v>
      </c>
      <c r="L481" s="586" t="s">
        <v>1328</v>
      </c>
      <c r="M481" s="586" t="s">
        <v>1328</v>
      </c>
      <c r="N481" s="586" t="s">
        <v>1328</v>
      </c>
      <c r="O481" s="586" t="s">
        <v>1328</v>
      </c>
      <c r="P481" s="586" t="s">
        <v>1328</v>
      </c>
      <c r="Q481" s="586" t="s">
        <v>1328</v>
      </c>
      <c r="R481" s="586" t="s">
        <v>1328</v>
      </c>
      <c r="S481" s="586" t="s">
        <v>1328</v>
      </c>
      <c r="T481" s="586" t="s">
        <v>1328</v>
      </c>
      <c r="U481" s="586" t="s">
        <v>1328</v>
      </c>
      <c r="V481" s="586" t="s">
        <v>1328</v>
      </c>
      <c r="W481" s="586" t="s">
        <v>1328</v>
      </c>
      <c r="X481" s="586" t="s">
        <v>1328</v>
      </c>
      <c r="Y481" s="586" t="s">
        <v>1328</v>
      </c>
      <c r="Z481" s="586" t="s">
        <v>1328</v>
      </c>
      <c r="AA481" s="586" t="s">
        <v>1328</v>
      </c>
      <c r="AB481" s="586" t="s">
        <v>1328</v>
      </c>
      <c r="AC481" s="586" t="s">
        <v>1328</v>
      </c>
      <c r="AD481" s="586" t="s">
        <v>1328</v>
      </c>
      <c r="AE481" s="586" t="s">
        <v>1328</v>
      </c>
      <c r="AF481" s="586" t="s">
        <v>1328</v>
      </c>
      <c r="AG481" s="586" t="s">
        <v>1328</v>
      </c>
      <c r="AH481" s="586" t="s">
        <v>1328</v>
      </c>
      <c r="AI481" s="586" t="s">
        <v>1328</v>
      </c>
      <c r="AJ481" s="586" t="s">
        <v>1328</v>
      </c>
      <c r="AK481" s="586" t="s">
        <v>1328</v>
      </c>
      <c r="AL481" s="586" t="s">
        <v>1328</v>
      </c>
      <c r="AM481" s="586" t="s">
        <v>1328</v>
      </c>
      <c r="AN481" s="586" t="s">
        <v>1328</v>
      </c>
      <c r="AO481" s="586" t="s">
        <v>1328</v>
      </c>
      <c r="AP481" s="586" t="s">
        <v>1328</v>
      </c>
      <c r="AQ481" s="586" t="s">
        <v>1328</v>
      </c>
      <c r="AR481" s="586" t="s">
        <v>1328</v>
      </c>
      <c r="AS481" s="586" t="s">
        <v>1328</v>
      </c>
      <c r="AT481" s="587" t="s">
        <v>1328</v>
      </c>
      <c r="AU481" s="586" t="s">
        <v>1328</v>
      </c>
      <c r="AV481" s="586" t="s">
        <v>1328</v>
      </c>
      <c r="AW481" s="586" t="s">
        <v>1328</v>
      </c>
      <c r="AX481" s="586" t="s">
        <v>1328</v>
      </c>
      <c r="AY481" s="586" t="s">
        <v>1328</v>
      </c>
      <c r="AZ481" s="588" t="s">
        <v>1328</v>
      </c>
      <c r="BA481" s="588" t="s">
        <v>1328</v>
      </c>
      <c r="BB481" s="586" t="s">
        <v>1328</v>
      </c>
      <c r="BC481" s="587" t="s">
        <v>1328</v>
      </c>
      <c r="BD481" s="587" t="s">
        <v>1328</v>
      </c>
      <c r="BE481" s="588" t="s">
        <v>1328</v>
      </c>
      <c r="BF481" s="586" t="s">
        <v>1328</v>
      </c>
      <c r="BG481" s="586" t="s">
        <v>1328</v>
      </c>
      <c r="BH481" s="586" t="s">
        <v>1328</v>
      </c>
      <c r="BI481" s="586" t="s">
        <v>1328</v>
      </c>
      <c r="BJ481" s="586"/>
      <c r="BK481" s="586"/>
    </row>
    <row r="482" spans="1:63" x14ac:dyDescent="0.25">
      <c r="A482" s="564">
        <v>303</v>
      </c>
      <c r="C482" s="584" t="s">
        <v>1328</v>
      </c>
      <c r="D482" s="584" t="s">
        <v>1328</v>
      </c>
      <c r="E482" s="585" t="s">
        <v>1328</v>
      </c>
      <c r="F482" s="586" t="s">
        <v>1328</v>
      </c>
      <c r="G482" s="586" t="s">
        <v>1328</v>
      </c>
      <c r="H482" s="586" t="s">
        <v>1328</v>
      </c>
      <c r="I482" s="586" t="s">
        <v>1328</v>
      </c>
      <c r="J482" s="586" t="s">
        <v>1328</v>
      </c>
      <c r="K482" s="586" t="s">
        <v>1328</v>
      </c>
      <c r="L482" s="586" t="s">
        <v>1328</v>
      </c>
      <c r="M482" s="586" t="s">
        <v>1328</v>
      </c>
      <c r="N482" s="586" t="s">
        <v>1328</v>
      </c>
      <c r="O482" s="586" t="s">
        <v>1328</v>
      </c>
      <c r="P482" s="586" t="s">
        <v>1328</v>
      </c>
      <c r="Q482" s="586" t="s">
        <v>1328</v>
      </c>
      <c r="R482" s="586" t="s">
        <v>1328</v>
      </c>
      <c r="S482" s="586" t="s">
        <v>1328</v>
      </c>
      <c r="T482" s="586" t="s">
        <v>1328</v>
      </c>
      <c r="U482" s="586" t="s">
        <v>1328</v>
      </c>
      <c r="V482" s="586" t="s">
        <v>1328</v>
      </c>
      <c r="W482" s="586" t="s">
        <v>1328</v>
      </c>
      <c r="X482" s="586" t="s">
        <v>1328</v>
      </c>
      <c r="Y482" s="586" t="s">
        <v>1328</v>
      </c>
      <c r="Z482" s="586" t="s">
        <v>1328</v>
      </c>
      <c r="AA482" s="586" t="s">
        <v>1328</v>
      </c>
      <c r="AB482" s="586" t="s">
        <v>1328</v>
      </c>
      <c r="AC482" s="586" t="s">
        <v>1328</v>
      </c>
      <c r="AD482" s="586" t="s">
        <v>1328</v>
      </c>
      <c r="AE482" s="586" t="s">
        <v>1328</v>
      </c>
      <c r="AF482" s="586" t="s">
        <v>1328</v>
      </c>
      <c r="AG482" s="586" t="s">
        <v>1328</v>
      </c>
      <c r="AH482" s="586" t="s">
        <v>1328</v>
      </c>
      <c r="AI482" s="586" t="s">
        <v>1328</v>
      </c>
      <c r="AJ482" s="586" t="s">
        <v>1328</v>
      </c>
      <c r="AK482" s="586" t="s">
        <v>1328</v>
      </c>
      <c r="AL482" s="586" t="s">
        <v>1328</v>
      </c>
      <c r="AM482" s="586" t="s">
        <v>1328</v>
      </c>
      <c r="AN482" s="586" t="s">
        <v>1328</v>
      </c>
      <c r="AO482" s="586" t="s">
        <v>1328</v>
      </c>
      <c r="AP482" s="586" t="s">
        <v>1328</v>
      </c>
      <c r="AQ482" s="586" t="s">
        <v>1328</v>
      </c>
      <c r="AR482" s="586" t="s">
        <v>1328</v>
      </c>
      <c r="AS482" s="586" t="s">
        <v>1328</v>
      </c>
      <c r="AT482" s="587" t="s">
        <v>1328</v>
      </c>
      <c r="AU482" s="586" t="s">
        <v>1328</v>
      </c>
      <c r="AV482" s="586" t="s">
        <v>1328</v>
      </c>
      <c r="AW482" s="586" t="s">
        <v>1328</v>
      </c>
      <c r="AX482" s="586" t="s">
        <v>1328</v>
      </c>
      <c r="AY482" s="586" t="s">
        <v>1328</v>
      </c>
      <c r="AZ482" s="588" t="s">
        <v>1328</v>
      </c>
      <c r="BA482" s="588" t="s">
        <v>1328</v>
      </c>
      <c r="BB482" s="586" t="s">
        <v>1328</v>
      </c>
      <c r="BC482" s="587" t="s">
        <v>1328</v>
      </c>
      <c r="BD482" s="587" t="s">
        <v>1328</v>
      </c>
      <c r="BE482" s="588" t="s">
        <v>1328</v>
      </c>
      <c r="BF482" s="586" t="s">
        <v>1328</v>
      </c>
      <c r="BG482" s="586" t="s">
        <v>1328</v>
      </c>
      <c r="BH482" s="586" t="s">
        <v>1328</v>
      </c>
      <c r="BI482" s="586" t="s">
        <v>1328</v>
      </c>
      <c r="BJ482" s="586"/>
      <c r="BK482" s="586"/>
    </row>
    <row r="483" spans="1:63" x14ac:dyDescent="0.25">
      <c r="A483" s="564">
        <v>303</v>
      </c>
      <c r="C483" s="584" t="s">
        <v>1328</v>
      </c>
      <c r="D483" s="584" t="s">
        <v>1328</v>
      </c>
      <c r="E483" s="585" t="s">
        <v>1328</v>
      </c>
      <c r="F483" s="586" t="s">
        <v>1328</v>
      </c>
      <c r="G483" s="586" t="s">
        <v>1328</v>
      </c>
      <c r="H483" s="586" t="s">
        <v>1328</v>
      </c>
      <c r="I483" s="586" t="s">
        <v>1328</v>
      </c>
      <c r="J483" s="586" t="s">
        <v>1328</v>
      </c>
      <c r="K483" s="586" t="s">
        <v>1328</v>
      </c>
      <c r="L483" s="586" t="s">
        <v>1328</v>
      </c>
      <c r="M483" s="586" t="s">
        <v>1328</v>
      </c>
      <c r="N483" s="586" t="s">
        <v>1328</v>
      </c>
      <c r="O483" s="586" t="s">
        <v>1328</v>
      </c>
      <c r="P483" s="586" t="s">
        <v>1328</v>
      </c>
      <c r="Q483" s="586" t="s">
        <v>1328</v>
      </c>
      <c r="R483" s="586" t="s">
        <v>1328</v>
      </c>
      <c r="S483" s="586" t="s">
        <v>1328</v>
      </c>
      <c r="T483" s="586" t="s">
        <v>1328</v>
      </c>
      <c r="U483" s="586" t="s">
        <v>1328</v>
      </c>
      <c r="V483" s="586" t="s">
        <v>1328</v>
      </c>
      <c r="W483" s="586" t="s">
        <v>1328</v>
      </c>
      <c r="X483" s="586" t="s">
        <v>1328</v>
      </c>
      <c r="Y483" s="586" t="s">
        <v>1328</v>
      </c>
      <c r="Z483" s="586" t="s">
        <v>1328</v>
      </c>
      <c r="AA483" s="586" t="s">
        <v>1328</v>
      </c>
      <c r="AB483" s="586" t="s">
        <v>1328</v>
      </c>
      <c r="AC483" s="586" t="s">
        <v>1328</v>
      </c>
      <c r="AD483" s="586" t="s">
        <v>1328</v>
      </c>
      <c r="AE483" s="586" t="s">
        <v>1328</v>
      </c>
      <c r="AF483" s="586" t="s">
        <v>1328</v>
      </c>
      <c r="AG483" s="586" t="s">
        <v>1328</v>
      </c>
      <c r="AH483" s="586" t="s">
        <v>1328</v>
      </c>
      <c r="AI483" s="586" t="s">
        <v>1328</v>
      </c>
      <c r="AJ483" s="586" t="s">
        <v>1328</v>
      </c>
      <c r="AK483" s="586" t="s">
        <v>1328</v>
      </c>
      <c r="AL483" s="586" t="s">
        <v>1328</v>
      </c>
      <c r="AM483" s="586" t="s">
        <v>1328</v>
      </c>
      <c r="AN483" s="586" t="s">
        <v>1328</v>
      </c>
      <c r="AO483" s="586" t="s">
        <v>1328</v>
      </c>
      <c r="AP483" s="586" t="s">
        <v>1328</v>
      </c>
      <c r="AQ483" s="586" t="s">
        <v>1328</v>
      </c>
      <c r="AR483" s="586" t="s">
        <v>1328</v>
      </c>
      <c r="AS483" s="586" t="s">
        <v>1328</v>
      </c>
      <c r="AT483" s="587" t="s">
        <v>1328</v>
      </c>
      <c r="AU483" s="586" t="s">
        <v>1328</v>
      </c>
      <c r="AV483" s="586" t="s">
        <v>1328</v>
      </c>
      <c r="AW483" s="586" t="s">
        <v>1328</v>
      </c>
      <c r="AX483" s="586" t="s">
        <v>1328</v>
      </c>
      <c r="AY483" s="586" t="s">
        <v>1328</v>
      </c>
      <c r="AZ483" s="588" t="s">
        <v>1328</v>
      </c>
      <c r="BA483" s="588" t="s">
        <v>1328</v>
      </c>
      <c r="BB483" s="586" t="s">
        <v>1328</v>
      </c>
      <c r="BC483" s="587" t="s">
        <v>1328</v>
      </c>
      <c r="BD483" s="587" t="s">
        <v>1328</v>
      </c>
      <c r="BE483" s="588" t="s">
        <v>1328</v>
      </c>
      <c r="BF483" s="586" t="s">
        <v>1328</v>
      </c>
      <c r="BG483" s="586" t="s">
        <v>1328</v>
      </c>
      <c r="BH483" s="586" t="s">
        <v>1328</v>
      </c>
      <c r="BI483" s="586" t="s">
        <v>1328</v>
      </c>
      <c r="BJ483" s="586"/>
      <c r="BK483" s="586"/>
    </row>
    <row r="484" spans="1:63" x14ac:dyDescent="0.25">
      <c r="A484" s="564">
        <v>303</v>
      </c>
      <c r="C484" s="584" t="s">
        <v>1328</v>
      </c>
      <c r="D484" s="584" t="s">
        <v>1328</v>
      </c>
      <c r="E484" s="585" t="s">
        <v>1328</v>
      </c>
      <c r="F484" s="586" t="s">
        <v>1328</v>
      </c>
      <c r="G484" s="586" t="s">
        <v>1328</v>
      </c>
      <c r="H484" s="586" t="s">
        <v>1328</v>
      </c>
      <c r="I484" s="586" t="s">
        <v>1328</v>
      </c>
      <c r="J484" s="586" t="s">
        <v>1328</v>
      </c>
      <c r="K484" s="586" t="s">
        <v>1328</v>
      </c>
      <c r="L484" s="586" t="s">
        <v>1328</v>
      </c>
      <c r="M484" s="586" t="s">
        <v>1328</v>
      </c>
      <c r="N484" s="586" t="s">
        <v>1328</v>
      </c>
      <c r="O484" s="586" t="s">
        <v>1328</v>
      </c>
      <c r="P484" s="586" t="s">
        <v>1328</v>
      </c>
      <c r="Q484" s="586" t="s">
        <v>1328</v>
      </c>
      <c r="R484" s="586" t="s">
        <v>1328</v>
      </c>
      <c r="S484" s="586" t="s">
        <v>1328</v>
      </c>
      <c r="T484" s="586" t="s">
        <v>1328</v>
      </c>
      <c r="U484" s="586" t="s">
        <v>1328</v>
      </c>
      <c r="V484" s="586" t="s">
        <v>1328</v>
      </c>
      <c r="W484" s="586" t="s">
        <v>1328</v>
      </c>
      <c r="X484" s="586" t="s">
        <v>1328</v>
      </c>
      <c r="Y484" s="586" t="s">
        <v>1328</v>
      </c>
      <c r="Z484" s="586" t="s">
        <v>1328</v>
      </c>
      <c r="AA484" s="586" t="s">
        <v>1328</v>
      </c>
      <c r="AB484" s="586" t="s">
        <v>1328</v>
      </c>
      <c r="AC484" s="586" t="s">
        <v>1328</v>
      </c>
      <c r="AD484" s="586" t="s">
        <v>1328</v>
      </c>
      <c r="AE484" s="586" t="s">
        <v>1328</v>
      </c>
      <c r="AF484" s="586" t="s">
        <v>1328</v>
      </c>
      <c r="AG484" s="586" t="s">
        <v>1328</v>
      </c>
      <c r="AH484" s="586" t="s">
        <v>1328</v>
      </c>
      <c r="AI484" s="586" t="s">
        <v>1328</v>
      </c>
      <c r="AJ484" s="586" t="s">
        <v>1328</v>
      </c>
      <c r="AK484" s="586" t="s">
        <v>1328</v>
      </c>
      <c r="AL484" s="586" t="s">
        <v>1328</v>
      </c>
      <c r="AM484" s="586" t="s">
        <v>1328</v>
      </c>
      <c r="AN484" s="586" t="s">
        <v>1328</v>
      </c>
      <c r="AO484" s="586" t="s">
        <v>1328</v>
      </c>
      <c r="AP484" s="586" t="s">
        <v>1328</v>
      </c>
      <c r="AQ484" s="586" t="s">
        <v>1328</v>
      </c>
      <c r="AR484" s="586" t="s">
        <v>1328</v>
      </c>
      <c r="AS484" s="586" t="s">
        <v>1328</v>
      </c>
      <c r="AT484" s="587" t="s">
        <v>1328</v>
      </c>
      <c r="AU484" s="586" t="s">
        <v>1328</v>
      </c>
      <c r="AV484" s="586" t="s">
        <v>1328</v>
      </c>
      <c r="AW484" s="586" t="s">
        <v>1328</v>
      </c>
      <c r="AX484" s="586" t="s">
        <v>1328</v>
      </c>
      <c r="AY484" s="586" t="s">
        <v>1328</v>
      </c>
      <c r="AZ484" s="588" t="s">
        <v>1328</v>
      </c>
      <c r="BA484" s="588" t="s">
        <v>1328</v>
      </c>
      <c r="BB484" s="586" t="s">
        <v>1328</v>
      </c>
      <c r="BC484" s="587" t="s">
        <v>1328</v>
      </c>
      <c r="BD484" s="587" t="s">
        <v>1328</v>
      </c>
      <c r="BE484" s="588" t="s">
        <v>1328</v>
      </c>
      <c r="BF484" s="586" t="s">
        <v>1328</v>
      </c>
      <c r="BG484" s="586" t="s">
        <v>1328</v>
      </c>
      <c r="BH484" s="586" t="s">
        <v>1328</v>
      </c>
      <c r="BI484" s="586" t="s">
        <v>1328</v>
      </c>
      <c r="BJ484" s="586"/>
      <c r="BK484" s="586"/>
    </row>
    <row r="485" spans="1:63" x14ac:dyDescent="0.25">
      <c r="A485" s="564">
        <v>303</v>
      </c>
      <c r="C485" s="584" t="s">
        <v>1328</v>
      </c>
      <c r="D485" s="584" t="s">
        <v>1328</v>
      </c>
      <c r="E485" s="585" t="s">
        <v>1328</v>
      </c>
      <c r="F485" s="586" t="s">
        <v>1328</v>
      </c>
      <c r="G485" s="586" t="s">
        <v>1328</v>
      </c>
      <c r="H485" s="586" t="s">
        <v>1328</v>
      </c>
      <c r="I485" s="586" t="s">
        <v>1328</v>
      </c>
      <c r="J485" s="586" t="s">
        <v>1328</v>
      </c>
      <c r="K485" s="586" t="s">
        <v>1328</v>
      </c>
      <c r="L485" s="586" t="s">
        <v>1328</v>
      </c>
      <c r="M485" s="586" t="s">
        <v>1328</v>
      </c>
      <c r="N485" s="586" t="s">
        <v>1328</v>
      </c>
      <c r="O485" s="586" t="s">
        <v>1328</v>
      </c>
      <c r="P485" s="586" t="s">
        <v>1328</v>
      </c>
      <c r="Q485" s="586" t="s">
        <v>1328</v>
      </c>
      <c r="R485" s="586" t="s">
        <v>1328</v>
      </c>
      <c r="S485" s="586" t="s">
        <v>1328</v>
      </c>
      <c r="T485" s="586" t="s">
        <v>1328</v>
      </c>
      <c r="U485" s="586" t="s">
        <v>1328</v>
      </c>
      <c r="V485" s="586" t="s">
        <v>1328</v>
      </c>
      <c r="W485" s="586" t="s">
        <v>1328</v>
      </c>
      <c r="X485" s="586" t="s">
        <v>1328</v>
      </c>
      <c r="Y485" s="586" t="s">
        <v>1328</v>
      </c>
      <c r="Z485" s="586" t="s">
        <v>1328</v>
      </c>
      <c r="AA485" s="586" t="s">
        <v>1328</v>
      </c>
      <c r="AB485" s="586" t="s">
        <v>1328</v>
      </c>
      <c r="AC485" s="586" t="s">
        <v>1328</v>
      </c>
      <c r="AD485" s="586" t="s">
        <v>1328</v>
      </c>
      <c r="AE485" s="586" t="s">
        <v>1328</v>
      </c>
      <c r="AF485" s="586" t="s">
        <v>1328</v>
      </c>
      <c r="AG485" s="586" t="s">
        <v>1328</v>
      </c>
      <c r="AH485" s="586" t="s">
        <v>1328</v>
      </c>
      <c r="AI485" s="586" t="s">
        <v>1328</v>
      </c>
      <c r="AJ485" s="586" t="s">
        <v>1328</v>
      </c>
      <c r="AK485" s="586" t="s">
        <v>1328</v>
      </c>
      <c r="AL485" s="586" t="s">
        <v>1328</v>
      </c>
      <c r="AM485" s="586" t="s">
        <v>1328</v>
      </c>
      <c r="AN485" s="586" t="s">
        <v>1328</v>
      </c>
      <c r="AO485" s="586" t="s">
        <v>1328</v>
      </c>
      <c r="AP485" s="586" t="s">
        <v>1328</v>
      </c>
      <c r="AQ485" s="586" t="s">
        <v>1328</v>
      </c>
      <c r="AR485" s="586" t="s">
        <v>1328</v>
      </c>
      <c r="AS485" s="586" t="s">
        <v>1328</v>
      </c>
      <c r="AT485" s="587" t="s">
        <v>1328</v>
      </c>
      <c r="AU485" s="586" t="s">
        <v>1328</v>
      </c>
      <c r="AV485" s="586" t="s">
        <v>1328</v>
      </c>
      <c r="AW485" s="586" t="s">
        <v>1328</v>
      </c>
      <c r="AX485" s="586" t="s">
        <v>1328</v>
      </c>
      <c r="AY485" s="586" t="s">
        <v>1328</v>
      </c>
      <c r="AZ485" s="588" t="s">
        <v>1328</v>
      </c>
      <c r="BA485" s="588" t="s">
        <v>1328</v>
      </c>
      <c r="BB485" s="586" t="s">
        <v>1328</v>
      </c>
      <c r="BC485" s="587" t="s">
        <v>1328</v>
      </c>
      <c r="BD485" s="587" t="s">
        <v>1328</v>
      </c>
      <c r="BE485" s="588" t="s">
        <v>1328</v>
      </c>
      <c r="BF485" s="586" t="s">
        <v>1328</v>
      </c>
      <c r="BG485" s="586" t="s">
        <v>1328</v>
      </c>
      <c r="BH485" s="586" t="s">
        <v>1328</v>
      </c>
      <c r="BI485" s="586" t="s">
        <v>1328</v>
      </c>
      <c r="BJ485" s="586"/>
      <c r="BK485" s="586"/>
    </row>
    <row r="486" spans="1:63" x14ac:dyDescent="0.25">
      <c r="A486" s="564">
        <v>303</v>
      </c>
      <c r="C486" s="584" t="s">
        <v>1328</v>
      </c>
      <c r="D486" s="584" t="s">
        <v>1328</v>
      </c>
      <c r="E486" s="585" t="s">
        <v>1328</v>
      </c>
      <c r="F486" s="586" t="s">
        <v>1328</v>
      </c>
      <c r="G486" s="586" t="s">
        <v>1328</v>
      </c>
      <c r="H486" s="586" t="s">
        <v>1328</v>
      </c>
      <c r="I486" s="586" t="s">
        <v>1328</v>
      </c>
      <c r="J486" s="586" t="s">
        <v>1328</v>
      </c>
      <c r="K486" s="586" t="s">
        <v>1328</v>
      </c>
      <c r="L486" s="586" t="s">
        <v>1328</v>
      </c>
      <c r="M486" s="586" t="s">
        <v>1328</v>
      </c>
      <c r="N486" s="586" t="s">
        <v>1328</v>
      </c>
      <c r="O486" s="586" t="s">
        <v>1328</v>
      </c>
      <c r="P486" s="586" t="s">
        <v>1328</v>
      </c>
      <c r="Q486" s="586" t="s">
        <v>1328</v>
      </c>
      <c r="R486" s="586" t="s">
        <v>1328</v>
      </c>
      <c r="S486" s="586" t="s">
        <v>1328</v>
      </c>
      <c r="T486" s="586" t="s">
        <v>1328</v>
      </c>
      <c r="U486" s="586" t="s">
        <v>1328</v>
      </c>
      <c r="V486" s="586" t="s">
        <v>1328</v>
      </c>
      <c r="W486" s="586" t="s">
        <v>1328</v>
      </c>
      <c r="X486" s="586" t="s">
        <v>1328</v>
      </c>
      <c r="Y486" s="586" t="s">
        <v>1328</v>
      </c>
      <c r="Z486" s="586" t="s">
        <v>1328</v>
      </c>
      <c r="AA486" s="586" t="s">
        <v>1328</v>
      </c>
      <c r="AB486" s="586" t="s">
        <v>1328</v>
      </c>
      <c r="AC486" s="586" t="s">
        <v>1328</v>
      </c>
      <c r="AD486" s="586" t="s">
        <v>1328</v>
      </c>
      <c r="AE486" s="586" t="s">
        <v>1328</v>
      </c>
      <c r="AF486" s="586" t="s">
        <v>1328</v>
      </c>
      <c r="AG486" s="586" t="s">
        <v>1328</v>
      </c>
      <c r="AH486" s="586" t="s">
        <v>1328</v>
      </c>
      <c r="AI486" s="586" t="s">
        <v>1328</v>
      </c>
      <c r="AJ486" s="586" t="s">
        <v>1328</v>
      </c>
      <c r="AK486" s="586" t="s">
        <v>1328</v>
      </c>
      <c r="AL486" s="586" t="s">
        <v>1328</v>
      </c>
      <c r="AM486" s="586" t="s">
        <v>1328</v>
      </c>
      <c r="AN486" s="586" t="s">
        <v>1328</v>
      </c>
      <c r="AO486" s="586" t="s">
        <v>1328</v>
      </c>
      <c r="AP486" s="586" t="s">
        <v>1328</v>
      </c>
      <c r="AQ486" s="586" t="s">
        <v>1328</v>
      </c>
      <c r="AR486" s="586" t="s">
        <v>1328</v>
      </c>
      <c r="AS486" s="586" t="s">
        <v>1328</v>
      </c>
      <c r="AT486" s="587" t="s">
        <v>1328</v>
      </c>
      <c r="AU486" s="586" t="s">
        <v>1328</v>
      </c>
      <c r="AV486" s="586" t="s">
        <v>1328</v>
      </c>
      <c r="AW486" s="586" t="s">
        <v>1328</v>
      </c>
      <c r="AX486" s="586" t="s">
        <v>1328</v>
      </c>
      <c r="AY486" s="586" t="s">
        <v>1328</v>
      </c>
      <c r="AZ486" s="588" t="s">
        <v>1328</v>
      </c>
      <c r="BA486" s="588" t="s">
        <v>1328</v>
      </c>
      <c r="BB486" s="586" t="s">
        <v>1328</v>
      </c>
      <c r="BC486" s="587" t="s">
        <v>1328</v>
      </c>
      <c r="BD486" s="587" t="s">
        <v>1328</v>
      </c>
      <c r="BE486" s="588" t="s">
        <v>1328</v>
      </c>
      <c r="BF486" s="586" t="s">
        <v>1328</v>
      </c>
      <c r="BG486" s="586" t="s">
        <v>1328</v>
      </c>
      <c r="BH486" s="586" t="s">
        <v>1328</v>
      </c>
      <c r="BI486" s="586" t="s">
        <v>1328</v>
      </c>
      <c r="BJ486" s="586"/>
      <c r="BK486" s="586"/>
    </row>
    <row r="487" spans="1:63" x14ac:dyDescent="0.25">
      <c r="A487" s="564">
        <v>303</v>
      </c>
      <c r="C487" s="584" t="s">
        <v>1328</v>
      </c>
      <c r="D487" s="584" t="s">
        <v>1328</v>
      </c>
      <c r="E487" s="585" t="s">
        <v>1328</v>
      </c>
      <c r="F487" s="586" t="s">
        <v>1328</v>
      </c>
      <c r="G487" s="586" t="s">
        <v>1328</v>
      </c>
      <c r="H487" s="586" t="s">
        <v>1328</v>
      </c>
      <c r="I487" s="586" t="s">
        <v>1328</v>
      </c>
      <c r="J487" s="586" t="s">
        <v>1328</v>
      </c>
      <c r="K487" s="586" t="s">
        <v>1328</v>
      </c>
      <c r="L487" s="586" t="s">
        <v>1328</v>
      </c>
      <c r="M487" s="586" t="s">
        <v>1328</v>
      </c>
      <c r="N487" s="586" t="s">
        <v>1328</v>
      </c>
      <c r="O487" s="586" t="s">
        <v>1328</v>
      </c>
      <c r="P487" s="586" t="s">
        <v>1328</v>
      </c>
      <c r="Q487" s="586" t="s">
        <v>1328</v>
      </c>
      <c r="R487" s="586" t="s">
        <v>1328</v>
      </c>
      <c r="S487" s="586" t="s">
        <v>1328</v>
      </c>
      <c r="T487" s="586" t="s">
        <v>1328</v>
      </c>
      <c r="U487" s="586" t="s">
        <v>1328</v>
      </c>
      <c r="V487" s="586" t="s">
        <v>1328</v>
      </c>
      <c r="W487" s="586" t="s">
        <v>1328</v>
      </c>
      <c r="X487" s="586" t="s">
        <v>1328</v>
      </c>
      <c r="Y487" s="586" t="s">
        <v>1328</v>
      </c>
      <c r="Z487" s="586" t="s">
        <v>1328</v>
      </c>
      <c r="AA487" s="586" t="s">
        <v>1328</v>
      </c>
      <c r="AB487" s="586" t="s">
        <v>1328</v>
      </c>
      <c r="AC487" s="586" t="s">
        <v>1328</v>
      </c>
      <c r="AD487" s="586" t="s">
        <v>1328</v>
      </c>
      <c r="AE487" s="586" t="s">
        <v>1328</v>
      </c>
      <c r="AF487" s="586" t="s">
        <v>1328</v>
      </c>
      <c r="AG487" s="586" t="s">
        <v>1328</v>
      </c>
      <c r="AH487" s="586" t="s">
        <v>1328</v>
      </c>
      <c r="AI487" s="586" t="s">
        <v>1328</v>
      </c>
      <c r="AJ487" s="586" t="s">
        <v>1328</v>
      </c>
      <c r="AK487" s="586" t="s">
        <v>1328</v>
      </c>
      <c r="AL487" s="586" t="s">
        <v>1328</v>
      </c>
      <c r="AM487" s="586" t="s">
        <v>1328</v>
      </c>
      <c r="AN487" s="586" t="s">
        <v>1328</v>
      </c>
      <c r="AO487" s="586" t="s">
        <v>1328</v>
      </c>
      <c r="AP487" s="586" t="s">
        <v>1328</v>
      </c>
      <c r="AQ487" s="586" t="s">
        <v>1328</v>
      </c>
      <c r="AR487" s="586" t="s">
        <v>1328</v>
      </c>
      <c r="AS487" s="586" t="s">
        <v>1328</v>
      </c>
      <c r="AT487" s="587" t="s">
        <v>1328</v>
      </c>
      <c r="AU487" s="586" t="s">
        <v>1328</v>
      </c>
      <c r="AV487" s="586" t="s">
        <v>1328</v>
      </c>
      <c r="AW487" s="586" t="s">
        <v>1328</v>
      </c>
      <c r="AX487" s="586" t="s">
        <v>1328</v>
      </c>
      <c r="AY487" s="586" t="s">
        <v>1328</v>
      </c>
      <c r="AZ487" s="588" t="s">
        <v>1328</v>
      </c>
      <c r="BA487" s="588" t="s">
        <v>1328</v>
      </c>
      <c r="BB487" s="586" t="s">
        <v>1328</v>
      </c>
      <c r="BC487" s="587" t="s">
        <v>1328</v>
      </c>
      <c r="BD487" s="587" t="s">
        <v>1328</v>
      </c>
      <c r="BE487" s="588" t="s">
        <v>1328</v>
      </c>
      <c r="BF487" s="586" t="s">
        <v>1328</v>
      </c>
      <c r="BG487" s="586" t="s">
        <v>1328</v>
      </c>
      <c r="BH487" s="586" t="s">
        <v>1328</v>
      </c>
      <c r="BI487" s="586" t="s">
        <v>1328</v>
      </c>
      <c r="BJ487" s="586"/>
      <c r="BK487" s="586"/>
    </row>
    <row r="488" spans="1:63" x14ac:dyDescent="0.25">
      <c r="A488" s="564">
        <v>303</v>
      </c>
      <c r="C488" s="584" t="s">
        <v>1328</v>
      </c>
      <c r="D488" s="584" t="s">
        <v>1328</v>
      </c>
      <c r="E488" s="585" t="s">
        <v>1328</v>
      </c>
      <c r="F488" s="586" t="s">
        <v>1328</v>
      </c>
      <c r="G488" s="586" t="s">
        <v>1328</v>
      </c>
      <c r="H488" s="586" t="s">
        <v>1328</v>
      </c>
      <c r="I488" s="586" t="s">
        <v>1328</v>
      </c>
      <c r="J488" s="586" t="s">
        <v>1328</v>
      </c>
      <c r="K488" s="586" t="s">
        <v>1328</v>
      </c>
      <c r="L488" s="586" t="s">
        <v>1328</v>
      </c>
      <c r="M488" s="586" t="s">
        <v>1328</v>
      </c>
      <c r="N488" s="586" t="s">
        <v>1328</v>
      </c>
      <c r="O488" s="586" t="s">
        <v>1328</v>
      </c>
      <c r="P488" s="586" t="s">
        <v>1328</v>
      </c>
      <c r="Q488" s="586" t="s">
        <v>1328</v>
      </c>
      <c r="R488" s="586" t="s">
        <v>1328</v>
      </c>
      <c r="S488" s="586" t="s">
        <v>1328</v>
      </c>
      <c r="T488" s="586" t="s">
        <v>1328</v>
      </c>
      <c r="U488" s="586" t="s">
        <v>1328</v>
      </c>
      <c r="V488" s="586" t="s">
        <v>1328</v>
      </c>
      <c r="W488" s="586" t="s">
        <v>1328</v>
      </c>
      <c r="X488" s="586" t="s">
        <v>1328</v>
      </c>
      <c r="Y488" s="586" t="s">
        <v>1328</v>
      </c>
      <c r="Z488" s="586" t="s">
        <v>1328</v>
      </c>
      <c r="AA488" s="586" t="s">
        <v>1328</v>
      </c>
      <c r="AB488" s="586" t="s">
        <v>1328</v>
      </c>
      <c r="AC488" s="586" t="s">
        <v>1328</v>
      </c>
      <c r="AD488" s="586" t="s">
        <v>1328</v>
      </c>
      <c r="AE488" s="586" t="s">
        <v>1328</v>
      </c>
      <c r="AF488" s="586" t="s">
        <v>1328</v>
      </c>
      <c r="AG488" s="586" t="s">
        <v>1328</v>
      </c>
      <c r="AH488" s="586" t="s">
        <v>1328</v>
      </c>
      <c r="AI488" s="586" t="s">
        <v>1328</v>
      </c>
      <c r="AJ488" s="586" t="s">
        <v>1328</v>
      </c>
      <c r="AK488" s="586" t="s">
        <v>1328</v>
      </c>
      <c r="AL488" s="586" t="s">
        <v>1328</v>
      </c>
      <c r="AM488" s="586" t="s">
        <v>1328</v>
      </c>
      <c r="AN488" s="586" t="s">
        <v>1328</v>
      </c>
      <c r="AO488" s="586" t="s">
        <v>1328</v>
      </c>
      <c r="AP488" s="586" t="s">
        <v>1328</v>
      </c>
      <c r="AQ488" s="586" t="s">
        <v>1328</v>
      </c>
      <c r="AR488" s="586" t="s">
        <v>1328</v>
      </c>
      <c r="AS488" s="586" t="s">
        <v>1328</v>
      </c>
      <c r="AT488" s="587" t="s">
        <v>1328</v>
      </c>
      <c r="AU488" s="586" t="s">
        <v>1328</v>
      </c>
      <c r="AV488" s="586" t="s">
        <v>1328</v>
      </c>
      <c r="AW488" s="586" t="s">
        <v>1328</v>
      </c>
      <c r="AX488" s="586" t="s">
        <v>1328</v>
      </c>
      <c r="AY488" s="586" t="s">
        <v>1328</v>
      </c>
      <c r="AZ488" s="588" t="s">
        <v>1328</v>
      </c>
      <c r="BA488" s="588" t="s">
        <v>1328</v>
      </c>
      <c r="BB488" s="586" t="s">
        <v>1328</v>
      </c>
      <c r="BC488" s="587" t="s">
        <v>1328</v>
      </c>
      <c r="BD488" s="587" t="s">
        <v>1328</v>
      </c>
      <c r="BE488" s="588" t="s">
        <v>1328</v>
      </c>
      <c r="BF488" s="586" t="s">
        <v>1328</v>
      </c>
      <c r="BG488" s="586" t="s">
        <v>1328</v>
      </c>
      <c r="BH488" s="586" t="s">
        <v>1328</v>
      </c>
      <c r="BI488" s="586" t="s">
        <v>1328</v>
      </c>
      <c r="BJ488" s="586"/>
      <c r="BK488" s="586"/>
    </row>
    <row r="489" spans="1:63" x14ac:dyDescent="0.25">
      <c r="A489" s="564">
        <v>303</v>
      </c>
      <c r="C489" s="584" t="s">
        <v>1328</v>
      </c>
      <c r="D489" s="584" t="s">
        <v>1328</v>
      </c>
      <c r="E489" s="585" t="s">
        <v>1328</v>
      </c>
      <c r="F489" s="586" t="s">
        <v>1328</v>
      </c>
      <c r="G489" s="586" t="s">
        <v>1328</v>
      </c>
      <c r="H489" s="586" t="s">
        <v>1328</v>
      </c>
      <c r="I489" s="586" t="s">
        <v>1328</v>
      </c>
      <c r="J489" s="586" t="s">
        <v>1328</v>
      </c>
      <c r="K489" s="586" t="s">
        <v>1328</v>
      </c>
      <c r="L489" s="586" t="s">
        <v>1328</v>
      </c>
      <c r="M489" s="586" t="s">
        <v>1328</v>
      </c>
      <c r="N489" s="586" t="s">
        <v>1328</v>
      </c>
      <c r="O489" s="586" t="s">
        <v>1328</v>
      </c>
      <c r="P489" s="586" t="s">
        <v>1328</v>
      </c>
      <c r="Q489" s="586" t="s">
        <v>1328</v>
      </c>
      <c r="R489" s="586" t="s">
        <v>1328</v>
      </c>
      <c r="S489" s="586" t="s">
        <v>1328</v>
      </c>
      <c r="T489" s="586" t="s">
        <v>1328</v>
      </c>
      <c r="U489" s="586" t="s">
        <v>1328</v>
      </c>
      <c r="V489" s="586" t="s">
        <v>1328</v>
      </c>
      <c r="W489" s="586" t="s">
        <v>1328</v>
      </c>
      <c r="X489" s="586" t="s">
        <v>1328</v>
      </c>
      <c r="Y489" s="586" t="s">
        <v>1328</v>
      </c>
      <c r="Z489" s="586" t="s">
        <v>1328</v>
      </c>
      <c r="AA489" s="586" t="s">
        <v>1328</v>
      </c>
      <c r="AB489" s="586" t="s">
        <v>1328</v>
      </c>
      <c r="AC489" s="586" t="s">
        <v>1328</v>
      </c>
      <c r="AD489" s="586" t="s">
        <v>1328</v>
      </c>
      <c r="AE489" s="586" t="s">
        <v>1328</v>
      </c>
      <c r="AF489" s="586" t="s">
        <v>1328</v>
      </c>
      <c r="AG489" s="586" t="s">
        <v>1328</v>
      </c>
      <c r="AH489" s="586" t="s">
        <v>1328</v>
      </c>
      <c r="AI489" s="586" t="s">
        <v>1328</v>
      </c>
      <c r="AJ489" s="586" t="s">
        <v>1328</v>
      </c>
      <c r="AK489" s="586" t="s">
        <v>1328</v>
      </c>
      <c r="AL489" s="586" t="s">
        <v>1328</v>
      </c>
      <c r="AM489" s="586" t="s">
        <v>1328</v>
      </c>
      <c r="AN489" s="586" t="s">
        <v>1328</v>
      </c>
      <c r="AO489" s="586" t="s">
        <v>1328</v>
      </c>
      <c r="AP489" s="586" t="s">
        <v>1328</v>
      </c>
      <c r="AQ489" s="586" t="s">
        <v>1328</v>
      </c>
      <c r="AR489" s="586" t="s">
        <v>1328</v>
      </c>
      <c r="AS489" s="586" t="s">
        <v>1328</v>
      </c>
      <c r="AT489" s="587" t="s">
        <v>1328</v>
      </c>
      <c r="AU489" s="586" t="s">
        <v>1328</v>
      </c>
      <c r="AV489" s="586" t="s">
        <v>1328</v>
      </c>
      <c r="AW489" s="586" t="s">
        <v>1328</v>
      </c>
      <c r="AX489" s="586" t="s">
        <v>1328</v>
      </c>
      <c r="AY489" s="586" t="s">
        <v>1328</v>
      </c>
      <c r="AZ489" s="588" t="s">
        <v>1328</v>
      </c>
      <c r="BA489" s="588" t="s">
        <v>1328</v>
      </c>
      <c r="BB489" s="586" t="s">
        <v>1328</v>
      </c>
      <c r="BC489" s="587" t="s">
        <v>1328</v>
      </c>
      <c r="BD489" s="587" t="s">
        <v>1328</v>
      </c>
      <c r="BE489" s="588" t="s">
        <v>1328</v>
      </c>
      <c r="BF489" s="586" t="s">
        <v>1328</v>
      </c>
      <c r="BG489" s="586" t="s">
        <v>1328</v>
      </c>
      <c r="BH489" s="586" t="s">
        <v>1328</v>
      </c>
      <c r="BI489" s="586" t="s">
        <v>1328</v>
      </c>
      <c r="BJ489" s="586"/>
      <c r="BK489" s="586"/>
    </row>
    <row r="490" spans="1:63" x14ac:dyDescent="0.25">
      <c r="A490" s="564">
        <v>303</v>
      </c>
      <c r="C490" s="584" t="s">
        <v>1328</v>
      </c>
      <c r="D490" s="584" t="s">
        <v>1328</v>
      </c>
      <c r="E490" s="585" t="s">
        <v>1328</v>
      </c>
      <c r="F490" s="586" t="s">
        <v>1328</v>
      </c>
      <c r="G490" s="586" t="s">
        <v>1328</v>
      </c>
      <c r="H490" s="586" t="s">
        <v>1328</v>
      </c>
      <c r="I490" s="586" t="s">
        <v>1328</v>
      </c>
      <c r="J490" s="586" t="s">
        <v>1328</v>
      </c>
      <c r="K490" s="586" t="s">
        <v>1328</v>
      </c>
      <c r="L490" s="586" t="s">
        <v>1328</v>
      </c>
      <c r="M490" s="586" t="s">
        <v>1328</v>
      </c>
      <c r="N490" s="586" t="s">
        <v>1328</v>
      </c>
      <c r="O490" s="586" t="s">
        <v>1328</v>
      </c>
      <c r="P490" s="586" t="s">
        <v>1328</v>
      </c>
      <c r="Q490" s="586" t="s">
        <v>1328</v>
      </c>
      <c r="R490" s="586" t="s">
        <v>1328</v>
      </c>
      <c r="S490" s="586" t="s">
        <v>1328</v>
      </c>
      <c r="T490" s="586" t="s">
        <v>1328</v>
      </c>
      <c r="U490" s="586" t="s">
        <v>1328</v>
      </c>
      <c r="V490" s="586" t="s">
        <v>1328</v>
      </c>
      <c r="W490" s="586" t="s">
        <v>1328</v>
      </c>
      <c r="X490" s="586" t="s">
        <v>1328</v>
      </c>
      <c r="Y490" s="586" t="s">
        <v>1328</v>
      </c>
      <c r="Z490" s="586" t="s">
        <v>1328</v>
      </c>
      <c r="AA490" s="586" t="s">
        <v>1328</v>
      </c>
      <c r="AB490" s="586" t="s">
        <v>1328</v>
      </c>
      <c r="AC490" s="586" t="s">
        <v>1328</v>
      </c>
      <c r="AD490" s="586" t="s">
        <v>1328</v>
      </c>
      <c r="AE490" s="586" t="s">
        <v>1328</v>
      </c>
      <c r="AF490" s="586" t="s">
        <v>1328</v>
      </c>
      <c r="AG490" s="586" t="s">
        <v>1328</v>
      </c>
      <c r="AH490" s="586" t="s">
        <v>1328</v>
      </c>
      <c r="AI490" s="586" t="s">
        <v>1328</v>
      </c>
      <c r="AJ490" s="586" t="s">
        <v>1328</v>
      </c>
      <c r="AK490" s="586" t="s">
        <v>1328</v>
      </c>
      <c r="AL490" s="586" t="s">
        <v>1328</v>
      </c>
      <c r="AM490" s="586" t="s">
        <v>1328</v>
      </c>
      <c r="AN490" s="586" t="s">
        <v>1328</v>
      </c>
      <c r="AO490" s="586" t="s">
        <v>1328</v>
      </c>
      <c r="AP490" s="586" t="s">
        <v>1328</v>
      </c>
      <c r="AQ490" s="586" t="s">
        <v>1328</v>
      </c>
      <c r="AR490" s="586" t="s">
        <v>1328</v>
      </c>
      <c r="AS490" s="586" t="s">
        <v>1328</v>
      </c>
      <c r="AT490" s="587" t="s">
        <v>1328</v>
      </c>
      <c r="AU490" s="586" t="s">
        <v>1328</v>
      </c>
      <c r="AV490" s="586" t="s">
        <v>1328</v>
      </c>
      <c r="AW490" s="586" t="s">
        <v>1328</v>
      </c>
      <c r="AX490" s="586" t="s">
        <v>1328</v>
      </c>
      <c r="AY490" s="586" t="s">
        <v>1328</v>
      </c>
      <c r="AZ490" s="588" t="s">
        <v>1328</v>
      </c>
      <c r="BA490" s="588" t="s">
        <v>1328</v>
      </c>
      <c r="BB490" s="586" t="s">
        <v>1328</v>
      </c>
      <c r="BC490" s="587" t="s">
        <v>1328</v>
      </c>
      <c r="BD490" s="587" t="s">
        <v>1328</v>
      </c>
      <c r="BE490" s="588" t="s">
        <v>1328</v>
      </c>
      <c r="BF490" s="586" t="s">
        <v>1328</v>
      </c>
      <c r="BG490" s="586" t="s">
        <v>1328</v>
      </c>
      <c r="BH490" s="586" t="s">
        <v>1328</v>
      </c>
      <c r="BI490" s="586" t="s">
        <v>1328</v>
      </c>
      <c r="BJ490" s="586"/>
      <c r="BK490" s="586"/>
    </row>
    <row r="491" spans="1:63" x14ac:dyDescent="0.25">
      <c r="A491" s="564">
        <v>303</v>
      </c>
      <c r="C491" s="584" t="s">
        <v>1328</v>
      </c>
      <c r="D491" s="584" t="s">
        <v>1328</v>
      </c>
      <c r="E491" s="585" t="s">
        <v>1328</v>
      </c>
      <c r="F491" s="586" t="s">
        <v>1328</v>
      </c>
      <c r="G491" s="586" t="s">
        <v>1328</v>
      </c>
      <c r="H491" s="586" t="s">
        <v>1328</v>
      </c>
      <c r="I491" s="586" t="s">
        <v>1328</v>
      </c>
      <c r="J491" s="586" t="s">
        <v>1328</v>
      </c>
      <c r="K491" s="586" t="s">
        <v>1328</v>
      </c>
      <c r="L491" s="586" t="s">
        <v>1328</v>
      </c>
      <c r="M491" s="586" t="s">
        <v>1328</v>
      </c>
      <c r="N491" s="586" t="s">
        <v>1328</v>
      </c>
      <c r="O491" s="586" t="s">
        <v>1328</v>
      </c>
      <c r="P491" s="586" t="s">
        <v>1328</v>
      </c>
      <c r="Q491" s="586" t="s">
        <v>1328</v>
      </c>
      <c r="R491" s="586" t="s">
        <v>1328</v>
      </c>
      <c r="S491" s="586" t="s">
        <v>1328</v>
      </c>
      <c r="T491" s="586" t="s">
        <v>1328</v>
      </c>
      <c r="U491" s="586" t="s">
        <v>1328</v>
      </c>
      <c r="V491" s="586" t="s">
        <v>1328</v>
      </c>
      <c r="W491" s="586" t="s">
        <v>1328</v>
      </c>
      <c r="X491" s="586" t="s">
        <v>1328</v>
      </c>
      <c r="Y491" s="586" t="s">
        <v>1328</v>
      </c>
      <c r="Z491" s="586" t="s">
        <v>1328</v>
      </c>
      <c r="AA491" s="586" t="s">
        <v>1328</v>
      </c>
      <c r="AB491" s="586" t="s">
        <v>1328</v>
      </c>
      <c r="AC491" s="586" t="s">
        <v>1328</v>
      </c>
      <c r="AD491" s="586" t="s">
        <v>1328</v>
      </c>
      <c r="AE491" s="586" t="s">
        <v>1328</v>
      </c>
      <c r="AF491" s="586" t="s">
        <v>1328</v>
      </c>
      <c r="AG491" s="586" t="s">
        <v>1328</v>
      </c>
      <c r="AH491" s="586" t="s">
        <v>1328</v>
      </c>
      <c r="AI491" s="586" t="s">
        <v>1328</v>
      </c>
      <c r="AJ491" s="586" t="s">
        <v>1328</v>
      </c>
      <c r="AK491" s="586" t="s">
        <v>1328</v>
      </c>
      <c r="AL491" s="586" t="s">
        <v>1328</v>
      </c>
      <c r="AM491" s="586" t="s">
        <v>1328</v>
      </c>
      <c r="AN491" s="586" t="s">
        <v>1328</v>
      </c>
      <c r="AO491" s="586" t="s">
        <v>1328</v>
      </c>
      <c r="AP491" s="586" t="s">
        <v>1328</v>
      </c>
      <c r="AQ491" s="586" t="s">
        <v>1328</v>
      </c>
      <c r="AR491" s="586" t="s">
        <v>1328</v>
      </c>
      <c r="AS491" s="586" t="s">
        <v>1328</v>
      </c>
      <c r="AT491" s="587" t="s">
        <v>1328</v>
      </c>
      <c r="AU491" s="586" t="s">
        <v>1328</v>
      </c>
      <c r="AV491" s="586" t="s">
        <v>1328</v>
      </c>
      <c r="AW491" s="586" t="s">
        <v>1328</v>
      </c>
      <c r="AX491" s="586" t="s">
        <v>1328</v>
      </c>
      <c r="AY491" s="586" t="s">
        <v>1328</v>
      </c>
      <c r="AZ491" s="588" t="s">
        <v>1328</v>
      </c>
      <c r="BA491" s="588" t="s">
        <v>1328</v>
      </c>
      <c r="BB491" s="586" t="s">
        <v>1328</v>
      </c>
      <c r="BC491" s="587" t="s">
        <v>1328</v>
      </c>
      <c r="BD491" s="587" t="s">
        <v>1328</v>
      </c>
      <c r="BE491" s="588" t="s">
        <v>1328</v>
      </c>
      <c r="BF491" s="586" t="s">
        <v>1328</v>
      </c>
      <c r="BG491" s="586" t="s">
        <v>1328</v>
      </c>
      <c r="BH491" s="586" t="s">
        <v>1328</v>
      </c>
      <c r="BI491" s="586" t="s">
        <v>1328</v>
      </c>
      <c r="BJ491" s="586"/>
      <c r="BK491" s="586"/>
    </row>
    <row r="492" spans="1:63" x14ac:dyDescent="0.25">
      <c r="A492" s="564">
        <v>303</v>
      </c>
      <c r="C492" s="584" t="s">
        <v>1328</v>
      </c>
      <c r="D492" s="584" t="s">
        <v>1328</v>
      </c>
      <c r="E492" s="585" t="s">
        <v>1328</v>
      </c>
      <c r="F492" s="586" t="s">
        <v>1328</v>
      </c>
      <c r="G492" s="586" t="s">
        <v>1328</v>
      </c>
      <c r="H492" s="586" t="s">
        <v>1328</v>
      </c>
      <c r="I492" s="586" t="s">
        <v>1328</v>
      </c>
      <c r="J492" s="586" t="s">
        <v>1328</v>
      </c>
      <c r="K492" s="586" t="s">
        <v>1328</v>
      </c>
      <c r="L492" s="586" t="s">
        <v>1328</v>
      </c>
      <c r="M492" s="586" t="s">
        <v>1328</v>
      </c>
      <c r="N492" s="586" t="s">
        <v>1328</v>
      </c>
      <c r="O492" s="586" t="s">
        <v>1328</v>
      </c>
      <c r="P492" s="586" t="s">
        <v>1328</v>
      </c>
      <c r="Q492" s="586" t="s">
        <v>1328</v>
      </c>
      <c r="R492" s="586" t="s">
        <v>1328</v>
      </c>
      <c r="S492" s="586" t="s">
        <v>1328</v>
      </c>
      <c r="T492" s="586" t="s">
        <v>1328</v>
      </c>
      <c r="U492" s="586" t="s">
        <v>1328</v>
      </c>
      <c r="V492" s="586" t="s">
        <v>1328</v>
      </c>
      <c r="W492" s="586" t="s">
        <v>1328</v>
      </c>
      <c r="X492" s="586" t="s">
        <v>1328</v>
      </c>
      <c r="Y492" s="586" t="s">
        <v>1328</v>
      </c>
      <c r="Z492" s="586" t="s">
        <v>1328</v>
      </c>
      <c r="AA492" s="586" t="s">
        <v>1328</v>
      </c>
      <c r="AB492" s="586" t="s">
        <v>1328</v>
      </c>
      <c r="AC492" s="586" t="s">
        <v>1328</v>
      </c>
      <c r="AD492" s="586" t="s">
        <v>1328</v>
      </c>
      <c r="AE492" s="586" t="s">
        <v>1328</v>
      </c>
      <c r="AF492" s="586" t="s">
        <v>1328</v>
      </c>
      <c r="AG492" s="586" t="s">
        <v>1328</v>
      </c>
      <c r="AH492" s="586" t="s">
        <v>1328</v>
      </c>
      <c r="AI492" s="586" t="s">
        <v>1328</v>
      </c>
      <c r="AJ492" s="586" t="s">
        <v>1328</v>
      </c>
      <c r="AK492" s="586" t="s">
        <v>1328</v>
      </c>
      <c r="AL492" s="586" t="s">
        <v>1328</v>
      </c>
      <c r="AM492" s="586" t="s">
        <v>1328</v>
      </c>
      <c r="AN492" s="586" t="s">
        <v>1328</v>
      </c>
      <c r="AO492" s="586" t="s">
        <v>1328</v>
      </c>
      <c r="AP492" s="586" t="s">
        <v>1328</v>
      </c>
      <c r="AQ492" s="586" t="s">
        <v>1328</v>
      </c>
      <c r="AR492" s="586" t="s">
        <v>1328</v>
      </c>
      <c r="AS492" s="586" t="s">
        <v>1328</v>
      </c>
      <c r="AT492" s="587" t="s">
        <v>1328</v>
      </c>
      <c r="AU492" s="586" t="s">
        <v>1328</v>
      </c>
      <c r="AV492" s="586" t="s">
        <v>1328</v>
      </c>
      <c r="AW492" s="586" t="s">
        <v>1328</v>
      </c>
      <c r="AX492" s="586" t="s">
        <v>1328</v>
      </c>
      <c r="AY492" s="586" t="s">
        <v>1328</v>
      </c>
      <c r="AZ492" s="588" t="s">
        <v>1328</v>
      </c>
      <c r="BA492" s="588" t="s">
        <v>1328</v>
      </c>
      <c r="BB492" s="586" t="s">
        <v>1328</v>
      </c>
      <c r="BC492" s="587" t="s">
        <v>1328</v>
      </c>
      <c r="BD492" s="587" t="s">
        <v>1328</v>
      </c>
      <c r="BE492" s="588" t="s">
        <v>1328</v>
      </c>
      <c r="BF492" s="586" t="s">
        <v>1328</v>
      </c>
      <c r="BG492" s="586" t="s">
        <v>1328</v>
      </c>
      <c r="BH492" s="586" t="s">
        <v>1328</v>
      </c>
      <c r="BI492" s="586" t="s">
        <v>1328</v>
      </c>
      <c r="BJ492" s="586"/>
      <c r="BK492" s="586"/>
    </row>
    <row r="493" spans="1:63" x14ac:dyDescent="0.25">
      <c r="A493" s="564">
        <v>303</v>
      </c>
      <c r="C493" s="584" t="s">
        <v>1328</v>
      </c>
      <c r="D493" s="584" t="s">
        <v>1328</v>
      </c>
      <c r="E493" s="585" t="s">
        <v>1328</v>
      </c>
      <c r="F493" s="586" t="s">
        <v>1328</v>
      </c>
      <c r="G493" s="586" t="s">
        <v>1328</v>
      </c>
      <c r="H493" s="586" t="s">
        <v>1328</v>
      </c>
      <c r="I493" s="586" t="s">
        <v>1328</v>
      </c>
      <c r="J493" s="586" t="s">
        <v>1328</v>
      </c>
      <c r="K493" s="586" t="s">
        <v>1328</v>
      </c>
      <c r="L493" s="586" t="s">
        <v>1328</v>
      </c>
      <c r="M493" s="586" t="s">
        <v>1328</v>
      </c>
      <c r="N493" s="586" t="s">
        <v>1328</v>
      </c>
      <c r="O493" s="586" t="s">
        <v>1328</v>
      </c>
      <c r="P493" s="586" t="s">
        <v>1328</v>
      </c>
      <c r="Q493" s="586" t="s">
        <v>1328</v>
      </c>
      <c r="R493" s="586" t="s">
        <v>1328</v>
      </c>
      <c r="S493" s="586" t="s">
        <v>1328</v>
      </c>
      <c r="T493" s="586" t="s">
        <v>1328</v>
      </c>
      <c r="U493" s="586" t="s">
        <v>1328</v>
      </c>
      <c r="V493" s="586" t="s">
        <v>1328</v>
      </c>
      <c r="W493" s="586" t="s">
        <v>1328</v>
      </c>
      <c r="X493" s="586" t="s">
        <v>1328</v>
      </c>
      <c r="Y493" s="586" t="s">
        <v>1328</v>
      </c>
      <c r="Z493" s="586" t="s">
        <v>1328</v>
      </c>
      <c r="AA493" s="586" t="s">
        <v>1328</v>
      </c>
      <c r="AB493" s="586" t="s">
        <v>1328</v>
      </c>
      <c r="AC493" s="586" t="s">
        <v>1328</v>
      </c>
      <c r="AD493" s="586" t="s">
        <v>1328</v>
      </c>
      <c r="AE493" s="586" t="s">
        <v>1328</v>
      </c>
      <c r="AF493" s="586" t="s">
        <v>1328</v>
      </c>
      <c r="AG493" s="586" t="s">
        <v>1328</v>
      </c>
      <c r="AH493" s="586" t="s">
        <v>1328</v>
      </c>
      <c r="AI493" s="586" t="s">
        <v>1328</v>
      </c>
      <c r="AJ493" s="586" t="s">
        <v>1328</v>
      </c>
      <c r="AK493" s="586" t="s">
        <v>1328</v>
      </c>
      <c r="AL493" s="586" t="s">
        <v>1328</v>
      </c>
      <c r="AM493" s="586" t="s">
        <v>1328</v>
      </c>
      <c r="AN493" s="586" t="s">
        <v>1328</v>
      </c>
      <c r="AO493" s="586" t="s">
        <v>1328</v>
      </c>
      <c r="AP493" s="586" t="s">
        <v>1328</v>
      </c>
      <c r="AQ493" s="586" t="s">
        <v>1328</v>
      </c>
      <c r="AR493" s="586" t="s">
        <v>1328</v>
      </c>
      <c r="AS493" s="586" t="s">
        <v>1328</v>
      </c>
      <c r="AT493" s="587" t="s">
        <v>1328</v>
      </c>
      <c r="AU493" s="586" t="s">
        <v>1328</v>
      </c>
      <c r="AV493" s="586" t="s">
        <v>1328</v>
      </c>
      <c r="AW493" s="586" t="s">
        <v>1328</v>
      </c>
      <c r="AX493" s="586" t="s">
        <v>1328</v>
      </c>
      <c r="AY493" s="586" t="s">
        <v>1328</v>
      </c>
      <c r="AZ493" s="588" t="s">
        <v>1328</v>
      </c>
      <c r="BA493" s="588" t="s">
        <v>1328</v>
      </c>
      <c r="BB493" s="586" t="s">
        <v>1328</v>
      </c>
      <c r="BC493" s="587" t="s">
        <v>1328</v>
      </c>
      <c r="BD493" s="587" t="s">
        <v>1328</v>
      </c>
      <c r="BE493" s="588" t="s">
        <v>1328</v>
      </c>
      <c r="BF493" s="586" t="s">
        <v>1328</v>
      </c>
      <c r="BG493" s="586" t="s">
        <v>1328</v>
      </c>
      <c r="BH493" s="586" t="s">
        <v>1328</v>
      </c>
      <c r="BI493" s="586" t="s">
        <v>1328</v>
      </c>
      <c r="BJ493" s="586"/>
      <c r="BK493" s="586"/>
    </row>
    <row r="494" spans="1:63" x14ac:dyDescent="0.25">
      <c r="A494" s="564">
        <v>303</v>
      </c>
      <c r="C494" s="584" t="s">
        <v>1328</v>
      </c>
      <c r="D494" s="584" t="s">
        <v>1328</v>
      </c>
      <c r="E494" s="585" t="s">
        <v>1328</v>
      </c>
      <c r="F494" s="586" t="s">
        <v>1328</v>
      </c>
      <c r="G494" s="586" t="s">
        <v>1328</v>
      </c>
      <c r="H494" s="586" t="s">
        <v>1328</v>
      </c>
      <c r="I494" s="586" t="s">
        <v>1328</v>
      </c>
      <c r="J494" s="586" t="s">
        <v>1328</v>
      </c>
      <c r="K494" s="586" t="s">
        <v>1328</v>
      </c>
      <c r="L494" s="586" t="s">
        <v>1328</v>
      </c>
      <c r="M494" s="586" t="s">
        <v>1328</v>
      </c>
      <c r="N494" s="586" t="s">
        <v>1328</v>
      </c>
      <c r="O494" s="586" t="s">
        <v>1328</v>
      </c>
      <c r="P494" s="586" t="s">
        <v>1328</v>
      </c>
      <c r="Q494" s="586" t="s">
        <v>1328</v>
      </c>
      <c r="R494" s="586" t="s">
        <v>1328</v>
      </c>
      <c r="S494" s="586" t="s">
        <v>1328</v>
      </c>
      <c r="T494" s="586" t="s">
        <v>1328</v>
      </c>
      <c r="U494" s="586" t="s">
        <v>1328</v>
      </c>
      <c r="V494" s="586" t="s">
        <v>1328</v>
      </c>
      <c r="W494" s="586" t="s">
        <v>1328</v>
      </c>
      <c r="X494" s="586" t="s">
        <v>1328</v>
      </c>
      <c r="Y494" s="586" t="s">
        <v>1328</v>
      </c>
      <c r="Z494" s="586" t="s">
        <v>1328</v>
      </c>
      <c r="AA494" s="586" t="s">
        <v>1328</v>
      </c>
      <c r="AB494" s="586" t="s">
        <v>1328</v>
      </c>
      <c r="AC494" s="586" t="s">
        <v>1328</v>
      </c>
      <c r="AD494" s="586" t="s">
        <v>1328</v>
      </c>
      <c r="AE494" s="586" t="s">
        <v>1328</v>
      </c>
      <c r="AF494" s="586" t="s">
        <v>1328</v>
      </c>
      <c r="AG494" s="586" t="s">
        <v>1328</v>
      </c>
      <c r="AH494" s="586" t="s">
        <v>1328</v>
      </c>
      <c r="AI494" s="586" t="s">
        <v>1328</v>
      </c>
      <c r="AJ494" s="586" t="s">
        <v>1328</v>
      </c>
      <c r="AK494" s="586" t="s">
        <v>1328</v>
      </c>
      <c r="AL494" s="586" t="s">
        <v>1328</v>
      </c>
      <c r="AM494" s="586" t="s">
        <v>1328</v>
      </c>
      <c r="AN494" s="586" t="s">
        <v>1328</v>
      </c>
      <c r="AO494" s="586" t="s">
        <v>1328</v>
      </c>
      <c r="AP494" s="586" t="s">
        <v>1328</v>
      </c>
      <c r="AQ494" s="586" t="s">
        <v>1328</v>
      </c>
      <c r="AR494" s="586" t="s">
        <v>1328</v>
      </c>
      <c r="AS494" s="586" t="s">
        <v>1328</v>
      </c>
      <c r="AT494" s="587" t="s">
        <v>1328</v>
      </c>
      <c r="AU494" s="586" t="s">
        <v>1328</v>
      </c>
      <c r="AV494" s="586" t="s">
        <v>1328</v>
      </c>
      <c r="AW494" s="586" t="s">
        <v>1328</v>
      </c>
      <c r="AX494" s="586" t="s">
        <v>1328</v>
      </c>
      <c r="AY494" s="586" t="s">
        <v>1328</v>
      </c>
      <c r="AZ494" s="588" t="s">
        <v>1328</v>
      </c>
      <c r="BA494" s="588" t="s">
        <v>1328</v>
      </c>
      <c r="BB494" s="586" t="s">
        <v>1328</v>
      </c>
      <c r="BC494" s="587" t="s">
        <v>1328</v>
      </c>
      <c r="BD494" s="587" t="s">
        <v>1328</v>
      </c>
      <c r="BE494" s="588" t="s">
        <v>1328</v>
      </c>
      <c r="BF494" s="586" t="s">
        <v>1328</v>
      </c>
      <c r="BG494" s="586" t="s">
        <v>1328</v>
      </c>
      <c r="BH494" s="586" t="s">
        <v>1328</v>
      </c>
      <c r="BI494" s="586" t="s">
        <v>1328</v>
      </c>
      <c r="BJ494" s="586"/>
      <c r="BK494" s="586"/>
    </row>
    <row r="495" spans="1:63" x14ac:dyDescent="0.25">
      <c r="A495" s="564">
        <v>303</v>
      </c>
      <c r="C495" s="584" t="s">
        <v>1328</v>
      </c>
      <c r="D495" s="584" t="s">
        <v>1328</v>
      </c>
      <c r="E495" s="585" t="s">
        <v>1328</v>
      </c>
      <c r="F495" s="586" t="s">
        <v>1328</v>
      </c>
      <c r="G495" s="586" t="s">
        <v>1328</v>
      </c>
      <c r="H495" s="586" t="s">
        <v>1328</v>
      </c>
      <c r="I495" s="586" t="s">
        <v>1328</v>
      </c>
      <c r="J495" s="586" t="s">
        <v>1328</v>
      </c>
      <c r="K495" s="586" t="s">
        <v>1328</v>
      </c>
      <c r="L495" s="586" t="s">
        <v>1328</v>
      </c>
      <c r="M495" s="586" t="s">
        <v>1328</v>
      </c>
      <c r="N495" s="586" t="s">
        <v>1328</v>
      </c>
      <c r="O495" s="586" t="s">
        <v>1328</v>
      </c>
      <c r="P495" s="586" t="s">
        <v>1328</v>
      </c>
      <c r="Q495" s="586" t="s">
        <v>1328</v>
      </c>
      <c r="R495" s="586" t="s">
        <v>1328</v>
      </c>
      <c r="S495" s="586" t="s">
        <v>1328</v>
      </c>
      <c r="T495" s="586" t="s">
        <v>1328</v>
      </c>
      <c r="U495" s="586" t="s">
        <v>1328</v>
      </c>
      <c r="V495" s="586" t="s">
        <v>1328</v>
      </c>
      <c r="W495" s="586" t="s">
        <v>1328</v>
      </c>
      <c r="X495" s="586" t="s">
        <v>1328</v>
      </c>
      <c r="Y495" s="586" t="s">
        <v>1328</v>
      </c>
      <c r="Z495" s="586" t="s">
        <v>1328</v>
      </c>
      <c r="AA495" s="586" t="s">
        <v>1328</v>
      </c>
      <c r="AB495" s="586" t="s">
        <v>1328</v>
      </c>
      <c r="AC495" s="586" t="s">
        <v>1328</v>
      </c>
      <c r="AD495" s="586" t="s">
        <v>1328</v>
      </c>
      <c r="AE495" s="586" t="s">
        <v>1328</v>
      </c>
      <c r="AF495" s="586" t="s">
        <v>1328</v>
      </c>
      <c r="AG495" s="586" t="s">
        <v>1328</v>
      </c>
      <c r="AH495" s="586" t="s">
        <v>1328</v>
      </c>
      <c r="AI495" s="586" t="s">
        <v>1328</v>
      </c>
      <c r="AJ495" s="586" t="s">
        <v>1328</v>
      </c>
      <c r="AK495" s="586" t="s">
        <v>1328</v>
      </c>
      <c r="AL495" s="586" t="s">
        <v>1328</v>
      </c>
      <c r="AM495" s="586" t="s">
        <v>1328</v>
      </c>
      <c r="AN495" s="586" t="s">
        <v>1328</v>
      </c>
      <c r="AO495" s="586" t="s">
        <v>1328</v>
      </c>
      <c r="AP495" s="586" t="s">
        <v>1328</v>
      </c>
      <c r="AQ495" s="586" t="s">
        <v>1328</v>
      </c>
      <c r="AR495" s="586" t="s">
        <v>1328</v>
      </c>
      <c r="AS495" s="586" t="s">
        <v>1328</v>
      </c>
      <c r="AT495" s="587" t="s">
        <v>1328</v>
      </c>
      <c r="AU495" s="586" t="s">
        <v>1328</v>
      </c>
      <c r="AV495" s="586" t="s">
        <v>1328</v>
      </c>
      <c r="AW495" s="586" t="s">
        <v>1328</v>
      </c>
      <c r="AX495" s="586" t="s">
        <v>1328</v>
      </c>
      <c r="AY495" s="586" t="s">
        <v>1328</v>
      </c>
      <c r="AZ495" s="588" t="s">
        <v>1328</v>
      </c>
      <c r="BA495" s="588" t="s">
        <v>1328</v>
      </c>
      <c r="BB495" s="586" t="s">
        <v>1328</v>
      </c>
      <c r="BC495" s="587" t="s">
        <v>1328</v>
      </c>
      <c r="BD495" s="587" t="s">
        <v>1328</v>
      </c>
      <c r="BE495" s="588" t="s">
        <v>1328</v>
      </c>
      <c r="BF495" s="586" t="s">
        <v>1328</v>
      </c>
      <c r="BG495" s="586" t="s">
        <v>1328</v>
      </c>
      <c r="BH495" s="586" t="s">
        <v>1328</v>
      </c>
      <c r="BI495" s="586" t="s">
        <v>1328</v>
      </c>
      <c r="BJ495" s="586"/>
      <c r="BK495" s="586"/>
    </row>
    <row r="496" spans="1:63" x14ac:dyDescent="0.25">
      <c r="A496" s="564">
        <v>303</v>
      </c>
      <c r="C496" s="584" t="s">
        <v>1328</v>
      </c>
      <c r="D496" s="584" t="s">
        <v>1328</v>
      </c>
      <c r="E496" s="585" t="s">
        <v>1328</v>
      </c>
      <c r="F496" s="586" t="s">
        <v>1328</v>
      </c>
      <c r="G496" s="586" t="s">
        <v>1328</v>
      </c>
      <c r="H496" s="586" t="s">
        <v>1328</v>
      </c>
      <c r="I496" s="586" t="s">
        <v>1328</v>
      </c>
      <c r="J496" s="586" t="s">
        <v>1328</v>
      </c>
      <c r="K496" s="586" t="s">
        <v>1328</v>
      </c>
      <c r="L496" s="586" t="s">
        <v>1328</v>
      </c>
      <c r="M496" s="586" t="s">
        <v>1328</v>
      </c>
      <c r="N496" s="586" t="s">
        <v>1328</v>
      </c>
      <c r="O496" s="586" t="s">
        <v>1328</v>
      </c>
      <c r="P496" s="586" t="s">
        <v>1328</v>
      </c>
      <c r="Q496" s="586" t="s">
        <v>1328</v>
      </c>
      <c r="R496" s="586" t="s">
        <v>1328</v>
      </c>
      <c r="S496" s="586" t="s">
        <v>1328</v>
      </c>
      <c r="T496" s="586" t="s">
        <v>1328</v>
      </c>
      <c r="U496" s="586" t="s">
        <v>1328</v>
      </c>
      <c r="V496" s="586" t="s">
        <v>1328</v>
      </c>
      <c r="W496" s="586" t="s">
        <v>1328</v>
      </c>
      <c r="X496" s="586" t="s">
        <v>1328</v>
      </c>
      <c r="Y496" s="586" t="s">
        <v>1328</v>
      </c>
      <c r="Z496" s="586" t="s">
        <v>1328</v>
      </c>
      <c r="AA496" s="586" t="s">
        <v>1328</v>
      </c>
      <c r="AB496" s="586" t="s">
        <v>1328</v>
      </c>
      <c r="AC496" s="586" t="s">
        <v>1328</v>
      </c>
      <c r="AD496" s="586" t="s">
        <v>1328</v>
      </c>
      <c r="AE496" s="586" t="s">
        <v>1328</v>
      </c>
      <c r="AF496" s="586" t="s">
        <v>1328</v>
      </c>
      <c r="AG496" s="586" t="s">
        <v>1328</v>
      </c>
      <c r="AH496" s="586" t="s">
        <v>1328</v>
      </c>
      <c r="AI496" s="586" t="s">
        <v>1328</v>
      </c>
      <c r="AJ496" s="586" t="s">
        <v>1328</v>
      </c>
      <c r="AK496" s="586" t="s">
        <v>1328</v>
      </c>
      <c r="AL496" s="586" t="s">
        <v>1328</v>
      </c>
      <c r="AM496" s="586" t="s">
        <v>1328</v>
      </c>
      <c r="AN496" s="586" t="s">
        <v>1328</v>
      </c>
      <c r="AO496" s="586" t="s">
        <v>1328</v>
      </c>
      <c r="AP496" s="586" t="s">
        <v>1328</v>
      </c>
      <c r="AQ496" s="586" t="s">
        <v>1328</v>
      </c>
      <c r="AR496" s="586" t="s">
        <v>1328</v>
      </c>
      <c r="AS496" s="586" t="s">
        <v>1328</v>
      </c>
      <c r="AT496" s="587" t="s">
        <v>1328</v>
      </c>
      <c r="AU496" s="586" t="s">
        <v>1328</v>
      </c>
      <c r="AV496" s="586" t="s">
        <v>1328</v>
      </c>
      <c r="AW496" s="586" t="s">
        <v>1328</v>
      </c>
      <c r="AX496" s="586" t="s">
        <v>1328</v>
      </c>
      <c r="AY496" s="586" t="s">
        <v>1328</v>
      </c>
      <c r="AZ496" s="588" t="s">
        <v>1328</v>
      </c>
      <c r="BA496" s="588" t="s">
        <v>1328</v>
      </c>
      <c r="BB496" s="586" t="s">
        <v>1328</v>
      </c>
      <c r="BC496" s="587" t="s">
        <v>1328</v>
      </c>
      <c r="BD496" s="587" t="s">
        <v>1328</v>
      </c>
      <c r="BE496" s="588" t="s">
        <v>1328</v>
      </c>
      <c r="BF496" s="586" t="s">
        <v>1328</v>
      </c>
      <c r="BG496" s="586" t="s">
        <v>1328</v>
      </c>
      <c r="BH496" s="586" t="s">
        <v>1328</v>
      </c>
      <c r="BI496" s="586" t="s">
        <v>1328</v>
      </c>
      <c r="BJ496" s="586"/>
      <c r="BK496" s="586"/>
    </row>
    <row r="497" spans="1:63" x14ac:dyDescent="0.25">
      <c r="A497" s="564">
        <v>303</v>
      </c>
      <c r="C497" s="584" t="s">
        <v>1328</v>
      </c>
      <c r="D497" s="584" t="s">
        <v>1328</v>
      </c>
      <c r="E497" s="585" t="s">
        <v>1328</v>
      </c>
      <c r="F497" s="586" t="s">
        <v>1328</v>
      </c>
      <c r="G497" s="586" t="s">
        <v>1328</v>
      </c>
      <c r="H497" s="586" t="s">
        <v>1328</v>
      </c>
      <c r="I497" s="586" t="s">
        <v>1328</v>
      </c>
      <c r="J497" s="586" t="s">
        <v>1328</v>
      </c>
      <c r="K497" s="586" t="s">
        <v>1328</v>
      </c>
      <c r="L497" s="586" t="s">
        <v>1328</v>
      </c>
      <c r="M497" s="586" t="s">
        <v>1328</v>
      </c>
      <c r="N497" s="586" t="s">
        <v>1328</v>
      </c>
      <c r="O497" s="586" t="s">
        <v>1328</v>
      </c>
      <c r="P497" s="586" t="s">
        <v>1328</v>
      </c>
      <c r="Q497" s="586" t="s">
        <v>1328</v>
      </c>
      <c r="R497" s="586" t="s">
        <v>1328</v>
      </c>
      <c r="S497" s="586" t="s">
        <v>1328</v>
      </c>
      <c r="T497" s="586" t="s">
        <v>1328</v>
      </c>
      <c r="U497" s="586" t="s">
        <v>1328</v>
      </c>
      <c r="V497" s="586" t="s">
        <v>1328</v>
      </c>
      <c r="W497" s="586" t="s">
        <v>1328</v>
      </c>
      <c r="X497" s="586" t="s">
        <v>1328</v>
      </c>
      <c r="Y497" s="586" t="s">
        <v>1328</v>
      </c>
      <c r="Z497" s="586" t="s">
        <v>1328</v>
      </c>
      <c r="AA497" s="586" t="s">
        <v>1328</v>
      </c>
      <c r="AB497" s="586" t="s">
        <v>1328</v>
      </c>
      <c r="AC497" s="586" t="s">
        <v>1328</v>
      </c>
      <c r="AD497" s="586" t="s">
        <v>1328</v>
      </c>
      <c r="AE497" s="586" t="s">
        <v>1328</v>
      </c>
      <c r="AF497" s="586" t="s">
        <v>1328</v>
      </c>
      <c r="AG497" s="586" t="s">
        <v>1328</v>
      </c>
      <c r="AH497" s="586" t="s">
        <v>1328</v>
      </c>
      <c r="AI497" s="586" t="s">
        <v>1328</v>
      </c>
      <c r="AJ497" s="586" t="s">
        <v>1328</v>
      </c>
      <c r="AK497" s="586" t="s">
        <v>1328</v>
      </c>
      <c r="AL497" s="586" t="s">
        <v>1328</v>
      </c>
      <c r="AM497" s="586" t="s">
        <v>1328</v>
      </c>
      <c r="AN497" s="586" t="s">
        <v>1328</v>
      </c>
      <c r="AO497" s="586" t="s">
        <v>1328</v>
      </c>
      <c r="AP497" s="586" t="s">
        <v>1328</v>
      </c>
      <c r="AQ497" s="586" t="s">
        <v>1328</v>
      </c>
      <c r="AR497" s="586" t="s">
        <v>1328</v>
      </c>
      <c r="AS497" s="586" t="s">
        <v>1328</v>
      </c>
      <c r="AT497" s="587" t="s">
        <v>1328</v>
      </c>
      <c r="AU497" s="586" t="s">
        <v>1328</v>
      </c>
      <c r="AV497" s="586" t="s">
        <v>1328</v>
      </c>
      <c r="AW497" s="586" t="s">
        <v>1328</v>
      </c>
      <c r="AX497" s="586" t="s">
        <v>1328</v>
      </c>
      <c r="AY497" s="586" t="s">
        <v>1328</v>
      </c>
      <c r="AZ497" s="588" t="s">
        <v>1328</v>
      </c>
      <c r="BA497" s="588" t="s">
        <v>1328</v>
      </c>
      <c r="BB497" s="586" t="s">
        <v>1328</v>
      </c>
      <c r="BC497" s="587" t="s">
        <v>1328</v>
      </c>
      <c r="BD497" s="587" t="s">
        <v>1328</v>
      </c>
      <c r="BE497" s="588" t="s">
        <v>1328</v>
      </c>
      <c r="BF497" s="586" t="s">
        <v>1328</v>
      </c>
      <c r="BG497" s="586" t="s">
        <v>1328</v>
      </c>
      <c r="BH497" s="586" t="s">
        <v>1328</v>
      </c>
      <c r="BI497" s="586" t="s">
        <v>1328</v>
      </c>
      <c r="BJ497" s="586"/>
      <c r="BK497" s="586"/>
    </row>
    <row r="498" spans="1:63" x14ac:dyDescent="0.25">
      <c r="A498" s="564">
        <v>303</v>
      </c>
      <c r="C498" s="584" t="s">
        <v>1328</v>
      </c>
      <c r="D498" s="584" t="s">
        <v>1328</v>
      </c>
      <c r="E498" s="585" t="s">
        <v>1328</v>
      </c>
      <c r="F498" s="586" t="s">
        <v>1328</v>
      </c>
      <c r="G498" s="586" t="s">
        <v>1328</v>
      </c>
      <c r="H498" s="586" t="s">
        <v>1328</v>
      </c>
      <c r="I498" s="586" t="s">
        <v>1328</v>
      </c>
      <c r="J498" s="586" t="s">
        <v>1328</v>
      </c>
      <c r="K498" s="586" t="s">
        <v>1328</v>
      </c>
      <c r="L498" s="586" t="s">
        <v>1328</v>
      </c>
      <c r="M498" s="586" t="s">
        <v>1328</v>
      </c>
      <c r="N498" s="586" t="s">
        <v>1328</v>
      </c>
      <c r="O498" s="586" t="s">
        <v>1328</v>
      </c>
      <c r="P498" s="586" t="s">
        <v>1328</v>
      </c>
      <c r="Q498" s="586" t="s">
        <v>1328</v>
      </c>
      <c r="R498" s="586" t="s">
        <v>1328</v>
      </c>
      <c r="S498" s="586" t="s">
        <v>1328</v>
      </c>
      <c r="T498" s="586" t="s">
        <v>1328</v>
      </c>
      <c r="U498" s="586" t="s">
        <v>1328</v>
      </c>
      <c r="V498" s="586" t="s">
        <v>1328</v>
      </c>
      <c r="W498" s="586" t="s">
        <v>1328</v>
      </c>
      <c r="X498" s="586" t="s">
        <v>1328</v>
      </c>
      <c r="Y498" s="586" t="s">
        <v>1328</v>
      </c>
      <c r="Z498" s="586" t="s">
        <v>1328</v>
      </c>
      <c r="AA498" s="586" t="s">
        <v>1328</v>
      </c>
      <c r="AB498" s="586" t="s">
        <v>1328</v>
      </c>
      <c r="AC498" s="586" t="s">
        <v>1328</v>
      </c>
      <c r="AD498" s="586" t="s">
        <v>1328</v>
      </c>
      <c r="AE498" s="586" t="s">
        <v>1328</v>
      </c>
      <c r="AF498" s="586" t="s">
        <v>1328</v>
      </c>
      <c r="AG498" s="586" t="s">
        <v>1328</v>
      </c>
      <c r="AH498" s="586" t="s">
        <v>1328</v>
      </c>
      <c r="AI498" s="586" t="s">
        <v>1328</v>
      </c>
      <c r="AJ498" s="586" t="s">
        <v>1328</v>
      </c>
      <c r="AK498" s="586" t="s">
        <v>1328</v>
      </c>
      <c r="AL498" s="586" t="s">
        <v>1328</v>
      </c>
      <c r="AM498" s="586" t="s">
        <v>1328</v>
      </c>
      <c r="AN498" s="586" t="s">
        <v>1328</v>
      </c>
      <c r="AO498" s="586" t="s">
        <v>1328</v>
      </c>
      <c r="AP498" s="586" t="s">
        <v>1328</v>
      </c>
      <c r="AQ498" s="586" t="s">
        <v>1328</v>
      </c>
      <c r="AR498" s="586" t="s">
        <v>1328</v>
      </c>
      <c r="AS498" s="586" t="s">
        <v>1328</v>
      </c>
      <c r="AT498" s="587" t="s">
        <v>1328</v>
      </c>
      <c r="AU498" s="586" t="s">
        <v>1328</v>
      </c>
      <c r="AV498" s="586" t="s">
        <v>1328</v>
      </c>
      <c r="AW498" s="586" t="s">
        <v>1328</v>
      </c>
      <c r="AX498" s="586" t="s">
        <v>1328</v>
      </c>
      <c r="AY498" s="586" t="s">
        <v>1328</v>
      </c>
      <c r="AZ498" s="588" t="s">
        <v>1328</v>
      </c>
      <c r="BA498" s="588" t="s">
        <v>1328</v>
      </c>
      <c r="BB498" s="586" t="s">
        <v>1328</v>
      </c>
      <c r="BC498" s="587" t="s">
        <v>1328</v>
      </c>
      <c r="BD498" s="587" t="s">
        <v>1328</v>
      </c>
      <c r="BE498" s="588" t="s">
        <v>1328</v>
      </c>
      <c r="BF498" s="586" t="s">
        <v>1328</v>
      </c>
      <c r="BG498" s="586" t="s">
        <v>1328</v>
      </c>
      <c r="BH498" s="586" t="s">
        <v>1328</v>
      </c>
      <c r="BI498" s="586" t="s">
        <v>1328</v>
      </c>
      <c r="BJ498" s="586"/>
      <c r="BK498" s="586"/>
    </row>
    <row r="499" spans="1:63" x14ac:dyDescent="0.25">
      <c r="A499" s="564">
        <v>303</v>
      </c>
      <c r="C499" s="584" t="s">
        <v>1328</v>
      </c>
      <c r="D499" s="584" t="s">
        <v>1328</v>
      </c>
      <c r="E499" s="585" t="s">
        <v>1328</v>
      </c>
      <c r="F499" s="586" t="s">
        <v>1328</v>
      </c>
      <c r="G499" s="586" t="s">
        <v>1328</v>
      </c>
      <c r="H499" s="586" t="s">
        <v>1328</v>
      </c>
      <c r="I499" s="586" t="s">
        <v>1328</v>
      </c>
      <c r="J499" s="586" t="s">
        <v>1328</v>
      </c>
      <c r="K499" s="586" t="s">
        <v>1328</v>
      </c>
      <c r="L499" s="586" t="s">
        <v>1328</v>
      </c>
      <c r="M499" s="586" t="s">
        <v>1328</v>
      </c>
      <c r="N499" s="586" t="s">
        <v>1328</v>
      </c>
      <c r="O499" s="586" t="s">
        <v>1328</v>
      </c>
      <c r="P499" s="586" t="s">
        <v>1328</v>
      </c>
      <c r="Q499" s="586" t="s">
        <v>1328</v>
      </c>
      <c r="R499" s="586" t="s">
        <v>1328</v>
      </c>
      <c r="S499" s="586" t="s">
        <v>1328</v>
      </c>
      <c r="T499" s="586" t="s">
        <v>1328</v>
      </c>
      <c r="U499" s="586" t="s">
        <v>1328</v>
      </c>
      <c r="V499" s="586" t="s">
        <v>1328</v>
      </c>
      <c r="W499" s="586" t="s">
        <v>1328</v>
      </c>
      <c r="X499" s="586" t="s">
        <v>1328</v>
      </c>
      <c r="Y499" s="586" t="s">
        <v>1328</v>
      </c>
      <c r="Z499" s="586" t="s">
        <v>1328</v>
      </c>
      <c r="AA499" s="586" t="s">
        <v>1328</v>
      </c>
      <c r="AB499" s="586" t="s">
        <v>1328</v>
      </c>
      <c r="AC499" s="586" t="s">
        <v>1328</v>
      </c>
      <c r="AD499" s="586" t="s">
        <v>1328</v>
      </c>
      <c r="AE499" s="586" t="s">
        <v>1328</v>
      </c>
      <c r="AF499" s="586" t="s">
        <v>1328</v>
      </c>
      <c r="AG499" s="586" t="s">
        <v>1328</v>
      </c>
      <c r="AH499" s="586" t="s">
        <v>1328</v>
      </c>
      <c r="AI499" s="586" t="s">
        <v>1328</v>
      </c>
      <c r="AJ499" s="586" t="s">
        <v>1328</v>
      </c>
      <c r="AK499" s="586" t="s">
        <v>1328</v>
      </c>
      <c r="AL499" s="586" t="s">
        <v>1328</v>
      </c>
      <c r="AM499" s="586" t="s">
        <v>1328</v>
      </c>
      <c r="AN499" s="586" t="s">
        <v>1328</v>
      </c>
      <c r="AO499" s="586" t="s">
        <v>1328</v>
      </c>
      <c r="AP499" s="586" t="s">
        <v>1328</v>
      </c>
      <c r="AQ499" s="586" t="s">
        <v>1328</v>
      </c>
      <c r="AR499" s="586" t="s">
        <v>1328</v>
      </c>
      <c r="AS499" s="586" t="s">
        <v>1328</v>
      </c>
      <c r="AT499" s="587" t="s">
        <v>1328</v>
      </c>
      <c r="AU499" s="586" t="s">
        <v>1328</v>
      </c>
      <c r="AV499" s="586" t="s">
        <v>1328</v>
      </c>
      <c r="AW499" s="586" t="s">
        <v>1328</v>
      </c>
      <c r="AX499" s="586" t="s">
        <v>1328</v>
      </c>
      <c r="AY499" s="586" t="s">
        <v>1328</v>
      </c>
      <c r="AZ499" s="588" t="s">
        <v>1328</v>
      </c>
      <c r="BA499" s="588" t="s">
        <v>1328</v>
      </c>
      <c r="BB499" s="586" t="s">
        <v>1328</v>
      </c>
      <c r="BC499" s="587" t="s">
        <v>1328</v>
      </c>
      <c r="BD499" s="587" t="s">
        <v>1328</v>
      </c>
      <c r="BE499" s="588" t="s">
        <v>1328</v>
      </c>
      <c r="BF499" s="586" t="s">
        <v>1328</v>
      </c>
      <c r="BG499" s="586" t="s">
        <v>1328</v>
      </c>
      <c r="BH499" s="586" t="s">
        <v>1328</v>
      </c>
      <c r="BI499" s="586" t="s">
        <v>1328</v>
      </c>
      <c r="BJ499" s="586"/>
      <c r="BK499" s="586"/>
    </row>
    <row r="500" spans="1:63" x14ac:dyDescent="0.25">
      <c r="A500" s="564">
        <v>303</v>
      </c>
      <c r="C500" s="584" t="s">
        <v>1328</v>
      </c>
      <c r="D500" s="584" t="s">
        <v>1328</v>
      </c>
      <c r="E500" s="585" t="s">
        <v>1328</v>
      </c>
      <c r="F500" s="586" t="s">
        <v>1328</v>
      </c>
      <c r="G500" s="586" t="s">
        <v>1328</v>
      </c>
      <c r="H500" s="586" t="s">
        <v>1328</v>
      </c>
      <c r="I500" s="586" t="s">
        <v>1328</v>
      </c>
      <c r="J500" s="586" t="s">
        <v>1328</v>
      </c>
      <c r="K500" s="586" t="s">
        <v>1328</v>
      </c>
      <c r="L500" s="586" t="s">
        <v>1328</v>
      </c>
      <c r="M500" s="586" t="s">
        <v>1328</v>
      </c>
      <c r="N500" s="586" t="s">
        <v>1328</v>
      </c>
      <c r="O500" s="586" t="s">
        <v>1328</v>
      </c>
      <c r="P500" s="586" t="s">
        <v>1328</v>
      </c>
      <c r="Q500" s="586" t="s">
        <v>1328</v>
      </c>
      <c r="R500" s="586" t="s">
        <v>1328</v>
      </c>
      <c r="S500" s="586" t="s">
        <v>1328</v>
      </c>
      <c r="T500" s="586" t="s">
        <v>1328</v>
      </c>
      <c r="U500" s="586" t="s">
        <v>1328</v>
      </c>
      <c r="V500" s="586" t="s">
        <v>1328</v>
      </c>
      <c r="W500" s="586" t="s">
        <v>1328</v>
      </c>
      <c r="X500" s="586" t="s">
        <v>1328</v>
      </c>
      <c r="Y500" s="586" t="s">
        <v>1328</v>
      </c>
      <c r="Z500" s="586" t="s">
        <v>1328</v>
      </c>
      <c r="AA500" s="586" t="s">
        <v>1328</v>
      </c>
      <c r="AB500" s="586" t="s">
        <v>1328</v>
      </c>
      <c r="AC500" s="586" t="s">
        <v>1328</v>
      </c>
      <c r="AD500" s="586" t="s">
        <v>1328</v>
      </c>
      <c r="AE500" s="586" t="s">
        <v>1328</v>
      </c>
      <c r="AF500" s="586" t="s">
        <v>1328</v>
      </c>
      <c r="AG500" s="586" t="s">
        <v>1328</v>
      </c>
      <c r="AH500" s="586" t="s">
        <v>1328</v>
      </c>
      <c r="AI500" s="586" t="s">
        <v>1328</v>
      </c>
      <c r="AJ500" s="586" t="s">
        <v>1328</v>
      </c>
      <c r="AK500" s="586" t="s">
        <v>1328</v>
      </c>
      <c r="AL500" s="586" t="s">
        <v>1328</v>
      </c>
      <c r="AM500" s="586" t="s">
        <v>1328</v>
      </c>
      <c r="AN500" s="586" t="s">
        <v>1328</v>
      </c>
      <c r="AO500" s="586" t="s">
        <v>1328</v>
      </c>
      <c r="AP500" s="586" t="s">
        <v>1328</v>
      </c>
      <c r="AQ500" s="586" t="s">
        <v>1328</v>
      </c>
      <c r="AR500" s="586" t="s">
        <v>1328</v>
      </c>
      <c r="AS500" s="586" t="s">
        <v>1328</v>
      </c>
      <c r="AT500" s="587" t="s">
        <v>1328</v>
      </c>
      <c r="AU500" s="586" t="s">
        <v>1328</v>
      </c>
      <c r="AV500" s="586" t="s">
        <v>1328</v>
      </c>
      <c r="AW500" s="586" t="s">
        <v>1328</v>
      </c>
      <c r="AX500" s="586" t="s">
        <v>1328</v>
      </c>
      <c r="AY500" s="586" t="s">
        <v>1328</v>
      </c>
      <c r="AZ500" s="588" t="s">
        <v>1328</v>
      </c>
      <c r="BA500" s="588" t="s">
        <v>1328</v>
      </c>
      <c r="BB500" s="586" t="s">
        <v>1328</v>
      </c>
      <c r="BC500" s="587" t="s">
        <v>1328</v>
      </c>
      <c r="BD500" s="587" t="s">
        <v>1328</v>
      </c>
      <c r="BE500" s="588" t="s">
        <v>1328</v>
      </c>
      <c r="BF500" s="586" t="s">
        <v>1328</v>
      </c>
      <c r="BG500" s="586" t="s">
        <v>1328</v>
      </c>
      <c r="BH500" s="586" t="s">
        <v>1328</v>
      </c>
      <c r="BI500" s="586" t="s">
        <v>1328</v>
      </c>
      <c r="BJ500" s="586"/>
      <c r="BK500" s="586"/>
    </row>
    <row r="501" spans="1:63" x14ac:dyDescent="0.25">
      <c r="A501" s="564">
        <v>303</v>
      </c>
      <c r="C501" s="584" t="s">
        <v>1328</v>
      </c>
      <c r="D501" s="584" t="s">
        <v>1328</v>
      </c>
      <c r="E501" s="585" t="s">
        <v>1328</v>
      </c>
      <c r="F501" s="586" t="s">
        <v>1328</v>
      </c>
      <c r="G501" s="586" t="s">
        <v>1328</v>
      </c>
      <c r="H501" s="586" t="s">
        <v>1328</v>
      </c>
      <c r="I501" s="586" t="s">
        <v>1328</v>
      </c>
      <c r="J501" s="586" t="s">
        <v>1328</v>
      </c>
      <c r="K501" s="586" t="s">
        <v>1328</v>
      </c>
      <c r="L501" s="586" t="s">
        <v>1328</v>
      </c>
      <c r="M501" s="586" t="s">
        <v>1328</v>
      </c>
      <c r="N501" s="586" t="s">
        <v>1328</v>
      </c>
      <c r="O501" s="586" t="s">
        <v>1328</v>
      </c>
      <c r="P501" s="586" t="s">
        <v>1328</v>
      </c>
      <c r="Q501" s="586" t="s">
        <v>1328</v>
      </c>
      <c r="R501" s="586" t="s">
        <v>1328</v>
      </c>
      <c r="S501" s="586" t="s">
        <v>1328</v>
      </c>
      <c r="T501" s="586" t="s">
        <v>1328</v>
      </c>
      <c r="U501" s="586" t="s">
        <v>1328</v>
      </c>
      <c r="V501" s="586" t="s">
        <v>1328</v>
      </c>
      <c r="W501" s="586" t="s">
        <v>1328</v>
      </c>
      <c r="X501" s="586" t="s">
        <v>1328</v>
      </c>
      <c r="Y501" s="586" t="s">
        <v>1328</v>
      </c>
      <c r="Z501" s="586" t="s">
        <v>1328</v>
      </c>
      <c r="AA501" s="586" t="s">
        <v>1328</v>
      </c>
      <c r="AB501" s="586" t="s">
        <v>1328</v>
      </c>
      <c r="AC501" s="586" t="s">
        <v>1328</v>
      </c>
      <c r="AD501" s="586" t="s">
        <v>1328</v>
      </c>
      <c r="AE501" s="586" t="s">
        <v>1328</v>
      </c>
      <c r="AF501" s="586" t="s">
        <v>1328</v>
      </c>
      <c r="AG501" s="586" t="s">
        <v>1328</v>
      </c>
      <c r="AH501" s="586" t="s">
        <v>1328</v>
      </c>
      <c r="AI501" s="586" t="s">
        <v>1328</v>
      </c>
      <c r="AJ501" s="586" t="s">
        <v>1328</v>
      </c>
      <c r="AK501" s="586" t="s">
        <v>1328</v>
      </c>
      <c r="AL501" s="586" t="s">
        <v>1328</v>
      </c>
      <c r="AM501" s="586" t="s">
        <v>1328</v>
      </c>
      <c r="AN501" s="586" t="s">
        <v>1328</v>
      </c>
      <c r="AO501" s="586" t="s">
        <v>1328</v>
      </c>
      <c r="AP501" s="586" t="s">
        <v>1328</v>
      </c>
      <c r="AQ501" s="586" t="s">
        <v>1328</v>
      </c>
      <c r="AR501" s="586" t="s">
        <v>1328</v>
      </c>
      <c r="AS501" s="586" t="s">
        <v>1328</v>
      </c>
      <c r="AT501" s="587" t="s">
        <v>1328</v>
      </c>
      <c r="AU501" s="586" t="s">
        <v>1328</v>
      </c>
      <c r="AV501" s="586" t="s">
        <v>1328</v>
      </c>
      <c r="AW501" s="586" t="s">
        <v>1328</v>
      </c>
      <c r="AX501" s="586" t="s">
        <v>1328</v>
      </c>
      <c r="AY501" s="586" t="s">
        <v>1328</v>
      </c>
      <c r="AZ501" s="588" t="s">
        <v>1328</v>
      </c>
      <c r="BA501" s="588" t="s">
        <v>1328</v>
      </c>
      <c r="BB501" s="586" t="s">
        <v>1328</v>
      </c>
      <c r="BC501" s="587" t="s">
        <v>1328</v>
      </c>
      <c r="BD501" s="587" t="s">
        <v>1328</v>
      </c>
      <c r="BE501" s="588" t="s">
        <v>1328</v>
      </c>
      <c r="BF501" s="586" t="s">
        <v>1328</v>
      </c>
      <c r="BG501" s="586" t="s">
        <v>1328</v>
      </c>
      <c r="BH501" s="586" t="s">
        <v>1328</v>
      </c>
      <c r="BI501" s="586" t="s">
        <v>1328</v>
      </c>
      <c r="BJ501" s="586"/>
      <c r="BK501" s="586"/>
    </row>
    <row r="502" spans="1:63" x14ac:dyDescent="0.25">
      <c r="A502" s="564">
        <v>303</v>
      </c>
      <c r="C502" s="584" t="s">
        <v>1328</v>
      </c>
      <c r="D502" s="584" t="s">
        <v>1328</v>
      </c>
      <c r="E502" s="585" t="s">
        <v>1328</v>
      </c>
      <c r="F502" s="586" t="s">
        <v>1328</v>
      </c>
      <c r="G502" s="586" t="s">
        <v>1328</v>
      </c>
      <c r="H502" s="586" t="s">
        <v>1328</v>
      </c>
      <c r="I502" s="586" t="s">
        <v>1328</v>
      </c>
      <c r="J502" s="586" t="s">
        <v>1328</v>
      </c>
      <c r="K502" s="586" t="s">
        <v>1328</v>
      </c>
      <c r="L502" s="586" t="s">
        <v>1328</v>
      </c>
      <c r="M502" s="586" t="s">
        <v>1328</v>
      </c>
      <c r="N502" s="586" t="s">
        <v>1328</v>
      </c>
      <c r="O502" s="586" t="s">
        <v>1328</v>
      </c>
      <c r="P502" s="586" t="s">
        <v>1328</v>
      </c>
      <c r="Q502" s="586" t="s">
        <v>1328</v>
      </c>
      <c r="R502" s="586" t="s">
        <v>1328</v>
      </c>
      <c r="S502" s="586" t="s">
        <v>1328</v>
      </c>
      <c r="T502" s="586" t="s">
        <v>1328</v>
      </c>
      <c r="U502" s="586" t="s">
        <v>1328</v>
      </c>
      <c r="V502" s="586" t="s">
        <v>1328</v>
      </c>
      <c r="W502" s="586" t="s">
        <v>1328</v>
      </c>
      <c r="X502" s="586" t="s">
        <v>1328</v>
      </c>
      <c r="Y502" s="586" t="s">
        <v>1328</v>
      </c>
      <c r="Z502" s="586" t="s">
        <v>1328</v>
      </c>
      <c r="AA502" s="586" t="s">
        <v>1328</v>
      </c>
      <c r="AB502" s="586" t="s">
        <v>1328</v>
      </c>
      <c r="AC502" s="586" t="s">
        <v>1328</v>
      </c>
      <c r="AD502" s="586" t="s">
        <v>1328</v>
      </c>
      <c r="AE502" s="586" t="s">
        <v>1328</v>
      </c>
      <c r="AF502" s="586" t="s">
        <v>1328</v>
      </c>
      <c r="AG502" s="586" t="s">
        <v>1328</v>
      </c>
      <c r="AH502" s="586" t="s">
        <v>1328</v>
      </c>
      <c r="AI502" s="586" t="s">
        <v>1328</v>
      </c>
      <c r="AJ502" s="586" t="s">
        <v>1328</v>
      </c>
      <c r="AK502" s="586" t="s">
        <v>1328</v>
      </c>
      <c r="AL502" s="586" t="s">
        <v>1328</v>
      </c>
      <c r="AM502" s="586" t="s">
        <v>1328</v>
      </c>
      <c r="AN502" s="586" t="s">
        <v>1328</v>
      </c>
      <c r="AO502" s="586" t="s">
        <v>1328</v>
      </c>
      <c r="AP502" s="586" t="s">
        <v>1328</v>
      </c>
      <c r="AQ502" s="586" t="s">
        <v>1328</v>
      </c>
      <c r="AR502" s="586" t="s">
        <v>1328</v>
      </c>
      <c r="AS502" s="586" t="s">
        <v>1328</v>
      </c>
      <c r="AT502" s="587" t="s">
        <v>1328</v>
      </c>
      <c r="AU502" s="586" t="s">
        <v>1328</v>
      </c>
      <c r="AV502" s="586" t="s">
        <v>1328</v>
      </c>
      <c r="AW502" s="586" t="s">
        <v>1328</v>
      </c>
      <c r="AX502" s="586" t="s">
        <v>1328</v>
      </c>
      <c r="AY502" s="586" t="s">
        <v>1328</v>
      </c>
      <c r="AZ502" s="588" t="s">
        <v>1328</v>
      </c>
      <c r="BA502" s="588" t="s">
        <v>1328</v>
      </c>
      <c r="BB502" s="586" t="s">
        <v>1328</v>
      </c>
      <c r="BC502" s="587" t="s">
        <v>1328</v>
      </c>
      <c r="BD502" s="587" t="s">
        <v>1328</v>
      </c>
      <c r="BE502" s="588" t="s">
        <v>1328</v>
      </c>
      <c r="BF502" s="586" t="s">
        <v>1328</v>
      </c>
      <c r="BG502" s="586" t="s">
        <v>1328</v>
      </c>
      <c r="BH502" s="586" t="s">
        <v>1328</v>
      </c>
      <c r="BI502" s="586" t="s">
        <v>1328</v>
      </c>
      <c r="BJ502" s="586"/>
      <c r="BK502" s="586"/>
    </row>
    <row r="503" spans="1:63" x14ac:dyDescent="0.25">
      <c r="A503" s="564">
        <v>303</v>
      </c>
      <c r="C503" s="584" t="s">
        <v>1328</v>
      </c>
      <c r="D503" s="584" t="s">
        <v>1328</v>
      </c>
      <c r="E503" s="585" t="s">
        <v>1328</v>
      </c>
      <c r="F503" s="586" t="s">
        <v>1328</v>
      </c>
      <c r="G503" s="586" t="s">
        <v>1328</v>
      </c>
      <c r="H503" s="586" t="s">
        <v>1328</v>
      </c>
      <c r="I503" s="586" t="s">
        <v>1328</v>
      </c>
      <c r="J503" s="586" t="s">
        <v>1328</v>
      </c>
      <c r="K503" s="586" t="s">
        <v>1328</v>
      </c>
      <c r="L503" s="586" t="s">
        <v>1328</v>
      </c>
      <c r="M503" s="586" t="s">
        <v>1328</v>
      </c>
      <c r="N503" s="586" t="s">
        <v>1328</v>
      </c>
      <c r="O503" s="586" t="s">
        <v>1328</v>
      </c>
      <c r="P503" s="586" t="s">
        <v>1328</v>
      </c>
      <c r="Q503" s="586" t="s">
        <v>1328</v>
      </c>
      <c r="R503" s="586" t="s">
        <v>1328</v>
      </c>
      <c r="S503" s="586" t="s">
        <v>1328</v>
      </c>
      <c r="T503" s="586" t="s">
        <v>1328</v>
      </c>
      <c r="U503" s="586" t="s">
        <v>1328</v>
      </c>
      <c r="V503" s="586" t="s">
        <v>1328</v>
      </c>
      <c r="W503" s="586" t="s">
        <v>1328</v>
      </c>
      <c r="X503" s="586" t="s">
        <v>1328</v>
      </c>
      <c r="Y503" s="586" t="s">
        <v>1328</v>
      </c>
      <c r="Z503" s="586" t="s">
        <v>1328</v>
      </c>
      <c r="AA503" s="586" t="s">
        <v>1328</v>
      </c>
      <c r="AB503" s="586" t="s">
        <v>1328</v>
      </c>
      <c r="AC503" s="586" t="s">
        <v>1328</v>
      </c>
      <c r="AD503" s="586" t="s">
        <v>1328</v>
      </c>
      <c r="AE503" s="586" t="s">
        <v>1328</v>
      </c>
      <c r="AF503" s="586" t="s">
        <v>1328</v>
      </c>
      <c r="AG503" s="586" t="s">
        <v>1328</v>
      </c>
      <c r="AH503" s="586" t="s">
        <v>1328</v>
      </c>
      <c r="AI503" s="586" t="s">
        <v>1328</v>
      </c>
      <c r="AJ503" s="586" t="s">
        <v>1328</v>
      </c>
      <c r="AK503" s="586" t="s">
        <v>1328</v>
      </c>
      <c r="AL503" s="586" t="s">
        <v>1328</v>
      </c>
      <c r="AM503" s="586" t="s">
        <v>1328</v>
      </c>
      <c r="AN503" s="586" t="s">
        <v>1328</v>
      </c>
      <c r="AO503" s="586" t="s">
        <v>1328</v>
      </c>
      <c r="AP503" s="586" t="s">
        <v>1328</v>
      </c>
      <c r="AQ503" s="586" t="s">
        <v>1328</v>
      </c>
      <c r="AR503" s="586" t="s">
        <v>1328</v>
      </c>
      <c r="AS503" s="586" t="s">
        <v>1328</v>
      </c>
      <c r="AT503" s="587" t="s">
        <v>1328</v>
      </c>
      <c r="AU503" s="586" t="s">
        <v>1328</v>
      </c>
      <c r="AV503" s="586" t="s">
        <v>1328</v>
      </c>
      <c r="AW503" s="586" t="s">
        <v>1328</v>
      </c>
      <c r="AX503" s="586" t="s">
        <v>1328</v>
      </c>
      <c r="AY503" s="586" t="s">
        <v>1328</v>
      </c>
      <c r="AZ503" s="588" t="s">
        <v>1328</v>
      </c>
      <c r="BA503" s="588" t="s">
        <v>1328</v>
      </c>
      <c r="BB503" s="586" t="s">
        <v>1328</v>
      </c>
      <c r="BC503" s="587" t="s">
        <v>1328</v>
      </c>
      <c r="BD503" s="587" t="s">
        <v>1328</v>
      </c>
      <c r="BE503" s="588" t="s">
        <v>1328</v>
      </c>
      <c r="BF503" s="586" t="s">
        <v>1328</v>
      </c>
      <c r="BG503" s="586" t="s">
        <v>1328</v>
      </c>
      <c r="BH503" s="586" t="s">
        <v>1328</v>
      </c>
      <c r="BI503" s="586" t="s">
        <v>1328</v>
      </c>
      <c r="BJ503" s="586"/>
      <c r="BK503" s="586"/>
    </row>
    <row r="504" spans="1:63" x14ac:dyDescent="0.25">
      <c r="A504" s="564">
        <v>303</v>
      </c>
      <c r="C504" s="584" t="s">
        <v>1328</v>
      </c>
      <c r="D504" s="584" t="s">
        <v>1328</v>
      </c>
      <c r="E504" s="585" t="s">
        <v>1328</v>
      </c>
      <c r="F504" s="586" t="s">
        <v>1328</v>
      </c>
      <c r="G504" s="586" t="s">
        <v>1328</v>
      </c>
      <c r="H504" s="586" t="s">
        <v>1328</v>
      </c>
      <c r="I504" s="586" t="s">
        <v>1328</v>
      </c>
      <c r="J504" s="586" t="s">
        <v>1328</v>
      </c>
      <c r="K504" s="586" t="s">
        <v>1328</v>
      </c>
      <c r="L504" s="586" t="s">
        <v>1328</v>
      </c>
      <c r="M504" s="586" t="s">
        <v>1328</v>
      </c>
      <c r="N504" s="586" t="s">
        <v>1328</v>
      </c>
      <c r="O504" s="586" t="s">
        <v>1328</v>
      </c>
      <c r="P504" s="586" t="s">
        <v>1328</v>
      </c>
      <c r="Q504" s="586" t="s">
        <v>1328</v>
      </c>
      <c r="R504" s="586" t="s">
        <v>1328</v>
      </c>
      <c r="S504" s="586" t="s">
        <v>1328</v>
      </c>
      <c r="T504" s="586" t="s">
        <v>1328</v>
      </c>
      <c r="U504" s="586" t="s">
        <v>1328</v>
      </c>
      <c r="V504" s="586" t="s">
        <v>1328</v>
      </c>
      <c r="W504" s="586" t="s">
        <v>1328</v>
      </c>
      <c r="X504" s="586" t="s">
        <v>1328</v>
      </c>
      <c r="Y504" s="586" t="s">
        <v>1328</v>
      </c>
      <c r="Z504" s="586" t="s">
        <v>1328</v>
      </c>
      <c r="AA504" s="586" t="s">
        <v>1328</v>
      </c>
      <c r="AB504" s="586" t="s">
        <v>1328</v>
      </c>
      <c r="AC504" s="586" t="s">
        <v>1328</v>
      </c>
      <c r="AD504" s="586" t="s">
        <v>1328</v>
      </c>
      <c r="AE504" s="586" t="s">
        <v>1328</v>
      </c>
      <c r="AF504" s="586" t="s">
        <v>1328</v>
      </c>
      <c r="AG504" s="586" t="s">
        <v>1328</v>
      </c>
      <c r="AH504" s="586" t="s">
        <v>1328</v>
      </c>
      <c r="AI504" s="586" t="s">
        <v>1328</v>
      </c>
      <c r="AJ504" s="586" t="s">
        <v>1328</v>
      </c>
      <c r="AK504" s="586" t="s">
        <v>1328</v>
      </c>
      <c r="AL504" s="586" t="s">
        <v>1328</v>
      </c>
      <c r="AM504" s="586" t="s">
        <v>1328</v>
      </c>
      <c r="AN504" s="586" t="s">
        <v>1328</v>
      </c>
      <c r="AO504" s="586" t="s">
        <v>1328</v>
      </c>
      <c r="AP504" s="586" t="s">
        <v>1328</v>
      </c>
      <c r="AQ504" s="586" t="s">
        <v>1328</v>
      </c>
      <c r="AR504" s="586" t="s">
        <v>1328</v>
      </c>
      <c r="AS504" s="586" t="s">
        <v>1328</v>
      </c>
      <c r="AT504" s="587" t="s">
        <v>1328</v>
      </c>
      <c r="AU504" s="586" t="s">
        <v>1328</v>
      </c>
      <c r="AV504" s="586" t="s">
        <v>1328</v>
      </c>
      <c r="AW504" s="586" t="s">
        <v>1328</v>
      </c>
      <c r="AX504" s="586" t="s">
        <v>1328</v>
      </c>
      <c r="AY504" s="586" t="s">
        <v>1328</v>
      </c>
      <c r="AZ504" s="588" t="s">
        <v>1328</v>
      </c>
      <c r="BA504" s="588" t="s">
        <v>1328</v>
      </c>
      <c r="BB504" s="586" t="s">
        <v>1328</v>
      </c>
      <c r="BC504" s="587" t="s">
        <v>1328</v>
      </c>
      <c r="BD504" s="587" t="s">
        <v>1328</v>
      </c>
      <c r="BE504" s="588" t="s">
        <v>1328</v>
      </c>
      <c r="BF504" s="586" t="s">
        <v>1328</v>
      </c>
      <c r="BG504" s="586" t="s">
        <v>1328</v>
      </c>
      <c r="BH504" s="586" t="s">
        <v>1328</v>
      </c>
      <c r="BI504" s="586" t="s">
        <v>1328</v>
      </c>
      <c r="BJ504" s="586"/>
      <c r="BK504" s="586"/>
    </row>
    <row r="505" spans="1:63" x14ac:dyDescent="0.25">
      <c r="A505" s="564">
        <v>303</v>
      </c>
      <c r="C505" s="584" t="s">
        <v>1328</v>
      </c>
      <c r="D505" s="584" t="s">
        <v>1328</v>
      </c>
      <c r="E505" s="585" t="s">
        <v>1328</v>
      </c>
      <c r="F505" s="586" t="s">
        <v>1328</v>
      </c>
      <c r="G505" s="586" t="s">
        <v>1328</v>
      </c>
      <c r="H505" s="586" t="s">
        <v>1328</v>
      </c>
      <c r="I505" s="586" t="s">
        <v>1328</v>
      </c>
      <c r="J505" s="586" t="s">
        <v>1328</v>
      </c>
      <c r="K505" s="586" t="s">
        <v>1328</v>
      </c>
      <c r="L505" s="586" t="s">
        <v>1328</v>
      </c>
      <c r="M505" s="586" t="s">
        <v>1328</v>
      </c>
      <c r="N505" s="586" t="s">
        <v>1328</v>
      </c>
      <c r="O505" s="586" t="s">
        <v>1328</v>
      </c>
      <c r="P505" s="586" t="s">
        <v>1328</v>
      </c>
      <c r="Q505" s="586" t="s">
        <v>1328</v>
      </c>
      <c r="R505" s="586" t="s">
        <v>1328</v>
      </c>
      <c r="S505" s="586" t="s">
        <v>1328</v>
      </c>
      <c r="T505" s="586" t="s">
        <v>1328</v>
      </c>
      <c r="U505" s="586" t="s">
        <v>1328</v>
      </c>
      <c r="V505" s="586" t="s">
        <v>1328</v>
      </c>
      <c r="W505" s="586" t="s">
        <v>1328</v>
      </c>
      <c r="X505" s="586" t="s">
        <v>1328</v>
      </c>
      <c r="Y505" s="586" t="s">
        <v>1328</v>
      </c>
      <c r="Z505" s="586" t="s">
        <v>1328</v>
      </c>
      <c r="AA505" s="586" t="s">
        <v>1328</v>
      </c>
      <c r="AB505" s="586" t="s">
        <v>1328</v>
      </c>
      <c r="AC505" s="586" t="s">
        <v>1328</v>
      </c>
      <c r="AD505" s="586" t="s">
        <v>1328</v>
      </c>
      <c r="AE505" s="586" t="s">
        <v>1328</v>
      </c>
      <c r="AF505" s="586" t="s">
        <v>1328</v>
      </c>
      <c r="AG505" s="586" t="s">
        <v>1328</v>
      </c>
      <c r="AH505" s="586" t="s">
        <v>1328</v>
      </c>
      <c r="AI505" s="586" t="s">
        <v>1328</v>
      </c>
      <c r="AJ505" s="586" t="s">
        <v>1328</v>
      </c>
      <c r="AK505" s="586" t="s">
        <v>1328</v>
      </c>
      <c r="AL505" s="586" t="s">
        <v>1328</v>
      </c>
      <c r="AM505" s="586" t="s">
        <v>1328</v>
      </c>
      <c r="AN505" s="586" t="s">
        <v>1328</v>
      </c>
      <c r="AO505" s="586" t="s">
        <v>1328</v>
      </c>
      <c r="AP505" s="586" t="s">
        <v>1328</v>
      </c>
      <c r="AQ505" s="586" t="s">
        <v>1328</v>
      </c>
      <c r="AR505" s="586" t="s">
        <v>1328</v>
      </c>
      <c r="AS505" s="586" t="s">
        <v>1328</v>
      </c>
      <c r="AT505" s="587" t="s">
        <v>1328</v>
      </c>
      <c r="AU505" s="586" t="s">
        <v>1328</v>
      </c>
      <c r="AV505" s="586" t="s">
        <v>1328</v>
      </c>
      <c r="AW505" s="586" t="s">
        <v>1328</v>
      </c>
      <c r="AX505" s="586" t="s">
        <v>1328</v>
      </c>
      <c r="AY505" s="586" t="s">
        <v>1328</v>
      </c>
      <c r="AZ505" s="588" t="s">
        <v>1328</v>
      </c>
      <c r="BA505" s="588" t="s">
        <v>1328</v>
      </c>
      <c r="BB505" s="586" t="s">
        <v>1328</v>
      </c>
      <c r="BC505" s="587" t="s">
        <v>1328</v>
      </c>
      <c r="BD505" s="587" t="s">
        <v>1328</v>
      </c>
      <c r="BE505" s="588" t="s">
        <v>1328</v>
      </c>
      <c r="BF505" s="586" t="s">
        <v>1328</v>
      </c>
      <c r="BG505" s="586" t="s">
        <v>1328</v>
      </c>
      <c r="BH505" s="586" t="s">
        <v>1328</v>
      </c>
      <c r="BI505" s="586" t="s">
        <v>1328</v>
      </c>
      <c r="BJ505" s="586"/>
      <c r="BK505" s="586"/>
    </row>
    <row r="506" spans="1:63" x14ac:dyDescent="0.25">
      <c r="A506" s="564">
        <v>303</v>
      </c>
      <c r="C506" s="584" t="s">
        <v>1328</v>
      </c>
      <c r="D506" s="584" t="s">
        <v>1328</v>
      </c>
      <c r="E506" s="585" t="s">
        <v>1328</v>
      </c>
      <c r="F506" s="586" t="s">
        <v>1328</v>
      </c>
      <c r="G506" s="586" t="s">
        <v>1328</v>
      </c>
      <c r="H506" s="586" t="s">
        <v>1328</v>
      </c>
      <c r="I506" s="586" t="s">
        <v>1328</v>
      </c>
      <c r="J506" s="586" t="s">
        <v>1328</v>
      </c>
      <c r="K506" s="586" t="s">
        <v>1328</v>
      </c>
      <c r="L506" s="586" t="s">
        <v>1328</v>
      </c>
      <c r="M506" s="586" t="s">
        <v>1328</v>
      </c>
      <c r="N506" s="586" t="s">
        <v>1328</v>
      </c>
      <c r="O506" s="586" t="s">
        <v>1328</v>
      </c>
      <c r="P506" s="586" t="s">
        <v>1328</v>
      </c>
      <c r="Q506" s="586" t="s">
        <v>1328</v>
      </c>
      <c r="R506" s="586" t="s">
        <v>1328</v>
      </c>
      <c r="S506" s="586" t="s">
        <v>1328</v>
      </c>
      <c r="T506" s="586" t="s">
        <v>1328</v>
      </c>
      <c r="U506" s="586" t="s">
        <v>1328</v>
      </c>
      <c r="V506" s="586" t="s">
        <v>1328</v>
      </c>
      <c r="W506" s="586" t="s">
        <v>1328</v>
      </c>
      <c r="X506" s="586" t="s">
        <v>1328</v>
      </c>
      <c r="Y506" s="586" t="s">
        <v>1328</v>
      </c>
      <c r="Z506" s="586" t="s">
        <v>1328</v>
      </c>
      <c r="AA506" s="586" t="s">
        <v>1328</v>
      </c>
      <c r="AB506" s="586" t="s">
        <v>1328</v>
      </c>
      <c r="AC506" s="586" t="s">
        <v>1328</v>
      </c>
      <c r="AD506" s="586" t="s">
        <v>1328</v>
      </c>
      <c r="AE506" s="586" t="s">
        <v>1328</v>
      </c>
      <c r="AF506" s="586" t="s">
        <v>1328</v>
      </c>
      <c r="AG506" s="586" t="s">
        <v>1328</v>
      </c>
      <c r="AH506" s="586" t="s">
        <v>1328</v>
      </c>
      <c r="AI506" s="586" t="s">
        <v>1328</v>
      </c>
      <c r="AJ506" s="586" t="s">
        <v>1328</v>
      </c>
      <c r="AK506" s="586" t="s">
        <v>1328</v>
      </c>
      <c r="AL506" s="586" t="s">
        <v>1328</v>
      </c>
      <c r="AM506" s="586" t="s">
        <v>1328</v>
      </c>
      <c r="AN506" s="586" t="s">
        <v>1328</v>
      </c>
      <c r="AO506" s="586" t="s">
        <v>1328</v>
      </c>
      <c r="AP506" s="586" t="s">
        <v>1328</v>
      </c>
      <c r="AQ506" s="586" t="s">
        <v>1328</v>
      </c>
      <c r="AR506" s="586" t="s">
        <v>1328</v>
      </c>
      <c r="AS506" s="586" t="s">
        <v>1328</v>
      </c>
      <c r="AT506" s="587" t="s">
        <v>1328</v>
      </c>
      <c r="AU506" s="586" t="s">
        <v>1328</v>
      </c>
      <c r="AV506" s="586" t="s">
        <v>1328</v>
      </c>
      <c r="AW506" s="586" t="s">
        <v>1328</v>
      </c>
      <c r="AX506" s="586" t="s">
        <v>1328</v>
      </c>
      <c r="AY506" s="586" t="s">
        <v>1328</v>
      </c>
      <c r="AZ506" s="588" t="s">
        <v>1328</v>
      </c>
      <c r="BA506" s="588" t="s">
        <v>1328</v>
      </c>
      <c r="BB506" s="586" t="s">
        <v>1328</v>
      </c>
      <c r="BC506" s="587" t="s">
        <v>1328</v>
      </c>
      <c r="BD506" s="587" t="s">
        <v>1328</v>
      </c>
      <c r="BE506" s="588" t="s">
        <v>1328</v>
      </c>
      <c r="BF506" s="586" t="s">
        <v>1328</v>
      </c>
      <c r="BG506" s="586" t="s">
        <v>1328</v>
      </c>
      <c r="BH506" s="586" t="s">
        <v>1328</v>
      </c>
      <c r="BI506" s="586" t="s">
        <v>1328</v>
      </c>
      <c r="BJ506" s="586"/>
      <c r="BK506" s="586"/>
    </row>
    <row r="507" spans="1:63" x14ac:dyDescent="0.25">
      <c r="A507" s="564">
        <v>303</v>
      </c>
      <c r="C507" s="584" t="s">
        <v>1328</v>
      </c>
      <c r="D507" s="584" t="s">
        <v>1328</v>
      </c>
      <c r="E507" s="585" t="s">
        <v>1328</v>
      </c>
      <c r="F507" s="586" t="s">
        <v>1328</v>
      </c>
      <c r="G507" s="586" t="s">
        <v>1328</v>
      </c>
      <c r="H507" s="586" t="s">
        <v>1328</v>
      </c>
      <c r="I507" s="586" t="s">
        <v>1328</v>
      </c>
      <c r="J507" s="586" t="s">
        <v>1328</v>
      </c>
      <c r="K507" s="586" t="s">
        <v>1328</v>
      </c>
      <c r="L507" s="586" t="s">
        <v>1328</v>
      </c>
      <c r="M507" s="586" t="s">
        <v>1328</v>
      </c>
      <c r="N507" s="586" t="s">
        <v>1328</v>
      </c>
      <c r="O507" s="586" t="s">
        <v>1328</v>
      </c>
      <c r="P507" s="586" t="s">
        <v>1328</v>
      </c>
      <c r="Q507" s="586" t="s">
        <v>1328</v>
      </c>
      <c r="R507" s="586" t="s">
        <v>1328</v>
      </c>
      <c r="S507" s="586" t="s">
        <v>1328</v>
      </c>
      <c r="T507" s="586" t="s">
        <v>1328</v>
      </c>
      <c r="U507" s="586" t="s">
        <v>1328</v>
      </c>
      <c r="V507" s="586" t="s">
        <v>1328</v>
      </c>
      <c r="W507" s="586" t="s">
        <v>1328</v>
      </c>
      <c r="X507" s="586" t="s">
        <v>1328</v>
      </c>
      <c r="Y507" s="586" t="s">
        <v>1328</v>
      </c>
      <c r="Z507" s="586" t="s">
        <v>1328</v>
      </c>
      <c r="AA507" s="586" t="s">
        <v>1328</v>
      </c>
      <c r="AB507" s="586" t="s">
        <v>1328</v>
      </c>
      <c r="AC507" s="586" t="s">
        <v>1328</v>
      </c>
      <c r="AD507" s="586" t="s">
        <v>1328</v>
      </c>
      <c r="AE507" s="586" t="s">
        <v>1328</v>
      </c>
      <c r="AF507" s="586" t="s">
        <v>1328</v>
      </c>
      <c r="AG507" s="586" t="s">
        <v>1328</v>
      </c>
      <c r="AH507" s="586" t="s">
        <v>1328</v>
      </c>
      <c r="AI507" s="586" t="s">
        <v>1328</v>
      </c>
      <c r="AJ507" s="586" t="s">
        <v>1328</v>
      </c>
      <c r="AK507" s="586" t="s">
        <v>1328</v>
      </c>
      <c r="AL507" s="586" t="s">
        <v>1328</v>
      </c>
      <c r="AM507" s="586" t="s">
        <v>1328</v>
      </c>
      <c r="AN507" s="586" t="s">
        <v>1328</v>
      </c>
      <c r="AO507" s="586" t="s">
        <v>1328</v>
      </c>
      <c r="AP507" s="586" t="s">
        <v>1328</v>
      </c>
      <c r="AQ507" s="586" t="s">
        <v>1328</v>
      </c>
      <c r="AR507" s="586" t="s">
        <v>1328</v>
      </c>
      <c r="AS507" s="586" t="s">
        <v>1328</v>
      </c>
      <c r="AT507" s="587" t="s">
        <v>1328</v>
      </c>
      <c r="AU507" s="586" t="s">
        <v>1328</v>
      </c>
      <c r="AV507" s="586" t="s">
        <v>1328</v>
      </c>
      <c r="AW507" s="586" t="s">
        <v>1328</v>
      </c>
      <c r="AX507" s="586" t="s">
        <v>1328</v>
      </c>
      <c r="AY507" s="586" t="s">
        <v>1328</v>
      </c>
      <c r="AZ507" s="588" t="s">
        <v>1328</v>
      </c>
      <c r="BA507" s="588" t="s">
        <v>1328</v>
      </c>
      <c r="BB507" s="586" t="s">
        <v>1328</v>
      </c>
      <c r="BC507" s="587" t="s">
        <v>1328</v>
      </c>
      <c r="BD507" s="587" t="s">
        <v>1328</v>
      </c>
      <c r="BE507" s="588" t="s">
        <v>1328</v>
      </c>
      <c r="BF507" s="586" t="s">
        <v>1328</v>
      </c>
      <c r="BG507" s="586" t="s">
        <v>1328</v>
      </c>
      <c r="BH507" s="586" t="s">
        <v>1328</v>
      </c>
      <c r="BI507" s="586" t="s">
        <v>1328</v>
      </c>
      <c r="BJ507" s="586"/>
      <c r="BK507" s="586"/>
    </row>
    <row r="508" spans="1:63" x14ac:dyDescent="0.25">
      <c r="A508" s="564">
        <v>303</v>
      </c>
      <c r="C508" s="584" t="s">
        <v>1328</v>
      </c>
      <c r="D508" s="584" t="s">
        <v>1328</v>
      </c>
      <c r="E508" s="585" t="s">
        <v>1328</v>
      </c>
      <c r="F508" s="586" t="s">
        <v>1328</v>
      </c>
      <c r="G508" s="586" t="s">
        <v>1328</v>
      </c>
      <c r="H508" s="586" t="s">
        <v>1328</v>
      </c>
      <c r="I508" s="586" t="s">
        <v>1328</v>
      </c>
      <c r="J508" s="586" t="s">
        <v>1328</v>
      </c>
      <c r="K508" s="586" t="s">
        <v>1328</v>
      </c>
      <c r="L508" s="586" t="s">
        <v>1328</v>
      </c>
      <c r="M508" s="586" t="s">
        <v>1328</v>
      </c>
      <c r="N508" s="586" t="s">
        <v>1328</v>
      </c>
      <c r="O508" s="586" t="s">
        <v>1328</v>
      </c>
      <c r="P508" s="586" t="s">
        <v>1328</v>
      </c>
      <c r="Q508" s="586" t="s">
        <v>1328</v>
      </c>
      <c r="R508" s="586" t="s">
        <v>1328</v>
      </c>
      <c r="S508" s="586" t="s">
        <v>1328</v>
      </c>
      <c r="T508" s="586" t="s">
        <v>1328</v>
      </c>
      <c r="U508" s="586" t="s">
        <v>1328</v>
      </c>
      <c r="V508" s="586" t="s">
        <v>1328</v>
      </c>
      <c r="W508" s="586" t="s">
        <v>1328</v>
      </c>
      <c r="X508" s="586" t="s">
        <v>1328</v>
      </c>
      <c r="Y508" s="586" t="s">
        <v>1328</v>
      </c>
      <c r="Z508" s="586" t="s">
        <v>1328</v>
      </c>
      <c r="AA508" s="586" t="s">
        <v>1328</v>
      </c>
      <c r="AB508" s="586" t="s">
        <v>1328</v>
      </c>
      <c r="AC508" s="586" t="s">
        <v>1328</v>
      </c>
      <c r="AD508" s="586" t="s">
        <v>1328</v>
      </c>
      <c r="AE508" s="586" t="s">
        <v>1328</v>
      </c>
      <c r="AF508" s="586" t="s">
        <v>1328</v>
      </c>
      <c r="AG508" s="586" t="s">
        <v>1328</v>
      </c>
      <c r="AH508" s="586" t="s">
        <v>1328</v>
      </c>
      <c r="AI508" s="586" t="s">
        <v>1328</v>
      </c>
      <c r="AJ508" s="586" t="s">
        <v>1328</v>
      </c>
      <c r="AK508" s="586" t="s">
        <v>1328</v>
      </c>
      <c r="AL508" s="586" t="s">
        <v>1328</v>
      </c>
      <c r="AM508" s="586" t="s">
        <v>1328</v>
      </c>
      <c r="AN508" s="586" t="s">
        <v>1328</v>
      </c>
      <c r="AO508" s="586" t="s">
        <v>1328</v>
      </c>
      <c r="AP508" s="586" t="s">
        <v>1328</v>
      </c>
      <c r="AQ508" s="586" t="s">
        <v>1328</v>
      </c>
      <c r="AR508" s="586" t="s">
        <v>1328</v>
      </c>
      <c r="AS508" s="586" t="s">
        <v>1328</v>
      </c>
      <c r="AT508" s="587" t="s">
        <v>1328</v>
      </c>
      <c r="AU508" s="586" t="s">
        <v>1328</v>
      </c>
      <c r="AV508" s="586" t="s">
        <v>1328</v>
      </c>
      <c r="AW508" s="586" t="s">
        <v>1328</v>
      </c>
      <c r="AX508" s="586" t="s">
        <v>1328</v>
      </c>
      <c r="AY508" s="586" t="s">
        <v>1328</v>
      </c>
      <c r="AZ508" s="588" t="s">
        <v>1328</v>
      </c>
      <c r="BA508" s="588" t="s">
        <v>1328</v>
      </c>
      <c r="BB508" s="586" t="s">
        <v>1328</v>
      </c>
      <c r="BC508" s="587" t="s">
        <v>1328</v>
      </c>
      <c r="BD508" s="587" t="s">
        <v>1328</v>
      </c>
      <c r="BE508" s="588" t="s">
        <v>1328</v>
      </c>
      <c r="BF508" s="586" t="s">
        <v>1328</v>
      </c>
      <c r="BG508" s="586" t="s">
        <v>1328</v>
      </c>
      <c r="BH508" s="586" t="s">
        <v>1328</v>
      </c>
      <c r="BI508" s="586" t="s">
        <v>1328</v>
      </c>
      <c r="BJ508" s="586"/>
      <c r="BK508" s="586"/>
    </row>
    <row r="509" spans="1:63" x14ac:dyDescent="0.25">
      <c r="A509" s="564">
        <v>303</v>
      </c>
      <c r="C509" s="584" t="s">
        <v>1328</v>
      </c>
      <c r="D509" s="584" t="s">
        <v>1328</v>
      </c>
      <c r="E509" s="585" t="s">
        <v>1328</v>
      </c>
      <c r="F509" s="586" t="s">
        <v>1328</v>
      </c>
      <c r="G509" s="586" t="s">
        <v>1328</v>
      </c>
      <c r="H509" s="586" t="s">
        <v>1328</v>
      </c>
      <c r="I509" s="586" t="s">
        <v>1328</v>
      </c>
      <c r="J509" s="586" t="s">
        <v>1328</v>
      </c>
      <c r="K509" s="586" t="s">
        <v>1328</v>
      </c>
      <c r="L509" s="586" t="s">
        <v>1328</v>
      </c>
      <c r="M509" s="586" t="s">
        <v>1328</v>
      </c>
      <c r="N509" s="586" t="s">
        <v>1328</v>
      </c>
      <c r="O509" s="586" t="s">
        <v>1328</v>
      </c>
      <c r="P509" s="586" t="s">
        <v>1328</v>
      </c>
      <c r="Q509" s="586" t="s">
        <v>1328</v>
      </c>
      <c r="R509" s="586" t="s">
        <v>1328</v>
      </c>
      <c r="S509" s="586" t="s">
        <v>1328</v>
      </c>
      <c r="T509" s="586" t="s">
        <v>1328</v>
      </c>
      <c r="U509" s="586" t="s">
        <v>1328</v>
      </c>
      <c r="V509" s="586" t="s">
        <v>1328</v>
      </c>
      <c r="W509" s="586" t="s">
        <v>1328</v>
      </c>
      <c r="X509" s="586" t="s">
        <v>1328</v>
      </c>
      <c r="Y509" s="586" t="s">
        <v>1328</v>
      </c>
      <c r="Z509" s="586" t="s">
        <v>1328</v>
      </c>
      <c r="AA509" s="586" t="s">
        <v>1328</v>
      </c>
      <c r="AB509" s="586" t="s">
        <v>1328</v>
      </c>
      <c r="AC509" s="586" t="s">
        <v>1328</v>
      </c>
      <c r="AD509" s="586" t="s">
        <v>1328</v>
      </c>
      <c r="AE509" s="586" t="s">
        <v>1328</v>
      </c>
      <c r="AF509" s="586" t="s">
        <v>1328</v>
      </c>
      <c r="AG509" s="586" t="s">
        <v>1328</v>
      </c>
      <c r="AH509" s="586" t="s">
        <v>1328</v>
      </c>
      <c r="AI509" s="586" t="s">
        <v>1328</v>
      </c>
      <c r="AJ509" s="586" t="s">
        <v>1328</v>
      </c>
      <c r="AK509" s="586" t="s">
        <v>1328</v>
      </c>
      <c r="AL509" s="586" t="s">
        <v>1328</v>
      </c>
      <c r="AM509" s="586" t="s">
        <v>1328</v>
      </c>
      <c r="AN509" s="586" t="s">
        <v>1328</v>
      </c>
      <c r="AO509" s="586" t="s">
        <v>1328</v>
      </c>
      <c r="AP509" s="586" t="s">
        <v>1328</v>
      </c>
      <c r="AQ509" s="586" t="s">
        <v>1328</v>
      </c>
      <c r="AR509" s="586" t="s">
        <v>1328</v>
      </c>
      <c r="AS509" s="586" t="s">
        <v>1328</v>
      </c>
      <c r="AT509" s="587" t="s">
        <v>1328</v>
      </c>
      <c r="AU509" s="586" t="s">
        <v>1328</v>
      </c>
      <c r="AV509" s="586" t="s">
        <v>1328</v>
      </c>
      <c r="AW509" s="586" t="s">
        <v>1328</v>
      </c>
      <c r="AX509" s="586" t="s">
        <v>1328</v>
      </c>
      <c r="AY509" s="586" t="s">
        <v>1328</v>
      </c>
      <c r="AZ509" s="588" t="s">
        <v>1328</v>
      </c>
      <c r="BA509" s="588" t="s">
        <v>1328</v>
      </c>
      <c r="BB509" s="586" t="s">
        <v>1328</v>
      </c>
      <c r="BC509" s="587" t="s">
        <v>1328</v>
      </c>
      <c r="BD509" s="587" t="s">
        <v>1328</v>
      </c>
      <c r="BE509" s="588" t="s">
        <v>1328</v>
      </c>
      <c r="BF509" s="586" t="s">
        <v>1328</v>
      </c>
      <c r="BG509" s="586" t="s">
        <v>1328</v>
      </c>
      <c r="BH509" s="586" t="s">
        <v>1328</v>
      </c>
      <c r="BI509" s="586" t="s">
        <v>1328</v>
      </c>
      <c r="BJ509" s="586"/>
      <c r="BK509" s="586"/>
    </row>
    <row r="510" spans="1:63" x14ac:dyDescent="0.25">
      <c r="A510" s="564">
        <v>303</v>
      </c>
      <c r="C510" s="584" t="s">
        <v>1328</v>
      </c>
      <c r="D510" s="584" t="s">
        <v>1328</v>
      </c>
      <c r="E510" s="585" t="s">
        <v>1328</v>
      </c>
      <c r="F510" s="586" t="s">
        <v>1328</v>
      </c>
      <c r="G510" s="586" t="s">
        <v>1328</v>
      </c>
      <c r="H510" s="586" t="s">
        <v>1328</v>
      </c>
      <c r="I510" s="586" t="s">
        <v>1328</v>
      </c>
      <c r="J510" s="586" t="s">
        <v>1328</v>
      </c>
      <c r="K510" s="586" t="s">
        <v>1328</v>
      </c>
      <c r="L510" s="586" t="s">
        <v>1328</v>
      </c>
      <c r="M510" s="586" t="s">
        <v>1328</v>
      </c>
      <c r="N510" s="586" t="s">
        <v>1328</v>
      </c>
      <c r="O510" s="586" t="s">
        <v>1328</v>
      </c>
      <c r="P510" s="586" t="s">
        <v>1328</v>
      </c>
      <c r="Q510" s="586" t="s">
        <v>1328</v>
      </c>
      <c r="R510" s="586" t="s">
        <v>1328</v>
      </c>
      <c r="S510" s="586" t="s">
        <v>1328</v>
      </c>
      <c r="T510" s="586" t="s">
        <v>1328</v>
      </c>
      <c r="U510" s="586" t="s">
        <v>1328</v>
      </c>
      <c r="V510" s="586" t="s">
        <v>1328</v>
      </c>
      <c r="W510" s="586" t="s">
        <v>1328</v>
      </c>
      <c r="X510" s="586" t="s">
        <v>1328</v>
      </c>
      <c r="Y510" s="586" t="s">
        <v>1328</v>
      </c>
      <c r="Z510" s="586" t="s">
        <v>1328</v>
      </c>
      <c r="AA510" s="586" t="s">
        <v>1328</v>
      </c>
      <c r="AB510" s="586" t="s">
        <v>1328</v>
      </c>
      <c r="AC510" s="586" t="s">
        <v>1328</v>
      </c>
      <c r="AD510" s="586" t="s">
        <v>1328</v>
      </c>
      <c r="AE510" s="586" t="s">
        <v>1328</v>
      </c>
      <c r="AF510" s="586" t="s">
        <v>1328</v>
      </c>
      <c r="AG510" s="586" t="s">
        <v>1328</v>
      </c>
      <c r="AH510" s="586" t="s">
        <v>1328</v>
      </c>
      <c r="AI510" s="586" t="s">
        <v>1328</v>
      </c>
      <c r="AJ510" s="586" t="s">
        <v>1328</v>
      </c>
      <c r="AK510" s="586" t="s">
        <v>1328</v>
      </c>
      <c r="AL510" s="586" t="s">
        <v>1328</v>
      </c>
      <c r="AM510" s="586" t="s">
        <v>1328</v>
      </c>
      <c r="AN510" s="586" t="s">
        <v>1328</v>
      </c>
      <c r="AO510" s="586" t="s">
        <v>1328</v>
      </c>
      <c r="AP510" s="586" t="s">
        <v>1328</v>
      </c>
      <c r="AQ510" s="586" t="s">
        <v>1328</v>
      </c>
      <c r="AR510" s="586" t="s">
        <v>1328</v>
      </c>
      <c r="AS510" s="586" t="s">
        <v>1328</v>
      </c>
      <c r="AT510" s="587" t="s">
        <v>1328</v>
      </c>
      <c r="AU510" s="586" t="s">
        <v>1328</v>
      </c>
      <c r="AV510" s="586" t="s">
        <v>1328</v>
      </c>
      <c r="AW510" s="586" t="s">
        <v>1328</v>
      </c>
      <c r="AX510" s="586" t="s">
        <v>1328</v>
      </c>
      <c r="AY510" s="586" t="s">
        <v>1328</v>
      </c>
      <c r="AZ510" s="588" t="s">
        <v>1328</v>
      </c>
      <c r="BA510" s="588" t="s">
        <v>1328</v>
      </c>
      <c r="BB510" s="586" t="s">
        <v>1328</v>
      </c>
      <c r="BC510" s="587" t="s">
        <v>1328</v>
      </c>
      <c r="BD510" s="587" t="s">
        <v>1328</v>
      </c>
      <c r="BE510" s="588" t="s">
        <v>1328</v>
      </c>
      <c r="BF510" s="586" t="s">
        <v>1328</v>
      </c>
      <c r="BG510" s="586" t="s">
        <v>1328</v>
      </c>
      <c r="BH510" s="586" t="s">
        <v>1328</v>
      </c>
      <c r="BI510" s="586" t="s">
        <v>1328</v>
      </c>
      <c r="BJ510" s="586"/>
      <c r="BK510" s="586"/>
    </row>
    <row r="511" spans="1:63" x14ac:dyDescent="0.25">
      <c r="A511" s="564">
        <v>303</v>
      </c>
      <c r="C511" s="584" t="s">
        <v>1328</v>
      </c>
      <c r="D511" s="584" t="s">
        <v>1328</v>
      </c>
      <c r="E511" s="585" t="s">
        <v>1328</v>
      </c>
      <c r="F511" s="586" t="s">
        <v>1328</v>
      </c>
      <c r="G511" s="586" t="s">
        <v>1328</v>
      </c>
      <c r="H511" s="586" t="s">
        <v>1328</v>
      </c>
      <c r="I511" s="586" t="s">
        <v>1328</v>
      </c>
      <c r="J511" s="586" t="s">
        <v>1328</v>
      </c>
      <c r="K511" s="586" t="s">
        <v>1328</v>
      </c>
      <c r="L511" s="586" t="s">
        <v>1328</v>
      </c>
      <c r="M511" s="586" t="s">
        <v>1328</v>
      </c>
      <c r="N511" s="586" t="s">
        <v>1328</v>
      </c>
      <c r="O511" s="586" t="s">
        <v>1328</v>
      </c>
      <c r="P511" s="586" t="s">
        <v>1328</v>
      </c>
      <c r="Q511" s="586" t="s">
        <v>1328</v>
      </c>
      <c r="R511" s="586" t="s">
        <v>1328</v>
      </c>
      <c r="S511" s="586" t="s">
        <v>1328</v>
      </c>
      <c r="T511" s="586" t="s">
        <v>1328</v>
      </c>
      <c r="U511" s="586" t="s">
        <v>1328</v>
      </c>
      <c r="V511" s="586" t="s">
        <v>1328</v>
      </c>
      <c r="W511" s="586" t="s">
        <v>1328</v>
      </c>
      <c r="X511" s="586" t="s">
        <v>1328</v>
      </c>
      <c r="Y511" s="586" t="s">
        <v>1328</v>
      </c>
      <c r="Z511" s="586" t="s">
        <v>1328</v>
      </c>
      <c r="AA511" s="586" t="s">
        <v>1328</v>
      </c>
      <c r="AB511" s="586" t="s">
        <v>1328</v>
      </c>
      <c r="AC511" s="586" t="s">
        <v>1328</v>
      </c>
      <c r="AD511" s="586" t="s">
        <v>1328</v>
      </c>
      <c r="AE511" s="586" t="s">
        <v>1328</v>
      </c>
      <c r="AF511" s="586" t="s">
        <v>1328</v>
      </c>
      <c r="AG511" s="586" t="s">
        <v>1328</v>
      </c>
      <c r="AH511" s="586" t="s">
        <v>1328</v>
      </c>
      <c r="AI511" s="586" t="s">
        <v>1328</v>
      </c>
      <c r="AJ511" s="586" t="s">
        <v>1328</v>
      </c>
      <c r="AK511" s="586" t="s">
        <v>1328</v>
      </c>
      <c r="AL511" s="586" t="s">
        <v>1328</v>
      </c>
      <c r="AM511" s="586" t="s">
        <v>1328</v>
      </c>
      <c r="AN511" s="586" t="s">
        <v>1328</v>
      </c>
      <c r="AO511" s="586" t="s">
        <v>1328</v>
      </c>
      <c r="AP511" s="586" t="s">
        <v>1328</v>
      </c>
      <c r="AQ511" s="586" t="s">
        <v>1328</v>
      </c>
      <c r="AR511" s="586" t="s">
        <v>1328</v>
      </c>
      <c r="AS511" s="586" t="s">
        <v>1328</v>
      </c>
      <c r="AT511" s="587" t="s">
        <v>1328</v>
      </c>
      <c r="AU511" s="586" t="s">
        <v>1328</v>
      </c>
      <c r="AV511" s="586" t="s">
        <v>1328</v>
      </c>
      <c r="AW511" s="586" t="s">
        <v>1328</v>
      </c>
      <c r="AX511" s="586" t="s">
        <v>1328</v>
      </c>
      <c r="AY511" s="586" t="s">
        <v>1328</v>
      </c>
      <c r="AZ511" s="588" t="s">
        <v>1328</v>
      </c>
      <c r="BA511" s="588" t="s">
        <v>1328</v>
      </c>
      <c r="BB511" s="586" t="s">
        <v>1328</v>
      </c>
      <c r="BC511" s="587" t="s">
        <v>1328</v>
      </c>
      <c r="BD511" s="587" t="s">
        <v>1328</v>
      </c>
      <c r="BE511" s="588" t="s">
        <v>1328</v>
      </c>
      <c r="BF511" s="586" t="s">
        <v>1328</v>
      </c>
      <c r="BG511" s="586" t="s">
        <v>1328</v>
      </c>
      <c r="BH511" s="586" t="s">
        <v>1328</v>
      </c>
      <c r="BI511" s="586" t="s">
        <v>1328</v>
      </c>
      <c r="BJ511" s="586"/>
      <c r="BK511" s="586"/>
    </row>
    <row r="512" spans="1:63" x14ac:dyDescent="0.25">
      <c r="A512" s="564">
        <v>303</v>
      </c>
      <c r="C512" s="584" t="s">
        <v>1328</v>
      </c>
      <c r="D512" s="584" t="s">
        <v>1328</v>
      </c>
      <c r="E512" s="585" t="s">
        <v>1328</v>
      </c>
      <c r="F512" s="586" t="s">
        <v>1328</v>
      </c>
      <c r="G512" s="586" t="s">
        <v>1328</v>
      </c>
      <c r="H512" s="586" t="s">
        <v>1328</v>
      </c>
      <c r="I512" s="586" t="s">
        <v>1328</v>
      </c>
      <c r="J512" s="586" t="s">
        <v>1328</v>
      </c>
      <c r="K512" s="586" t="s">
        <v>1328</v>
      </c>
      <c r="L512" s="586" t="s">
        <v>1328</v>
      </c>
      <c r="M512" s="586" t="s">
        <v>1328</v>
      </c>
      <c r="N512" s="586" t="s">
        <v>1328</v>
      </c>
      <c r="O512" s="586" t="s">
        <v>1328</v>
      </c>
      <c r="P512" s="586" t="s">
        <v>1328</v>
      </c>
      <c r="Q512" s="586" t="s">
        <v>1328</v>
      </c>
      <c r="R512" s="586" t="s">
        <v>1328</v>
      </c>
      <c r="S512" s="586" t="s">
        <v>1328</v>
      </c>
      <c r="T512" s="586" t="s">
        <v>1328</v>
      </c>
      <c r="U512" s="586" t="s">
        <v>1328</v>
      </c>
      <c r="V512" s="586" t="s">
        <v>1328</v>
      </c>
      <c r="W512" s="586" t="s">
        <v>1328</v>
      </c>
      <c r="X512" s="586" t="s">
        <v>1328</v>
      </c>
      <c r="Y512" s="586" t="s">
        <v>1328</v>
      </c>
      <c r="Z512" s="586" t="s">
        <v>1328</v>
      </c>
      <c r="AA512" s="586" t="s">
        <v>1328</v>
      </c>
      <c r="AB512" s="586" t="s">
        <v>1328</v>
      </c>
      <c r="AC512" s="586" t="s">
        <v>1328</v>
      </c>
      <c r="AD512" s="586" t="s">
        <v>1328</v>
      </c>
      <c r="AE512" s="586" t="s">
        <v>1328</v>
      </c>
      <c r="AF512" s="586" t="s">
        <v>1328</v>
      </c>
      <c r="AG512" s="586" t="s">
        <v>1328</v>
      </c>
      <c r="AH512" s="586" t="s">
        <v>1328</v>
      </c>
      <c r="AI512" s="586" t="s">
        <v>1328</v>
      </c>
      <c r="AJ512" s="586" t="s">
        <v>1328</v>
      </c>
      <c r="AK512" s="586" t="s">
        <v>1328</v>
      </c>
      <c r="AL512" s="586" t="s">
        <v>1328</v>
      </c>
      <c r="AM512" s="586" t="s">
        <v>1328</v>
      </c>
      <c r="AN512" s="586" t="s">
        <v>1328</v>
      </c>
      <c r="AO512" s="586" t="s">
        <v>1328</v>
      </c>
      <c r="AP512" s="586" t="s">
        <v>1328</v>
      </c>
      <c r="AQ512" s="586" t="s">
        <v>1328</v>
      </c>
      <c r="AR512" s="586" t="s">
        <v>1328</v>
      </c>
      <c r="AS512" s="586" t="s">
        <v>1328</v>
      </c>
      <c r="AT512" s="587" t="s">
        <v>1328</v>
      </c>
      <c r="AU512" s="586" t="s">
        <v>1328</v>
      </c>
      <c r="AV512" s="586" t="s">
        <v>1328</v>
      </c>
      <c r="AW512" s="586" t="s">
        <v>1328</v>
      </c>
      <c r="AX512" s="586" t="s">
        <v>1328</v>
      </c>
      <c r="AY512" s="586" t="s">
        <v>1328</v>
      </c>
      <c r="AZ512" s="588" t="s">
        <v>1328</v>
      </c>
      <c r="BA512" s="588" t="s">
        <v>1328</v>
      </c>
      <c r="BB512" s="586" t="s">
        <v>1328</v>
      </c>
      <c r="BC512" s="587" t="s">
        <v>1328</v>
      </c>
      <c r="BD512" s="587" t="s">
        <v>1328</v>
      </c>
      <c r="BE512" s="588" t="s">
        <v>1328</v>
      </c>
      <c r="BF512" s="586" t="s">
        <v>1328</v>
      </c>
      <c r="BG512" s="586" t="s">
        <v>1328</v>
      </c>
      <c r="BH512" s="586" t="s">
        <v>1328</v>
      </c>
      <c r="BI512" s="586" t="s">
        <v>1328</v>
      </c>
      <c r="BJ512" s="586"/>
      <c r="BK512" s="586"/>
    </row>
    <row r="513" spans="1:63" x14ac:dyDescent="0.25">
      <c r="A513" s="564">
        <v>303</v>
      </c>
      <c r="C513" s="584" t="s">
        <v>1328</v>
      </c>
      <c r="D513" s="584" t="s">
        <v>1328</v>
      </c>
      <c r="E513" s="585" t="s">
        <v>1328</v>
      </c>
      <c r="F513" s="586" t="s">
        <v>1328</v>
      </c>
      <c r="G513" s="586" t="s">
        <v>1328</v>
      </c>
      <c r="H513" s="586" t="s">
        <v>1328</v>
      </c>
      <c r="I513" s="586" t="s">
        <v>1328</v>
      </c>
      <c r="J513" s="586" t="s">
        <v>1328</v>
      </c>
      <c r="K513" s="586" t="s">
        <v>1328</v>
      </c>
      <c r="L513" s="586" t="s">
        <v>1328</v>
      </c>
      <c r="M513" s="586" t="s">
        <v>1328</v>
      </c>
      <c r="N513" s="586" t="s">
        <v>1328</v>
      </c>
      <c r="O513" s="586" t="s">
        <v>1328</v>
      </c>
      <c r="P513" s="586" t="s">
        <v>1328</v>
      </c>
      <c r="Q513" s="586" t="s">
        <v>1328</v>
      </c>
      <c r="R513" s="586" t="s">
        <v>1328</v>
      </c>
      <c r="S513" s="586" t="s">
        <v>1328</v>
      </c>
      <c r="T513" s="586" t="s">
        <v>1328</v>
      </c>
      <c r="U513" s="586" t="s">
        <v>1328</v>
      </c>
      <c r="V513" s="586" t="s">
        <v>1328</v>
      </c>
      <c r="W513" s="586" t="s">
        <v>1328</v>
      </c>
      <c r="X513" s="586" t="s">
        <v>1328</v>
      </c>
      <c r="Y513" s="586" t="s">
        <v>1328</v>
      </c>
      <c r="Z513" s="586" t="s">
        <v>1328</v>
      </c>
      <c r="AA513" s="586" t="s">
        <v>1328</v>
      </c>
      <c r="AB513" s="586" t="s">
        <v>1328</v>
      </c>
      <c r="AC513" s="586" t="s">
        <v>1328</v>
      </c>
      <c r="AD513" s="586" t="s">
        <v>1328</v>
      </c>
      <c r="AE513" s="586" t="s">
        <v>1328</v>
      </c>
      <c r="AF513" s="586" t="s">
        <v>1328</v>
      </c>
      <c r="AG513" s="586" t="s">
        <v>1328</v>
      </c>
      <c r="AH513" s="586" t="s">
        <v>1328</v>
      </c>
      <c r="AI513" s="586" t="s">
        <v>1328</v>
      </c>
      <c r="AJ513" s="586" t="s">
        <v>1328</v>
      </c>
      <c r="AK513" s="586" t="s">
        <v>1328</v>
      </c>
      <c r="AL513" s="586" t="s">
        <v>1328</v>
      </c>
      <c r="AM513" s="586" t="s">
        <v>1328</v>
      </c>
      <c r="AN513" s="586" t="s">
        <v>1328</v>
      </c>
      <c r="AO513" s="586" t="s">
        <v>1328</v>
      </c>
      <c r="AP513" s="586" t="s">
        <v>1328</v>
      </c>
      <c r="AQ513" s="586" t="s">
        <v>1328</v>
      </c>
      <c r="AR513" s="586" t="s">
        <v>1328</v>
      </c>
      <c r="AS513" s="586" t="s">
        <v>1328</v>
      </c>
      <c r="AT513" s="587" t="s">
        <v>1328</v>
      </c>
      <c r="AU513" s="586" t="s">
        <v>1328</v>
      </c>
      <c r="AV513" s="586" t="s">
        <v>1328</v>
      </c>
      <c r="AW513" s="586" t="s">
        <v>1328</v>
      </c>
      <c r="AX513" s="586" t="s">
        <v>1328</v>
      </c>
      <c r="AY513" s="586" t="s">
        <v>1328</v>
      </c>
      <c r="AZ513" s="588" t="s">
        <v>1328</v>
      </c>
      <c r="BA513" s="588" t="s">
        <v>1328</v>
      </c>
      <c r="BB513" s="586" t="s">
        <v>1328</v>
      </c>
      <c r="BC513" s="587" t="s">
        <v>1328</v>
      </c>
      <c r="BD513" s="587" t="s">
        <v>1328</v>
      </c>
      <c r="BE513" s="588" t="s">
        <v>1328</v>
      </c>
      <c r="BF513" s="586" t="s">
        <v>1328</v>
      </c>
      <c r="BG513" s="586" t="s">
        <v>1328</v>
      </c>
      <c r="BH513" s="586" t="s">
        <v>1328</v>
      </c>
      <c r="BI513" s="586" t="s">
        <v>1328</v>
      </c>
      <c r="BJ513" s="586"/>
      <c r="BK513" s="586"/>
    </row>
    <row r="514" spans="1:63" x14ac:dyDescent="0.25">
      <c r="A514" s="564">
        <v>303</v>
      </c>
      <c r="C514" s="584" t="s">
        <v>1328</v>
      </c>
      <c r="D514" s="584" t="s">
        <v>1328</v>
      </c>
      <c r="E514" s="585" t="s">
        <v>1328</v>
      </c>
      <c r="F514" s="586" t="s">
        <v>1328</v>
      </c>
      <c r="G514" s="586" t="s">
        <v>1328</v>
      </c>
      <c r="H514" s="586" t="s">
        <v>1328</v>
      </c>
      <c r="I514" s="586" t="s">
        <v>1328</v>
      </c>
      <c r="J514" s="586" t="s">
        <v>1328</v>
      </c>
      <c r="K514" s="586" t="s">
        <v>1328</v>
      </c>
      <c r="L514" s="586" t="s">
        <v>1328</v>
      </c>
      <c r="M514" s="586" t="s">
        <v>1328</v>
      </c>
      <c r="N514" s="586" t="s">
        <v>1328</v>
      </c>
      <c r="O514" s="586" t="s">
        <v>1328</v>
      </c>
      <c r="P514" s="586" t="s">
        <v>1328</v>
      </c>
      <c r="Q514" s="586" t="s">
        <v>1328</v>
      </c>
      <c r="R514" s="586" t="s">
        <v>1328</v>
      </c>
      <c r="S514" s="586" t="s">
        <v>1328</v>
      </c>
      <c r="T514" s="586" t="s">
        <v>1328</v>
      </c>
      <c r="U514" s="586" t="s">
        <v>1328</v>
      </c>
      <c r="V514" s="586" t="s">
        <v>1328</v>
      </c>
      <c r="W514" s="586" t="s">
        <v>1328</v>
      </c>
      <c r="X514" s="586" t="s">
        <v>1328</v>
      </c>
      <c r="Y514" s="586" t="s">
        <v>1328</v>
      </c>
      <c r="Z514" s="586" t="s">
        <v>1328</v>
      </c>
      <c r="AA514" s="586" t="s">
        <v>1328</v>
      </c>
      <c r="AB514" s="586" t="s">
        <v>1328</v>
      </c>
      <c r="AC514" s="586" t="s">
        <v>1328</v>
      </c>
      <c r="AD514" s="586" t="s">
        <v>1328</v>
      </c>
      <c r="AE514" s="586" t="s">
        <v>1328</v>
      </c>
      <c r="AF514" s="586" t="s">
        <v>1328</v>
      </c>
      <c r="AG514" s="586" t="s">
        <v>1328</v>
      </c>
      <c r="AH514" s="586" t="s">
        <v>1328</v>
      </c>
      <c r="AI514" s="586" t="s">
        <v>1328</v>
      </c>
      <c r="AJ514" s="586" t="s">
        <v>1328</v>
      </c>
      <c r="AK514" s="586" t="s">
        <v>1328</v>
      </c>
      <c r="AL514" s="586" t="s">
        <v>1328</v>
      </c>
      <c r="AM514" s="586" t="s">
        <v>1328</v>
      </c>
      <c r="AN514" s="586" t="s">
        <v>1328</v>
      </c>
      <c r="AO514" s="586" t="s">
        <v>1328</v>
      </c>
      <c r="AP514" s="586" t="s">
        <v>1328</v>
      </c>
      <c r="AQ514" s="586" t="s">
        <v>1328</v>
      </c>
      <c r="AR514" s="586" t="s">
        <v>1328</v>
      </c>
      <c r="AS514" s="586" t="s">
        <v>1328</v>
      </c>
      <c r="AT514" s="587" t="s">
        <v>1328</v>
      </c>
      <c r="AU514" s="586" t="s">
        <v>1328</v>
      </c>
      <c r="AV514" s="586" t="s">
        <v>1328</v>
      </c>
      <c r="AW514" s="586" t="s">
        <v>1328</v>
      </c>
      <c r="AX514" s="586" t="s">
        <v>1328</v>
      </c>
      <c r="AY514" s="586" t="s">
        <v>1328</v>
      </c>
      <c r="AZ514" s="588" t="s">
        <v>1328</v>
      </c>
      <c r="BA514" s="588" t="s">
        <v>1328</v>
      </c>
      <c r="BB514" s="586" t="s">
        <v>1328</v>
      </c>
      <c r="BC514" s="587" t="s">
        <v>1328</v>
      </c>
      <c r="BD514" s="587" t="s">
        <v>1328</v>
      </c>
      <c r="BE514" s="588" t="s">
        <v>1328</v>
      </c>
      <c r="BF514" s="586" t="s">
        <v>1328</v>
      </c>
      <c r="BG514" s="586" t="s">
        <v>1328</v>
      </c>
      <c r="BH514" s="586" t="s">
        <v>1328</v>
      </c>
      <c r="BI514" s="586" t="s">
        <v>1328</v>
      </c>
      <c r="BJ514" s="586"/>
      <c r="BK514" s="586"/>
    </row>
    <row r="515" spans="1:63" x14ac:dyDescent="0.25">
      <c r="A515" s="564">
        <v>303</v>
      </c>
      <c r="C515" s="584" t="s">
        <v>1328</v>
      </c>
      <c r="D515" s="584" t="s">
        <v>1328</v>
      </c>
      <c r="E515" s="585" t="s">
        <v>1328</v>
      </c>
      <c r="F515" s="586" t="s">
        <v>1328</v>
      </c>
      <c r="G515" s="586" t="s">
        <v>1328</v>
      </c>
      <c r="H515" s="586" t="s">
        <v>1328</v>
      </c>
      <c r="I515" s="586" t="s">
        <v>1328</v>
      </c>
      <c r="J515" s="586" t="s">
        <v>1328</v>
      </c>
      <c r="K515" s="586" t="s">
        <v>1328</v>
      </c>
      <c r="L515" s="586" t="s">
        <v>1328</v>
      </c>
      <c r="M515" s="586" t="s">
        <v>1328</v>
      </c>
      <c r="N515" s="586" t="s">
        <v>1328</v>
      </c>
      <c r="O515" s="586" t="s">
        <v>1328</v>
      </c>
      <c r="P515" s="586" t="s">
        <v>1328</v>
      </c>
      <c r="Q515" s="586" t="s">
        <v>1328</v>
      </c>
      <c r="R515" s="586" t="s">
        <v>1328</v>
      </c>
      <c r="S515" s="586" t="s">
        <v>1328</v>
      </c>
      <c r="T515" s="586" t="s">
        <v>1328</v>
      </c>
      <c r="U515" s="586" t="s">
        <v>1328</v>
      </c>
      <c r="V515" s="586" t="s">
        <v>1328</v>
      </c>
      <c r="W515" s="586" t="s">
        <v>1328</v>
      </c>
      <c r="X515" s="586" t="s">
        <v>1328</v>
      </c>
      <c r="Y515" s="586" t="s">
        <v>1328</v>
      </c>
      <c r="Z515" s="586" t="s">
        <v>1328</v>
      </c>
      <c r="AA515" s="586" t="s">
        <v>1328</v>
      </c>
      <c r="AB515" s="586" t="s">
        <v>1328</v>
      </c>
      <c r="AC515" s="586" t="s">
        <v>1328</v>
      </c>
      <c r="AD515" s="586" t="s">
        <v>1328</v>
      </c>
      <c r="AE515" s="586" t="s">
        <v>1328</v>
      </c>
      <c r="AF515" s="586" t="s">
        <v>1328</v>
      </c>
      <c r="AG515" s="586" t="s">
        <v>1328</v>
      </c>
      <c r="AH515" s="586" t="s">
        <v>1328</v>
      </c>
      <c r="AI515" s="586" t="s">
        <v>1328</v>
      </c>
      <c r="AJ515" s="586" t="s">
        <v>1328</v>
      </c>
      <c r="AK515" s="586" t="s">
        <v>1328</v>
      </c>
      <c r="AL515" s="586" t="s">
        <v>1328</v>
      </c>
      <c r="AM515" s="586" t="s">
        <v>1328</v>
      </c>
      <c r="AN515" s="586" t="s">
        <v>1328</v>
      </c>
      <c r="AO515" s="586" t="s">
        <v>1328</v>
      </c>
      <c r="AP515" s="586" t="s">
        <v>1328</v>
      </c>
      <c r="AQ515" s="586" t="s">
        <v>1328</v>
      </c>
      <c r="AR515" s="586" t="s">
        <v>1328</v>
      </c>
      <c r="AS515" s="586" t="s">
        <v>1328</v>
      </c>
      <c r="AT515" s="587" t="s">
        <v>1328</v>
      </c>
      <c r="AU515" s="586" t="s">
        <v>1328</v>
      </c>
      <c r="AV515" s="586" t="s">
        <v>1328</v>
      </c>
      <c r="AW515" s="586" t="s">
        <v>1328</v>
      </c>
      <c r="AX515" s="586" t="s">
        <v>1328</v>
      </c>
      <c r="AY515" s="586" t="s">
        <v>1328</v>
      </c>
      <c r="AZ515" s="588" t="s">
        <v>1328</v>
      </c>
      <c r="BA515" s="588" t="s">
        <v>1328</v>
      </c>
      <c r="BB515" s="586" t="s">
        <v>1328</v>
      </c>
      <c r="BC515" s="587" t="s">
        <v>1328</v>
      </c>
      <c r="BD515" s="587" t="s">
        <v>1328</v>
      </c>
      <c r="BE515" s="588" t="s">
        <v>1328</v>
      </c>
      <c r="BF515" s="586" t="s">
        <v>1328</v>
      </c>
      <c r="BG515" s="586" t="s">
        <v>1328</v>
      </c>
      <c r="BH515" s="586" t="s">
        <v>1328</v>
      </c>
      <c r="BI515" s="586" t="s">
        <v>1328</v>
      </c>
      <c r="BJ515" s="586"/>
      <c r="BK515" s="586"/>
    </row>
    <row r="516" spans="1:63" x14ac:dyDescent="0.25">
      <c r="A516" s="564">
        <v>303</v>
      </c>
      <c r="C516" s="584" t="s">
        <v>1328</v>
      </c>
      <c r="D516" s="584" t="s">
        <v>1328</v>
      </c>
      <c r="E516" s="585" t="s">
        <v>1328</v>
      </c>
      <c r="F516" s="586" t="s">
        <v>1328</v>
      </c>
      <c r="G516" s="586" t="s">
        <v>1328</v>
      </c>
      <c r="H516" s="586" t="s">
        <v>1328</v>
      </c>
      <c r="I516" s="586" t="s">
        <v>1328</v>
      </c>
      <c r="J516" s="586" t="s">
        <v>1328</v>
      </c>
      <c r="K516" s="586" t="s">
        <v>1328</v>
      </c>
      <c r="L516" s="586" t="s">
        <v>1328</v>
      </c>
      <c r="M516" s="586" t="s">
        <v>1328</v>
      </c>
      <c r="N516" s="586" t="s">
        <v>1328</v>
      </c>
      <c r="O516" s="586" t="s">
        <v>1328</v>
      </c>
      <c r="P516" s="586" t="s">
        <v>1328</v>
      </c>
      <c r="Q516" s="586" t="s">
        <v>1328</v>
      </c>
      <c r="R516" s="586" t="s">
        <v>1328</v>
      </c>
      <c r="S516" s="586" t="s">
        <v>1328</v>
      </c>
      <c r="T516" s="586" t="s">
        <v>1328</v>
      </c>
      <c r="U516" s="586" t="s">
        <v>1328</v>
      </c>
      <c r="V516" s="586" t="s">
        <v>1328</v>
      </c>
      <c r="W516" s="586" t="s">
        <v>1328</v>
      </c>
      <c r="X516" s="586" t="s">
        <v>1328</v>
      </c>
      <c r="Y516" s="586" t="s">
        <v>1328</v>
      </c>
      <c r="Z516" s="586" t="s">
        <v>1328</v>
      </c>
      <c r="AA516" s="586" t="s">
        <v>1328</v>
      </c>
      <c r="AB516" s="586" t="s">
        <v>1328</v>
      </c>
      <c r="AC516" s="586" t="s">
        <v>1328</v>
      </c>
      <c r="AD516" s="586" t="s">
        <v>1328</v>
      </c>
      <c r="AE516" s="586" t="s">
        <v>1328</v>
      </c>
      <c r="AF516" s="586" t="s">
        <v>1328</v>
      </c>
      <c r="AG516" s="586" t="s">
        <v>1328</v>
      </c>
      <c r="AH516" s="586" t="s">
        <v>1328</v>
      </c>
      <c r="AI516" s="586" t="s">
        <v>1328</v>
      </c>
      <c r="AJ516" s="586" t="s">
        <v>1328</v>
      </c>
      <c r="AK516" s="586" t="s">
        <v>1328</v>
      </c>
      <c r="AL516" s="586" t="s">
        <v>1328</v>
      </c>
      <c r="AM516" s="586" t="s">
        <v>1328</v>
      </c>
      <c r="AN516" s="586" t="s">
        <v>1328</v>
      </c>
      <c r="AO516" s="586" t="s">
        <v>1328</v>
      </c>
      <c r="AP516" s="586" t="s">
        <v>1328</v>
      </c>
      <c r="AQ516" s="586" t="s">
        <v>1328</v>
      </c>
      <c r="AR516" s="586" t="s">
        <v>1328</v>
      </c>
      <c r="AS516" s="586" t="s">
        <v>1328</v>
      </c>
      <c r="AT516" s="587" t="s">
        <v>1328</v>
      </c>
      <c r="AU516" s="586" t="s">
        <v>1328</v>
      </c>
      <c r="AV516" s="586" t="s">
        <v>1328</v>
      </c>
      <c r="AW516" s="586" t="s">
        <v>1328</v>
      </c>
      <c r="AX516" s="586" t="s">
        <v>1328</v>
      </c>
      <c r="AY516" s="586" t="s">
        <v>1328</v>
      </c>
      <c r="AZ516" s="588" t="s">
        <v>1328</v>
      </c>
      <c r="BA516" s="588" t="s">
        <v>1328</v>
      </c>
      <c r="BB516" s="586" t="s">
        <v>1328</v>
      </c>
      <c r="BC516" s="587" t="s">
        <v>1328</v>
      </c>
      <c r="BD516" s="587" t="s">
        <v>1328</v>
      </c>
      <c r="BE516" s="588" t="s">
        <v>1328</v>
      </c>
      <c r="BF516" s="586" t="s">
        <v>1328</v>
      </c>
      <c r="BG516" s="586" t="s">
        <v>1328</v>
      </c>
      <c r="BH516" s="586" t="s">
        <v>1328</v>
      </c>
      <c r="BI516" s="586" t="s">
        <v>1328</v>
      </c>
      <c r="BJ516" s="586"/>
      <c r="BK516" s="586"/>
    </row>
    <row r="517" spans="1:63" x14ac:dyDescent="0.25">
      <c r="A517" s="564">
        <v>303</v>
      </c>
      <c r="C517" s="584" t="s">
        <v>1328</v>
      </c>
      <c r="D517" s="584" t="s">
        <v>1328</v>
      </c>
      <c r="E517" s="585" t="s">
        <v>1328</v>
      </c>
      <c r="F517" s="586" t="s">
        <v>1328</v>
      </c>
      <c r="G517" s="586" t="s">
        <v>1328</v>
      </c>
      <c r="H517" s="586" t="s">
        <v>1328</v>
      </c>
      <c r="I517" s="586" t="s">
        <v>1328</v>
      </c>
      <c r="J517" s="586" t="s">
        <v>1328</v>
      </c>
      <c r="K517" s="586" t="s">
        <v>1328</v>
      </c>
      <c r="L517" s="586" t="s">
        <v>1328</v>
      </c>
      <c r="M517" s="586" t="s">
        <v>1328</v>
      </c>
      <c r="N517" s="586" t="s">
        <v>1328</v>
      </c>
      <c r="O517" s="586" t="s">
        <v>1328</v>
      </c>
      <c r="P517" s="586" t="s">
        <v>1328</v>
      </c>
      <c r="Q517" s="586" t="s">
        <v>1328</v>
      </c>
      <c r="R517" s="586" t="s">
        <v>1328</v>
      </c>
      <c r="S517" s="586" t="s">
        <v>1328</v>
      </c>
      <c r="T517" s="586" t="s">
        <v>1328</v>
      </c>
      <c r="U517" s="586" t="s">
        <v>1328</v>
      </c>
      <c r="V517" s="586" t="s">
        <v>1328</v>
      </c>
      <c r="W517" s="586" t="s">
        <v>1328</v>
      </c>
      <c r="X517" s="586" t="s">
        <v>1328</v>
      </c>
      <c r="Y517" s="586" t="s">
        <v>1328</v>
      </c>
      <c r="Z517" s="586" t="s">
        <v>1328</v>
      </c>
      <c r="AA517" s="586" t="s">
        <v>1328</v>
      </c>
      <c r="AB517" s="586" t="s">
        <v>1328</v>
      </c>
      <c r="AC517" s="586" t="s">
        <v>1328</v>
      </c>
      <c r="AD517" s="586" t="s">
        <v>1328</v>
      </c>
      <c r="AE517" s="586" t="s">
        <v>1328</v>
      </c>
      <c r="AF517" s="586" t="s">
        <v>1328</v>
      </c>
      <c r="AG517" s="586" t="s">
        <v>1328</v>
      </c>
      <c r="AH517" s="586" t="s">
        <v>1328</v>
      </c>
      <c r="AI517" s="586" t="s">
        <v>1328</v>
      </c>
      <c r="AJ517" s="586" t="s">
        <v>1328</v>
      </c>
      <c r="AK517" s="586" t="s">
        <v>1328</v>
      </c>
      <c r="AL517" s="586" t="s">
        <v>1328</v>
      </c>
      <c r="AM517" s="586" t="s">
        <v>1328</v>
      </c>
      <c r="AN517" s="586" t="s">
        <v>1328</v>
      </c>
      <c r="AO517" s="586" t="s">
        <v>1328</v>
      </c>
      <c r="AP517" s="586" t="s">
        <v>1328</v>
      </c>
      <c r="AQ517" s="586" t="s">
        <v>1328</v>
      </c>
      <c r="AR517" s="586" t="s">
        <v>1328</v>
      </c>
      <c r="AS517" s="586" t="s">
        <v>1328</v>
      </c>
      <c r="AT517" s="587" t="s">
        <v>1328</v>
      </c>
      <c r="AU517" s="586" t="s">
        <v>1328</v>
      </c>
      <c r="AV517" s="586" t="s">
        <v>1328</v>
      </c>
      <c r="AW517" s="586" t="s">
        <v>1328</v>
      </c>
      <c r="AX517" s="586" t="s">
        <v>1328</v>
      </c>
      <c r="AY517" s="586" t="s">
        <v>1328</v>
      </c>
      <c r="AZ517" s="588" t="s">
        <v>1328</v>
      </c>
      <c r="BA517" s="588" t="s">
        <v>1328</v>
      </c>
      <c r="BB517" s="586" t="s">
        <v>1328</v>
      </c>
      <c r="BC517" s="587" t="s">
        <v>1328</v>
      </c>
      <c r="BD517" s="587" t="s">
        <v>1328</v>
      </c>
      <c r="BE517" s="588" t="s">
        <v>1328</v>
      </c>
      <c r="BF517" s="586" t="s">
        <v>1328</v>
      </c>
      <c r="BG517" s="586" t="s">
        <v>1328</v>
      </c>
      <c r="BH517" s="586" t="s">
        <v>1328</v>
      </c>
      <c r="BI517" s="586" t="s">
        <v>1328</v>
      </c>
      <c r="BJ517" s="586"/>
      <c r="BK517" s="586"/>
    </row>
    <row r="518" spans="1:63" x14ac:dyDescent="0.25">
      <c r="A518" s="564">
        <v>303</v>
      </c>
      <c r="C518" s="584" t="s">
        <v>1328</v>
      </c>
      <c r="D518" s="584" t="s">
        <v>1328</v>
      </c>
      <c r="E518" s="585" t="s">
        <v>1328</v>
      </c>
      <c r="F518" s="586" t="s">
        <v>1328</v>
      </c>
      <c r="G518" s="586" t="s">
        <v>1328</v>
      </c>
      <c r="H518" s="586" t="s">
        <v>1328</v>
      </c>
      <c r="I518" s="586" t="s">
        <v>1328</v>
      </c>
      <c r="J518" s="586" t="s">
        <v>1328</v>
      </c>
      <c r="K518" s="586" t="s">
        <v>1328</v>
      </c>
      <c r="L518" s="586" t="s">
        <v>1328</v>
      </c>
      <c r="M518" s="586" t="s">
        <v>1328</v>
      </c>
      <c r="N518" s="586" t="s">
        <v>1328</v>
      </c>
      <c r="O518" s="586" t="s">
        <v>1328</v>
      </c>
      <c r="P518" s="586" t="s">
        <v>1328</v>
      </c>
      <c r="Q518" s="586" t="s">
        <v>1328</v>
      </c>
      <c r="R518" s="586" t="s">
        <v>1328</v>
      </c>
      <c r="S518" s="586" t="s">
        <v>1328</v>
      </c>
      <c r="T518" s="586" t="s">
        <v>1328</v>
      </c>
      <c r="U518" s="586" t="s">
        <v>1328</v>
      </c>
      <c r="V518" s="586" t="s">
        <v>1328</v>
      </c>
      <c r="W518" s="586" t="s">
        <v>1328</v>
      </c>
      <c r="X518" s="586" t="s">
        <v>1328</v>
      </c>
      <c r="Y518" s="586" t="s">
        <v>1328</v>
      </c>
      <c r="Z518" s="586" t="s">
        <v>1328</v>
      </c>
      <c r="AA518" s="586" t="s">
        <v>1328</v>
      </c>
      <c r="AB518" s="586" t="s">
        <v>1328</v>
      </c>
      <c r="AC518" s="586" t="s">
        <v>1328</v>
      </c>
      <c r="AD518" s="586" t="s">
        <v>1328</v>
      </c>
      <c r="AE518" s="586" t="s">
        <v>1328</v>
      </c>
      <c r="AF518" s="586" t="s">
        <v>1328</v>
      </c>
      <c r="AG518" s="586" t="s">
        <v>1328</v>
      </c>
      <c r="AH518" s="586" t="s">
        <v>1328</v>
      </c>
      <c r="AI518" s="586" t="s">
        <v>1328</v>
      </c>
      <c r="AJ518" s="586" t="s">
        <v>1328</v>
      </c>
      <c r="AK518" s="586" t="s">
        <v>1328</v>
      </c>
      <c r="AL518" s="586" t="s">
        <v>1328</v>
      </c>
      <c r="AM518" s="586" t="s">
        <v>1328</v>
      </c>
      <c r="AN518" s="586" t="s">
        <v>1328</v>
      </c>
      <c r="AO518" s="586" t="s">
        <v>1328</v>
      </c>
      <c r="AP518" s="586" t="s">
        <v>1328</v>
      </c>
      <c r="AQ518" s="586" t="s">
        <v>1328</v>
      </c>
      <c r="AR518" s="586" t="s">
        <v>1328</v>
      </c>
      <c r="AS518" s="586" t="s">
        <v>1328</v>
      </c>
      <c r="AT518" s="587" t="s">
        <v>1328</v>
      </c>
      <c r="AU518" s="586" t="s">
        <v>1328</v>
      </c>
      <c r="AV518" s="586" t="s">
        <v>1328</v>
      </c>
      <c r="AW518" s="586" t="s">
        <v>1328</v>
      </c>
      <c r="AX518" s="586" t="s">
        <v>1328</v>
      </c>
      <c r="AY518" s="586" t="s">
        <v>1328</v>
      </c>
      <c r="AZ518" s="588" t="s">
        <v>1328</v>
      </c>
      <c r="BA518" s="588" t="s">
        <v>1328</v>
      </c>
      <c r="BB518" s="586" t="s">
        <v>1328</v>
      </c>
      <c r="BC518" s="587" t="s">
        <v>1328</v>
      </c>
      <c r="BD518" s="587" t="s">
        <v>1328</v>
      </c>
      <c r="BE518" s="588" t="s">
        <v>1328</v>
      </c>
      <c r="BF518" s="586" t="s">
        <v>1328</v>
      </c>
      <c r="BG518" s="586" t="s">
        <v>1328</v>
      </c>
      <c r="BH518" s="586" t="s">
        <v>1328</v>
      </c>
      <c r="BI518" s="586" t="s">
        <v>1328</v>
      </c>
      <c r="BJ518" s="586"/>
      <c r="BK518" s="586"/>
    </row>
    <row r="519" spans="1:63" x14ac:dyDescent="0.25">
      <c r="A519" s="564">
        <v>303</v>
      </c>
      <c r="C519" s="584" t="s">
        <v>1328</v>
      </c>
      <c r="D519" s="584" t="s">
        <v>1328</v>
      </c>
      <c r="E519" s="585" t="s">
        <v>1328</v>
      </c>
      <c r="F519" s="586" t="s">
        <v>1328</v>
      </c>
      <c r="G519" s="586" t="s">
        <v>1328</v>
      </c>
      <c r="H519" s="586" t="s">
        <v>1328</v>
      </c>
      <c r="I519" s="586" t="s">
        <v>1328</v>
      </c>
      <c r="J519" s="586" t="s">
        <v>1328</v>
      </c>
      <c r="K519" s="586" t="s">
        <v>1328</v>
      </c>
      <c r="L519" s="586" t="s">
        <v>1328</v>
      </c>
      <c r="M519" s="586" t="s">
        <v>1328</v>
      </c>
      <c r="N519" s="586" t="s">
        <v>1328</v>
      </c>
      <c r="O519" s="586" t="s">
        <v>1328</v>
      </c>
      <c r="P519" s="586" t="s">
        <v>1328</v>
      </c>
      <c r="Q519" s="586" t="s">
        <v>1328</v>
      </c>
      <c r="R519" s="586" t="s">
        <v>1328</v>
      </c>
      <c r="S519" s="586" t="s">
        <v>1328</v>
      </c>
      <c r="T519" s="586" t="s">
        <v>1328</v>
      </c>
      <c r="U519" s="586" t="s">
        <v>1328</v>
      </c>
      <c r="V519" s="586" t="s">
        <v>1328</v>
      </c>
      <c r="W519" s="586" t="s">
        <v>1328</v>
      </c>
      <c r="X519" s="586" t="s">
        <v>1328</v>
      </c>
      <c r="Y519" s="586" t="s">
        <v>1328</v>
      </c>
      <c r="Z519" s="586" t="s">
        <v>1328</v>
      </c>
      <c r="AA519" s="586" t="s">
        <v>1328</v>
      </c>
      <c r="AB519" s="586" t="s">
        <v>1328</v>
      </c>
      <c r="AC519" s="586" t="s">
        <v>1328</v>
      </c>
      <c r="AD519" s="586" t="s">
        <v>1328</v>
      </c>
      <c r="AE519" s="586" t="s">
        <v>1328</v>
      </c>
      <c r="AF519" s="586" t="s">
        <v>1328</v>
      </c>
      <c r="AG519" s="586" t="s">
        <v>1328</v>
      </c>
      <c r="AH519" s="586" t="s">
        <v>1328</v>
      </c>
      <c r="AI519" s="586" t="s">
        <v>1328</v>
      </c>
      <c r="AJ519" s="586" t="s">
        <v>1328</v>
      </c>
      <c r="AK519" s="586" t="s">
        <v>1328</v>
      </c>
      <c r="AL519" s="586" t="s">
        <v>1328</v>
      </c>
      <c r="AM519" s="586" t="s">
        <v>1328</v>
      </c>
      <c r="AN519" s="586" t="s">
        <v>1328</v>
      </c>
      <c r="AO519" s="586" t="s">
        <v>1328</v>
      </c>
      <c r="AP519" s="586" t="s">
        <v>1328</v>
      </c>
      <c r="AQ519" s="586" t="s">
        <v>1328</v>
      </c>
      <c r="AR519" s="586" t="s">
        <v>1328</v>
      </c>
      <c r="AS519" s="586" t="s">
        <v>1328</v>
      </c>
      <c r="AT519" s="587" t="s">
        <v>1328</v>
      </c>
      <c r="AU519" s="586" t="s">
        <v>1328</v>
      </c>
      <c r="AV519" s="586" t="s">
        <v>1328</v>
      </c>
      <c r="AW519" s="586" t="s">
        <v>1328</v>
      </c>
      <c r="AX519" s="586" t="s">
        <v>1328</v>
      </c>
      <c r="AY519" s="586" t="s">
        <v>1328</v>
      </c>
      <c r="AZ519" s="588" t="s">
        <v>1328</v>
      </c>
      <c r="BA519" s="588" t="s">
        <v>1328</v>
      </c>
      <c r="BB519" s="586" t="s">
        <v>1328</v>
      </c>
      <c r="BC519" s="587" t="s">
        <v>1328</v>
      </c>
      <c r="BD519" s="587" t="s">
        <v>1328</v>
      </c>
      <c r="BE519" s="588" t="s">
        <v>1328</v>
      </c>
      <c r="BF519" s="586" t="s">
        <v>1328</v>
      </c>
      <c r="BG519" s="586" t="s">
        <v>1328</v>
      </c>
      <c r="BH519" s="586" t="s">
        <v>1328</v>
      </c>
      <c r="BI519" s="586" t="s">
        <v>1328</v>
      </c>
      <c r="BJ519" s="586"/>
      <c r="BK519" s="586"/>
    </row>
    <row r="520" spans="1:63" x14ac:dyDescent="0.25">
      <c r="A520" s="564">
        <v>303</v>
      </c>
      <c r="C520" s="584" t="s">
        <v>1328</v>
      </c>
      <c r="D520" s="584" t="s">
        <v>1328</v>
      </c>
      <c r="E520" s="585" t="s">
        <v>1328</v>
      </c>
      <c r="F520" s="586" t="s">
        <v>1328</v>
      </c>
      <c r="G520" s="586" t="s">
        <v>1328</v>
      </c>
      <c r="H520" s="586" t="s">
        <v>1328</v>
      </c>
      <c r="I520" s="586" t="s">
        <v>1328</v>
      </c>
      <c r="J520" s="586" t="s">
        <v>1328</v>
      </c>
      <c r="K520" s="586" t="s">
        <v>1328</v>
      </c>
      <c r="L520" s="586" t="s">
        <v>1328</v>
      </c>
      <c r="M520" s="586" t="s">
        <v>1328</v>
      </c>
      <c r="N520" s="586" t="s">
        <v>1328</v>
      </c>
      <c r="O520" s="586" t="s">
        <v>1328</v>
      </c>
      <c r="P520" s="586" t="s">
        <v>1328</v>
      </c>
      <c r="Q520" s="586" t="s">
        <v>1328</v>
      </c>
      <c r="R520" s="586" t="s">
        <v>1328</v>
      </c>
      <c r="S520" s="586" t="s">
        <v>1328</v>
      </c>
      <c r="T520" s="586" t="s">
        <v>1328</v>
      </c>
      <c r="U520" s="586" t="s">
        <v>1328</v>
      </c>
      <c r="V520" s="586" t="s">
        <v>1328</v>
      </c>
      <c r="W520" s="586" t="s">
        <v>1328</v>
      </c>
      <c r="X520" s="586" t="s">
        <v>1328</v>
      </c>
      <c r="Y520" s="586" t="s">
        <v>1328</v>
      </c>
      <c r="Z520" s="586" t="s">
        <v>1328</v>
      </c>
      <c r="AA520" s="586" t="s">
        <v>1328</v>
      </c>
      <c r="AB520" s="586" t="s">
        <v>1328</v>
      </c>
      <c r="AC520" s="586" t="s">
        <v>1328</v>
      </c>
      <c r="AD520" s="586" t="s">
        <v>1328</v>
      </c>
      <c r="AE520" s="586" t="s">
        <v>1328</v>
      </c>
      <c r="AF520" s="586" t="s">
        <v>1328</v>
      </c>
      <c r="AG520" s="586" t="s">
        <v>1328</v>
      </c>
      <c r="AH520" s="586" t="s">
        <v>1328</v>
      </c>
      <c r="AI520" s="586" t="s">
        <v>1328</v>
      </c>
      <c r="AJ520" s="586" t="s">
        <v>1328</v>
      </c>
      <c r="AK520" s="586" t="s">
        <v>1328</v>
      </c>
      <c r="AL520" s="586" t="s">
        <v>1328</v>
      </c>
      <c r="AM520" s="586" t="s">
        <v>1328</v>
      </c>
      <c r="AN520" s="586" t="s">
        <v>1328</v>
      </c>
      <c r="AO520" s="586" t="s">
        <v>1328</v>
      </c>
      <c r="AP520" s="586" t="s">
        <v>1328</v>
      </c>
      <c r="AQ520" s="586" t="s">
        <v>1328</v>
      </c>
      <c r="AR520" s="586" t="s">
        <v>1328</v>
      </c>
      <c r="AS520" s="586" t="s">
        <v>1328</v>
      </c>
      <c r="AT520" s="587" t="s">
        <v>1328</v>
      </c>
      <c r="AU520" s="586" t="s">
        <v>1328</v>
      </c>
      <c r="AV520" s="586" t="s">
        <v>1328</v>
      </c>
      <c r="AW520" s="586" t="s">
        <v>1328</v>
      </c>
      <c r="AX520" s="586" t="s">
        <v>1328</v>
      </c>
      <c r="AY520" s="586" t="s">
        <v>1328</v>
      </c>
      <c r="AZ520" s="588" t="s">
        <v>1328</v>
      </c>
      <c r="BA520" s="588" t="s">
        <v>1328</v>
      </c>
      <c r="BB520" s="586" t="s">
        <v>1328</v>
      </c>
      <c r="BC520" s="587" t="s">
        <v>1328</v>
      </c>
      <c r="BD520" s="587" t="s">
        <v>1328</v>
      </c>
      <c r="BE520" s="588" t="s">
        <v>1328</v>
      </c>
      <c r="BF520" s="586" t="s">
        <v>1328</v>
      </c>
      <c r="BG520" s="586" t="s">
        <v>1328</v>
      </c>
      <c r="BH520" s="586" t="s">
        <v>1328</v>
      </c>
      <c r="BI520" s="586" t="s">
        <v>1328</v>
      </c>
      <c r="BJ520" s="586"/>
      <c r="BK520" s="586"/>
    </row>
    <row r="521" spans="1:63" x14ac:dyDescent="0.25">
      <c r="A521" s="564">
        <v>303</v>
      </c>
      <c r="C521" s="584" t="s">
        <v>1328</v>
      </c>
      <c r="D521" s="584" t="s">
        <v>1328</v>
      </c>
      <c r="E521" s="585" t="s">
        <v>1328</v>
      </c>
      <c r="F521" s="586" t="s">
        <v>1328</v>
      </c>
      <c r="G521" s="586" t="s">
        <v>1328</v>
      </c>
      <c r="H521" s="586" t="s">
        <v>1328</v>
      </c>
      <c r="I521" s="586" t="s">
        <v>1328</v>
      </c>
      <c r="J521" s="586" t="s">
        <v>1328</v>
      </c>
      <c r="K521" s="586" t="s">
        <v>1328</v>
      </c>
      <c r="L521" s="586" t="s">
        <v>1328</v>
      </c>
      <c r="M521" s="586" t="s">
        <v>1328</v>
      </c>
      <c r="N521" s="586" t="s">
        <v>1328</v>
      </c>
      <c r="O521" s="586" t="s">
        <v>1328</v>
      </c>
      <c r="P521" s="586" t="s">
        <v>1328</v>
      </c>
      <c r="Q521" s="586" t="s">
        <v>1328</v>
      </c>
      <c r="R521" s="586" t="s">
        <v>1328</v>
      </c>
      <c r="S521" s="586" t="s">
        <v>1328</v>
      </c>
      <c r="T521" s="586" t="s">
        <v>1328</v>
      </c>
      <c r="U521" s="586" t="s">
        <v>1328</v>
      </c>
      <c r="V521" s="586" t="s">
        <v>1328</v>
      </c>
      <c r="W521" s="586" t="s">
        <v>1328</v>
      </c>
      <c r="X521" s="586" t="s">
        <v>1328</v>
      </c>
      <c r="Y521" s="586" t="s">
        <v>1328</v>
      </c>
      <c r="Z521" s="586" t="s">
        <v>1328</v>
      </c>
      <c r="AA521" s="586" t="s">
        <v>1328</v>
      </c>
      <c r="AB521" s="586" t="s">
        <v>1328</v>
      </c>
      <c r="AC521" s="586" t="s">
        <v>1328</v>
      </c>
      <c r="AD521" s="586" t="s">
        <v>1328</v>
      </c>
      <c r="AE521" s="586" t="s">
        <v>1328</v>
      </c>
      <c r="AF521" s="586" t="s">
        <v>1328</v>
      </c>
      <c r="AG521" s="586" t="s">
        <v>1328</v>
      </c>
      <c r="AH521" s="586" t="s">
        <v>1328</v>
      </c>
      <c r="AI521" s="586" t="s">
        <v>1328</v>
      </c>
      <c r="AJ521" s="586" t="s">
        <v>1328</v>
      </c>
      <c r="AK521" s="586" t="s">
        <v>1328</v>
      </c>
      <c r="AL521" s="586" t="s">
        <v>1328</v>
      </c>
      <c r="AM521" s="586" t="s">
        <v>1328</v>
      </c>
      <c r="AN521" s="586" t="s">
        <v>1328</v>
      </c>
      <c r="AO521" s="586" t="s">
        <v>1328</v>
      </c>
      <c r="AP521" s="586" t="s">
        <v>1328</v>
      </c>
      <c r="AQ521" s="586" t="s">
        <v>1328</v>
      </c>
      <c r="AR521" s="586" t="s">
        <v>1328</v>
      </c>
      <c r="AS521" s="586" t="s">
        <v>1328</v>
      </c>
      <c r="AT521" s="587" t="s">
        <v>1328</v>
      </c>
      <c r="AU521" s="586" t="s">
        <v>1328</v>
      </c>
      <c r="AV521" s="586" t="s">
        <v>1328</v>
      </c>
      <c r="AW521" s="586" t="s">
        <v>1328</v>
      </c>
      <c r="AX521" s="586" t="s">
        <v>1328</v>
      </c>
      <c r="AY521" s="586" t="s">
        <v>1328</v>
      </c>
      <c r="AZ521" s="588" t="s">
        <v>1328</v>
      </c>
      <c r="BA521" s="588" t="s">
        <v>1328</v>
      </c>
      <c r="BB521" s="586" t="s">
        <v>1328</v>
      </c>
      <c r="BC521" s="587" t="s">
        <v>1328</v>
      </c>
      <c r="BD521" s="587" t="s">
        <v>1328</v>
      </c>
      <c r="BE521" s="588" t="s">
        <v>1328</v>
      </c>
      <c r="BF521" s="586" t="s">
        <v>1328</v>
      </c>
      <c r="BG521" s="586" t="s">
        <v>1328</v>
      </c>
      <c r="BH521" s="586" t="s">
        <v>1328</v>
      </c>
      <c r="BI521" s="586" t="s">
        <v>1328</v>
      </c>
      <c r="BJ521" s="586"/>
      <c r="BK521" s="586"/>
    </row>
    <row r="522" spans="1:63" x14ac:dyDescent="0.25">
      <c r="A522" s="564">
        <v>303</v>
      </c>
      <c r="C522" s="584" t="s">
        <v>1328</v>
      </c>
      <c r="D522" s="584" t="s">
        <v>1328</v>
      </c>
      <c r="E522" s="585" t="s">
        <v>1328</v>
      </c>
      <c r="F522" s="586" t="s">
        <v>1328</v>
      </c>
      <c r="G522" s="586" t="s">
        <v>1328</v>
      </c>
      <c r="H522" s="586" t="s">
        <v>1328</v>
      </c>
      <c r="I522" s="586" t="s">
        <v>1328</v>
      </c>
      <c r="J522" s="586" t="s">
        <v>1328</v>
      </c>
      <c r="K522" s="586" t="s">
        <v>1328</v>
      </c>
      <c r="L522" s="586" t="s">
        <v>1328</v>
      </c>
      <c r="M522" s="586" t="s">
        <v>1328</v>
      </c>
      <c r="N522" s="586" t="s">
        <v>1328</v>
      </c>
      <c r="O522" s="586" t="s">
        <v>1328</v>
      </c>
      <c r="P522" s="586" t="s">
        <v>1328</v>
      </c>
      <c r="Q522" s="586" t="s">
        <v>1328</v>
      </c>
      <c r="R522" s="586" t="s">
        <v>1328</v>
      </c>
      <c r="S522" s="586" t="s">
        <v>1328</v>
      </c>
      <c r="T522" s="586" t="s">
        <v>1328</v>
      </c>
      <c r="U522" s="586" t="s">
        <v>1328</v>
      </c>
      <c r="V522" s="586" t="s">
        <v>1328</v>
      </c>
      <c r="W522" s="586" t="s">
        <v>1328</v>
      </c>
      <c r="X522" s="586" t="s">
        <v>1328</v>
      </c>
      <c r="Y522" s="586" t="s">
        <v>1328</v>
      </c>
      <c r="Z522" s="586" t="s">
        <v>1328</v>
      </c>
      <c r="AA522" s="586" t="s">
        <v>1328</v>
      </c>
      <c r="AB522" s="586" t="s">
        <v>1328</v>
      </c>
      <c r="AC522" s="586" t="s">
        <v>1328</v>
      </c>
      <c r="AD522" s="586" t="s">
        <v>1328</v>
      </c>
      <c r="AE522" s="586" t="s">
        <v>1328</v>
      </c>
      <c r="AF522" s="586" t="s">
        <v>1328</v>
      </c>
      <c r="AG522" s="586" t="s">
        <v>1328</v>
      </c>
      <c r="AH522" s="586" t="s">
        <v>1328</v>
      </c>
      <c r="AI522" s="586" t="s">
        <v>1328</v>
      </c>
      <c r="AJ522" s="586" t="s">
        <v>1328</v>
      </c>
      <c r="AK522" s="586" t="s">
        <v>1328</v>
      </c>
      <c r="AL522" s="586" t="s">
        <v>1328</v>
      </c>
      <c r="AM522" s="586" t="s">
        <v>1328</v>
      </c>
      <c r="AN522" s="586" t="s">
        <v>1328</v>
      </c>
      <c r="AO522" s="586" t="s">
        <v>1328</v>
      </c>
      <c r="AP522" s="586" t="s">
        <v>1328</v>
      </c>
      <c r="AQ522" s="586" t="s">
        <v>1328</v>
      </c>
      <c r="AR522" s="586" t="s">
        <v>1328</v>
      </c>
      <c r="AS522" s="586" t="s">
        <v>1328</v>
      </c>
      <c r="AT522" s="587" t="s">
        <v>1328</v>
      </c>
      <c r="AU522" s="586" t="s">
        <v>1328</v>
      </c>
      <c r="AV522" s="586" t="s">
        <v>1328</v>
      </c>
      <c r="AW522" s="586" t="s">
        <v>1328</v>
      </c>
      <c r="AX522" s="586" t="s">
        <v>1328</v>
      </c>
      <c r="AY522" s="586" t="s">
        <v>1328</v>
      </c>
      <c r="AZ522" s="588" t="s">
        <v>1328</v>
      </c>
      <c r="BA522" s="588" t="s">
        <v>1328</v>
      </c>
      <c r="BB522" s="586" t="s">
        <v>1328</v>
      </c>
      <c r="BC522" s="587" t="s">
        <v>1328</v>
      </c>
      <c r="BD522" s="587" t="s">
        <v>1328</v>
      </c>
      <c r="BE522" s="588" t="s">
        <v>1328</v>
      </c>
      <c r="BF522" s="586" t="s">
        <v>1328</v>
      </c>
      <c r="BG522" s="586" t="s">
        <v>1328</v>
      </c>
      <c r="BH522" s="586" t="s">
        <v>1328</v>
      </c>
      <c r="BI522" s="586" t="s">
        <v>1328</v>
      </c>
      <c r="BJ522" s="586"/>
      <c r="BK522" s="586"/>
    </row>
    <row r="523" spans="1:63" x14ac:dyDescent="0.25">
      <c r="A523" s="564">
        <v>303</v>
      </c>
      <c r="C523" s="584" t="s">
        <v>1328</v>
      </c>
      <c r="D523" s="584" t="s">
        <v>1328</v>
      </c>
      <c r="E523" s="585" t="s">
        <v>1328</v>
      </c>
      <c r="F523" s="586" t="s">
        <v>1328</v>
      </c>
      <c r="G523" s="586" t="s">
        <v>1328</v>
      </c>
      <c r="H523" s="586" t="s">
        <v>1328</v>
      </c>
      <c r="I523" s="586" t="s">
        <v>1328</v>
      </c>
      <c r="J523" s="586" t="s">
        <v>1328</v>
      </c>
      <c r="K523" s="586" t="s">
        <v>1328</v>
      </c>
      <c r="L523" s="586" t="s">
        <v>1328</v>
      </c>
      <c r="M523" s="586" t="s">
        <v>1328</v>
      </c>
      <c r="N523" s="586" t="s">
        <v>1328</v>
      </c>
      <c r="O523" s="586" t="s">
        <v>1328</v>
      </c>
      <c r="P523" s="586" t="s">
        <v>1328</v>
      </c>
      <c r="Q523" s="586" t="s">
        <v>1328</v>
      </c>
      <c r="R523" s="586" t="s">
        <v>1328</v>
      </c>
      <c r="S523" s="586" t="s">
        <v>1328</v>
      </c>
      <c r="T523" s="586" t="s">
        <v>1328</v>
      </c>
      <c r="U523" s="586" t="s">
        <v>1328</v>
      </c>
      <c r="V523" s="586" t="s">
        <v>1328</v>
      </c>
      <c r="W523" s="586" t="s">
        <v>1328</v>
      </c>
      <c r="X523" s="586" t="s">
        <v>1328</v>
      </c>
      <c r="Y523" s="586" t="s">
        <v>1328</v>
      </c>
      <c r="Z523" s="586" t="s">
        <v>1328</v>
      </c>
      <c r="AA523" s="586" t="s">
        <v>1328</v>
      </c>
      <c r="AB523" s="586" t="s">
        <v>1328</v>
      </c>
      <c r="AC523" s="586" t="s">
        <v>1328</v>
      </c>
      <c r="AD523" s="586" t="s">
        <v>1328</v>
      </c>
      <c r="AE523" s="586" t="s">
        <v>1328</v>
      </c>
      <c r="AF523" s="586" t="s">
        <v>1328</v>
      </c>
      <c r="AG523" s="586" t="s">
        <v>1328</v>
      </c>
      <c r="AH523" s="586" t="s">
        <v>1328</v>
      </c>
      <c r="AI523" s="586" t="s">
        <v>1328</v>
      </c>
      <c r="AJ523" s="586" t="s">
        <v>1328</v>
      </c>
      <c r="AK523" s="586" t="s">
        <v>1328</v>
      </c>
      <c r="AL523" s="586" t="s">
        <v>1328</v>
      </c>
      <c r="AM523" s="586" t="s">
        <v>1328</v>
      </c>
      <c r="AN523" s="586" t="s">
        <v>1328</v>
      </c>
      <c r="AO523" s="586" t="s">
        <v>1328</v>
      </c>
      <c r="AP523" s="586" t="s">
        <v>1328</v>
      </c>
      <c r="AQ523" s="586" t="s">
        <v>1328</v>
      </c>
      <c r="AR523" s="586" t="s">
        <v>1328</v>
      </c>
      <c r="AS523" s="586" t="s">
        <v>1328</v>
      </c>
      <c r="AT523" s="587" t="s">
        <v>1328</v>
      </c>
      <c r="AU523" s="586" t="s">
        <v>1328</v>
      </c>
      <c r="AV523" s="586" t="s">
        <v>1328</v>
      </c>
      <c r="AW523" s="586" t="s">
        <v>1328</v>
      </c>
      <c r="AX523" s="586" t="s">
        <v>1328</v>
      </c>
      <c r="AY523" s="586" t="s">
        <v>1328</v>
      </c>
      <c r="AZ523" s="588" t="s">
        <v>1328</v>
      </c>
      <c r="BA523" s="588" t="s">
        <v>1328</v>
      </c>
      <c r="BB523" s="586" t="s">
        <v>1328</v>
      </c>
      <c r="BC523" s="587" t="s">
        <v>1328</v>
      </c>
      <c r="BD523" s="587" t="s">
        <v>1328</v>
      </c>
      <c r="BE523" s="588" t="s">
        <v>1328</v>
      </c>
      <c r="BF523" s="586" t="s">
        <v>1328</v>
      </c>
      <c r="BG523" s="586" t="s">
        <v>1328</v>
      </c>
      <c r="BH523" s="586" t="s">
        <v>1328</v>
      </c>
      <c r="BI523" s="586" t="s">
        <v>1328</v>
      </c>
      <c r="BJ523" s="586"/>
      <c r="BK523" s="586"/>
    </row>
    <row r="524" spans="1:63" x14ac:dyDescent="0.25">
      <c r="A524" s="564">
        <v>303</v>
      </c>
      <c r="C524" s="584" t="s">
        <v>1328</v>
      </c>
      <c r="D524" s="584" t="s">
        <v>1328</v>
      </c>
      <c r="E524" s="585" t="s">
        <v>1328</v>
      </c>
      <c r="F524" s="586" t="s">
        <v>1328</v>
      </c>
      <c r="G524" s="586" t="s">
        <v>1328</v>
      </c>
      <c r="H524" s="586" t="s">
        <v>1328</v>
      </c>
      <c r="I524" s="586" t="s">
        <v>1328</v>
      </c>
      <c r="J524" s="586" t="s">
        <v>1328</v>
      </c>
      <c r="K524" s="586" t="s">
        <v>1328</v>
      </c>
      <c r="L524" s="586" t="s">
        <v>1328</v>
      </c>
      <c r="M524" s="586" t="s">
        <v>1328</v>
      </c>
      <c r="N524" s="586" t="s">
        <v>1328</v>
      </c>
      <c r="O524" s="586" t="s">
        <v>1328</v>
      </c>
      <c r="P524" s="586" t="s">
        <v>1328</v>
      </c>
      <c r="Q524" s="586" t="s">
        <v>1328</v>
      </c>
      <c r="R524" s="586" t="s">
        <v>1328</v>
      </c>
      <c r="S524" s="586" t="s">
        <v>1328</v>
      </c>
      <c r="T524" s="586" t="s">
        <v>1328</v>
      </c>
      <c r="U524" s="586" t="s">
        <v>1328</v>
      </c>
      <c r="V524" s="586" t="s">
        <v>1328</v>
      </c>
      <c r="W524" s="586" t="s">
        <v>1328</v>
      </c>
      <c r="X524" s="586" t="s">
        <v>1328</v>
      </c>
      <c r="Y524" s="586" t="s">
        <v>1328</v>
      </c>
      <c r="Z524" s="586" t="s">
        <v>1328</v>
      </c>
      <c r="AA524" s="586" t="s">
        <v>1328</v>
      </c>
      <c r="AB524" s="586" t="s">
        <v>1328</v>
      </c>
      <c r="AC524" s="586" t="s">
        <v>1328</v>
      </c>
      <c r="AD524" s="586" t="s">
        <v>1328</v>
      </c>
      <c r="AE524" s="586" t="s">
        <v>1328</v>
      </c>
      <c r="AF524" s="586" t="s">
        <v>1328</v>
      </c>
      <c r="AG524" s="586" t="s">
        <v>1328</v>
      </c>
      <c r="AH524" s="586" t="s">
        <v>1328</v>
      </c>
      <c r="AI524" s="586" t="s">
        <v>1328</v>
      </c>
      <c r="AJ524" s="586" t="s">
        <v>1328</v>
      </c>
      <c r="AK524" s="586" t="s">
        <v>1328</v>
      </c>
      <c r="AL524" s="586" t="s">
        <v>1328</v>
      </c>
      <c r="AM524" s="586" t="s">
        <v>1328</v>
      </c>
      <c r="AN524" s="586" t="s">
        <v>1328</v>
      </c>
      <c r="AO524" s="586" t="s">
        <v>1328</v>
      </c>
      <c r="AP524" s="586" t="s">
        <v>1328</v>
      </c>
      <c r="AQ524" s="586" t="s">
        <v>1328</v>
      </c>
      <c r="AR524" s="586" t="s">
        <v>1328</v>
      </c>
      <c r="AS524" s="586" t="s">
        <v>1328</v>
      </c>
      <c r="AT524" s="587" t="s">
        <v>1328</v>
      </c>
      <c r="AU524" s="586" t="s">
        <v>1328</v>
      </c>
      <c r="AV524" s="586" t="s">
        <v>1328</v>
      </c>
      <c r="AW524" s="586" t="s">
        <v>1328</v>
      </c>
      <c r="AX524" s="586" t="s">
        <v>1328</v>
      </c>
      <c r="AY524" s="586" t="s">
        <v>1328</v>
      </c>
      <c r="AZ524" s="588" t="s">
        <v>1328</v>
      </c>
      <c r="BA524" s="588" t="s">
        <v>1328</v>
      </c>
      <c r="BB524" s="586" t="s">
        <v>1328</v>
      </c>
      <c r="BC524" s="587" t="s">
        <v>1328</v>
      </c>
      <c r="BD524" s="587" t="s">
        <v>1328</v>
      </c>
      <c r="BE524" s="588" t="s">
        <v>1328</v>
      </c>
      <c r="BF524" s="586" t="s">
        <v>1328</v>
      </c>
      <c r="BG524" s="586" t="s">
        <v>1328</v>
      </c>
      <c r="BH524" s="586" t="s">
        <v>1328</v>
      </c>
      <c r="BI524" s="586" t="s">
        <v>1328</v>
      </c>
      <c r="BJ524" s="586"/>
      <c r="BK524" s="586"/>
    </row>
    <row r="525" spans="1:63" x14ac:dyDescent="0.25">
      <c r="A525" s="564">
        <v>303</v>
      </c>
      <c r="C525" s="584" t="s">
        <v>1328</v>
      </c>
      <c r="D525" s="584" t="s">
        <v>1328</v>
      </c>
      <c r="E525" s="585" t="s">
        <v>1328</v>
      </c>
      <c r="F525" s="586" t="s">
        <v>1328</v>
      </c>
      <c r="G525" s="586" t="s">
        <v>1328</v>
      </c>
      <c r="H525" s="586" t="s">
        <v>1328</v>
      </c>
      <c r="I525" s="586" t="s">
        <v>1328</v>
      </c>
      <c r="J525" s="586" t="s">
        <v>1328</v>
      </c>
      <c r="K525" s="586" t="s">
        <v>1328</v>
      </c>
      <c r="L525" s="586" t="s">
        <v>1328</v>
      </c>
      <c r="M525" s="586" t="s">
        <v>1328</v>
      </c>
      <c r="N525" s="586" t="s">
        <v>1328</v>
      </c>
      <c r="O525" s="586" t="s">
        <v>1328</v>
      </c>
      <c r="P525" s="586" t="s">
        <v>1328</v>
      </c>
      <c r="Q525" s="586" t="s">
        <v>1328</v>
      </c>
      <c r="R525" s="586" t="s">
        <v>1328</v>
      </c>
      <c r="S525" s="586" t="s">
        <v>1328</v>
      </c>
      <c r="T525" s="586" t="s">
        <v>1328</v>
      </c>
      <c r="U525" s="586" t="s">
        <v>1328</v>
      </c>
      <c r="V525" s="586" t="s">
        <v>1328</v>
      </c>
      <c r="W525" s="586" t="s">
        <v>1328</v>
      </c>
      <c r="X525" s="586" t="s">
        <v>1328</v>
      </c>
      <c r="Y525" s="586" t="s">
        <v>1328</v>
      </c>
      <c r="Z525" s="586" t="s">
        <v>1328</v>
      </c>
      <c r="AA525" s="586" t="s">
        <v>1328</v>
      </c>
      <c r="AB525" s="586" t="s">
        <v>1328</v>
      </c>
      <c r="AC525" s="586" t="s">
        <v>1328</v>
      </c>
      <c r="AD525" s="586" t="s">
        <v>1328</v>
      </c>
      <c r="AE525" s="586" t="s">
        <v>1328</v>
      </c>
      <c r="AF525" s="586" t="s">
        <v>1328</v>
      </c>
      <c r="AG525" s="586" t="s">
        <v>1328</v>
      </c>
      <c r="AH525" s="586" t="s">
        <v>1328</v>
      </c>
      <c r="AI525" s="586" t="s">
        <v>1328</v>
      </c>
      <c r="AJ525" s="586" t="s">
        <v>1328</v>
      </c>
      <c r="AK525" s="586" t="s">
        <v>1328</v>
      </c>
      <c r="AL525" s="586" t="s">
        <v>1328</v>
      </c>
      <c r="AM525" s="586" t="s">
        <v>1328</v>
      </c>
      <c r="AN525" s="586" t="s">
        <v>1328</v>
      </c>
      <c r="AO525" s="586" t="s">
        <v>1328</v>
      </c>
      <c r="AP525" s="586" t="s">
        <v>1328</v>
      </c>
      <c r="AQ525" s="586" t="s">
        <v>1328</v>
      </c>
      <c r="AR525" s="586" t="s">
        <v>1328</v>
      </c>
      <c r="AS525" s="586" t="s">
        <v>1328</v>
      </c>
      <c r="AT525" s="587" t="s">
        <v>1328</v>
      </c>
      <c r="AU525" s="586" t="s">
        <v>1328</v>
      </c>
      <c r="AV525" s="586" t="s">
        <v>1328</v>
      </c>
      <c r="AW525" s="586" t="s">
        <v>1328</v>
      </c>
      <c r="AX525" s="586" t="s">
        <v>1328</v>
      </c>
      <c r="AY525" s="586" t="s">
        <v>1328</v>
      </c>
      <c r="AZ525" s="588" t="s">
        <v>1328</v>
      </c>
      <c r="BA525" s="588" t="s">
        <v>1328</v>
      </c>
      <c r="BB525" s="586" t="s">
        <v>1328</v>
      </c>
      <c r="BC525" s="587" t="s">
        <v>1328</v>
      </c>
      <c r="BD525" s="587" t="s">
        <v>1328</v>
      </c>
      <c r="BE525" s="588" t="s">
        <v>1328</v>
      </c>
      <c r="BF525" s="586" t="s">
        <v>1328</v>
      </c>
      <c r="BG525" s="586" t="s">
        <v>1328</v>
      </c>
      <c r="BH525" s="586" t="s">
        <v>1328</v>
      </c>
      <c r="BI525" s="586" t="s">
        <v>1328</v>
      </c>
      <c r="BJ525" s="586"/>
      <c r="BK525" s="586"/>
    </row>
    <row r="526" spans="1:63" x14ac:dyDescent="0.25">
      <c r="A526" s="564">
        <v>303</v>
      </c>
      <c r="C526" s="584" t="s">
        <v>1328</v>
      </c>
      <c r="D526" s="584" t="s">
        <v>1328</v>
      </c>
      <c r="E526" s="585" t="s">
        <v>1328</v>
      </c>
      <c r="F526" s="586" t="s">
        <v>1328</v>
      </c>
      <c r="G526" s="586" t="s">
        <v>1328</v>
      </c>
      <c r="H526" s="586" t="s">
        <v>1328</v>
      </c>
      <c r="I526" s="586" t="s">
        <v>1328</v>
      </c>
      <c r="J526" s="586" t="s">
        <v>1328</v>
      </c>
      <c r="K526" s="586" t="s">
        <v>1328</v>
      </c>
      <c r="L526" s="586" t="s">
        <v>1328</v>
      </c>
      <c r="M526" s="586" t="s">
        <v>1328</v>
      </c>
      <c r="N526" s="586" t="s">
        <v>1328</v>
      </c>
      <c r="O526" s="586" t="s">
        <v>1328</v>
      </c>
      <c r="P526" s="586" t="s">
        <v>1328</v>
      </c>
      <c r="Q526" s="586" t="s">
        <v>1328</v>
      </c>
      <c r="R526" s="586" t="s">
        <v>1328</v>
      </c>
      <c r="S526" s="586" t="s">
        <v>1328</v>
      </c>
      <c r="T526" s="586" t="s">
        <v>1328</v>
      </c>
      <c r="U526" s="586" t="s">
        <v>1328</v>
      </c>
      <c r="V526" s="586" t="s">
        <v>1328</v>
      </c>
      <c r="W526" s="586" t="s">
        <v>1328</v>
      </c>
      <c r="X526" s="586" t="s">
        <v>1328</v>
      </c>
      <c r="Y526" s="586" t="s">
        <v>1328</v>
      </c>
      <c r="Z526" s="586" t="s">
        <v>1328</v>
      </c>
      <c r="AA526" s="586" t="s">
        <v>1328</v>
      </c>
      <c r="AB526" s="586" t="s">
        <v>1328</v>
      </c>
      <c r="AC526" s="586" t="s">
        <v>1328</v>
      </c>
      <c r="AD526" s="586" t="s">
        <v>1328</v>
      </c>
      <c r="AE526" s="586" t="s">
        <v>1328</v>
      </c>
      <c r="AF526" s="586" t="s">
        <v>1328</v>
      </c>
      <c r="AG526" s="586" t="s">
        <v>1328</v>
      </c>
      <c r="AH526" s="586" t="s">
        <v>1328</v>
      </c>
      <c r="AI526" s="586" t="s">
        <v>1328</v>
      </c>
      <c r="AJ526" s="586" t="s">
        <v>1328</v>
      </c>
      <c r="AK526" s="586" t="s">
        <v>1328</v>
      </c>
      <c r="AL526" s="586" t="s">
        <v>1328</v>
      </c>
      <c r="AM526" s="586" t="s">
        <v>1328</v>
      </c>
      <c r="AN526" s="586" t="s">
        <v>1328</v>
      </c>
      <c r="AO526" s="586" t="s">
        <v>1328</v>
      </c>
      <c r="AP526" s="586" t="s">
        <v>1328</v>
      </c>
      <c r="AQ526" s="586" t="s">
        <v>1328</v>
      </c>
      <c r="AR526" s="586" t="s">
        <v>1328</v>
      </c>
      <c r="AS526" s="586" t="s">
        <v>1328</v>
      </c>
      <c r="AT526" s="587" t="s">
        <v>1328</v>
      </c>
      <c r="AU526" s="586" t="s">
        <v>1328</v>
      </c>
      <c r="AV526" s="586" t="s">
        <v>1328</v>
      </c>
      <c r="AW526" s="586" t="s">
        <v>1328</v>
      </c>
      <c r="AX526" s="586" t="s">
        <v>1328</v>
      </c>
      <c r="AY526" s="586" t="s">
        <v>1328</v>
      </c>
      <c r="AZ526" s="588" t="s">
        <v>1328</v>
      </c>
      <c r="BA526" s="588" t="s">
        <v>1328</v>
      </c>
      <c r="BB526" s="586" t="s">
        <v>1328</v>
      </c>
      <c r="BC526" s="587" t="s">
        <v>1328</v>
      </c>
      <c r="BD526" s="587" t="s">
        <v>1328</v>
      </c>
      <c r="BE526" s="588" t="s">
        <v>1328</v>
      </c>
      <c r="BF526" s="586" t="s">
        <v>1328</v>
      </c>
      <c r="BG526" s="586" t="s">
        <v>1328</v>
      </c>
      <c r="BH526" s="586" t="s">
        <v>1328</v>
      </c>
      <c r="BI526" s="586" t="s">
        <v>1328</v>
      </c>
      <c r="BJ526" s="586"/>
      <c r="BK526" s="586"/>
    </row>
    <row r="527" spans="1:63" x14ac:dyDescent="0.25">
      <c r="A527" s="564">
        <v>303</v>
      </c>
      <c r="C527" s="584" t="s">
        <v>1328</v>
      </c>
      <c r="D527" s="584" t="s">
        <v>1328</v>
      </c>
      <c r="E527" s="585" t="s">
        <v>1328</v>
      </c>
      <c r="F527" s="586" t="s">
        <v>1328</v>
      </c>
      <c r="G527" s="586" t="s">
        <v>1328</v>
      </c>
      <c r="H527" s="586" t="s">
        <v>1328</v>
      </c>
      <c r="I527" s="586" t="s">
        <v>1328</v>
      </c>
      <c r="J527" s="586" t="s">
        <v>1328</v>
      </c>
      <c r="K527" s="586" t="s">
        <v>1328</v>
      </c>
      <c r="L527" s="586" t="s">
        <v>1328</v>
      </c>
      <c r="M527" s="586" t="s">
        <v>1328</v>
      </c>
      <c r="N527" s="586" t="s">
        <v>1328</v>
      </c>
      <c r="O527" s="586" t="s">
        <v>1328</v>
      </c>
      <c r="P527" s="586" t="s">
        <v>1328</v>
      </c>
      <c r="Q527" s="586" t="s">
        <v>1328</v>
      </c>
      <c r="R527" s="586" t="s">
        <v>1328</v>
      </c>
      <c r="S527" s="586" t="s">
        <v>1328</v>
      </c>
      <c r="T527" s="586" t="s">
        <v>1328</v>
      </c>
      <c r="U527" s="586" t="s">
        <v>1328</v>
      </c>
      <c r="V527" s="586" t="s">
        <v>1328</v>
      </c>
      <c r="W527" s="586" t="s">
        <v>1328</v>
      </c>
      <c r="X527" s="586" t="s">
        <v>1328</v>
      </c>
      <c r="Y527" s="586" t="s">
        <v>1328</v>
      </c>
      <c r="Z527" s="586" t="s">
        <v>1328</v>
      </c>
      <c r="AA527" s="586" t="s">
        <v>1328</v>
      </c>
      <c r="AB527" s="586" t="s">
        <v>1328</v>
      </c>
      <c r="AC527" s="586" t="s">
        <v>1328</v>
      </c>
      <c r="AD527" s="586" t="s">
        <v>1328</v>
      </c>
      <c r="AE527" s="586" t="s">
        <v>1328</v>
      </c>
      <c r="AF527" s="586" t="s">
        <v>1328</v>
      </c>
      <c r="AG527" s="586" t="s">
        <v>1328</v>
      </c>
      <c r="AH527" s="586" t="s">
        <v>1328</v>
      </c>
      <c r="AI527" s="586" t="s">
        <v>1328</v>
      </c>
      <c r="AJ527" s="586" t="s">
        <v>1328</v>
      </c>
      <c r="AK527" s="586" t="s">
        <v>1328</v>
      </c>
      <c r="AL527" s="586" t="s">
        <v>1328</v>
      </c>
      <c r="AM527" s="586" t="s">
        <v>1328</v>
      </c>
      <c r="AN527" s="586" t="s">
        <v>1328</v>
      </c>
      <c r="AO527" s="586" t="s">
        <v>1328</v>
      </c>
      <c r="AP527" s="586" t="s">
        <v>1328</v>
      </c>
      <c r="AQ527" s="586" t="s">
        <v>1328</v>
      </c>
      <c r="AR527" s="586" t="s">
        <v>1328</v>
      </c>
      <c r="AS527" s="586" t="s">
        <v>1328</v>
      </c>
      <c r="AT527" s="587" t="s">
        <v>1328</v>
      </c>
      <c r="AU527" s="586" t="s">
        <v>1328</v>
      </c>
      <c r="AV527" s="586" t="s">
        <v>1328</v>
      </c>
      <c r="AW527" s="586" t="s">
        <v>1328</v>
      </c>
      <c r="AX527" s="586" t="s">
        <v>1328</v>
      </c>
      <c r="AY527" s="586" t="s">
        <v>1328</v>
      </c>
      <c r="AZ527" s="588" t="s">
        <v>1328</v>
      </c>
      <c r="BA527" s="588" t="s">
        <v>1328</v>
      </c>
      <c r="BB527" s="586" t="s">
        <v>1328</v>
      </c>
      <c r="BC527" s="587" t="s">
        <v>1328</v>
      </c>
      <c r="BD527" s="587" t="s">
        <v>1328</v>
      </c>
      <c r="BE527" s="588" t="s">
        <v>1328</v>
      </c>
      <c r="BF527" s="586" t="s">
        <v>1328</v>
      </c>
      <c r="BG527" s="586" t="s">
        <v>1328</v>
      </c>
      <c r="BH527" s="586" t="s">
        <v>1328</v>
      </c>
      <c r="BI527" s="586" t="s">
        <v>1328</v>
      </c>
      <c r="BJ527" s="586"/>
      <c r="BK527" s="586"/>
    </row>
    <row r="528" spans="1:63" x14ac:dyDescent="0.25">
      <c r="A528" s="564">
        <v>303</v>
      </c>
      <c r="C528" s="584" t="s">
        <v>1328</v>
      </c>
      <c r="D528" s="584" t="s">
        <v>1328</v>
      </c>
      <c r="E528" s="585" t="s">
        <v>1328</v>
      </c>
      <c r="F528" s="586" t="s">
        <v>1328</v>
      </c>
      <c r="G528" s="586" t="s">
        <v>1328</v>
      </c>
      <c r="H528" s="586" t="s">
        <v>1328</v>
      </c>
      <c r="I528" s="586" t="s">
        <v>1328</v>
      </c>
      <c r="J528" s="586" t="s">
        <v>1328</v>
      </c>
      <c r="K528" s="586" t="s">
        <v>1328</v>
      </c>
      <c r="L528" s="586" t="s">
        <v>1328</v>
      </c>
      <c r="M528" s="586" t="s">
        <v>1328</v>
      </c>
      <c r="N528" s="586" t="s">
        <v>1328</v>
      </c>
      <c r="O528" s="586" t="s">
        <v>1328</v>
      </c>
      <c r="P528" s="586" t="s">
        <v>1328</v>
      </c>
      <c r="Q528" s="586" t="s">
        <v>1328</v>
      </c>
      <c r="R528" s="586" t="s">
        <v>1328</v>
      </c>
      <c r="S528" s="586" t="s">
        <v>1328</v>
      </c>
      <c r="T528" s="586" t="s">
        <v>1328</v>
      </c>
      <c r="U528" s="586" t="s">
        <v>1328</v>
      </c>
      <c r="V528" s="586" t="s">
        <v>1328</v>
      </c>
      <c r="W528" s="586" t="s">
        <v>1328</v>
      </c>
      <c r="X528" s="586" t="s">
        <v>1328</v>
      </c>
      <c r="Y528" s="586" t="s">
        <v>1328</v>
      </c>
      <c r="Z528" s="586" t="s">
        <v>1328</v>
      </c>
      <c r="AA528" s="586" t="s">
        <v>1328</v>
      </c>
      <c r="AB528" s="586" t="s">
        <v>1328</v>
      </c>
      <c r="AC528" s="586" t="s">
        <v>1328</v>
      </c>
      <c r="AD528" s="586" t="s">
        <v>1328</v>
      </c>
      <c r="AE528" s="586" t="s">
        <v>1328</v>
      </c>
      <c r="AF528" s="586" t="s">
        <v>1328</v>
      </c>
      <c r="AG528" s="586" t="s">
        <v>1328</v>
      </c>
      <c r="AH528" s="586" t="s">
        <v>1328</v>
      </c>
      <c r="AI528" s="586" t="s">
        <v>1328</v>
      </c>
      <c r="AJ528" s="586" t="s">
        <v>1328</v>
      </c>
      <c r="AK528" s="586" t="s">
        <v>1328</v>
      </c>
      <c r="AL528" s="586" t="s">
        <v>1328</v>
      </c>
      <c r="AM528" s="586" t="s">
        <v>1328</v>
      </c>
      <c r="AN528" s="586" t="s">
        <v>1328</v>
      </c>
      <c r="AO528" s="586" t="s">
        <v>1328</v>
      </c>
      <c r="AP528" s="586" t="s">
        <v>1328</v>
      </c>
      <c r="AQ528" s="586" t="s">
        <v>1328</v>
      </c>
      <c r="AR528" s="586" t="s">
        <v>1328</v>
      </c>
      <c r="AS528" s="586" t="s">
        <v>1328</v>
      </c>
      <c r="AT528" s="587" t="s">
        <v>1328</v>
      </c>
      <c r="AU528" s="586" t="s">
        <v>1328</v>
      </c>
      <c r="AV528" s="586" t="s">
        <v>1328</v>
      </c>
      <c r="AW528" s="586" t="s">
        <v>1328</v>
      </c>
      <c r="AX528" s="586" t="s">
        <v>1328</v>
      </c>
      <c r="AY528" s="586" t="s">
        <v>1328</v>
      </c>
      <c r="AZ528" s="588" t="s">
        <v>1328</v>
      </c>
      <c r="BA528" s="588" t="s">
        <v>1328</v>
      </c>
      <c r="BB528" s="586" t="s">
        <v>1328</v>
      </c>
      <c r="BC528" s="587" t="s">
        <v>1328</v>
      </c>
      <c r="BD528" s="587" t="s">
        <v>1328</v>
      </c>
      <c r="BE528" s="588" t="s">
        <v>1328</v>
      </c>
      <c r="BF528" s="586" t="s">
        <v>1328</v>
      </c>
      <c r="BG528" s="586" t="s">
        <v>1328</v>
      </c>
      <c r="BH528" s="586" t="s">
        <v>1328</v>
      </c>
      <c r="BI528" s="586" t="s">
        <v>1328</v>
      </c>
      <c r="BJ528" s="586"/>
      <c r="BK528" s="586"/>
    </row>
    <row r="529" spans="1:63" x14ac:dyDescent="0.25">
      <c r="A529" s="564">
        <v>303</v>
      </c>
      <c r="C529" s="584" t="s">
        <v>1328</v>
      </c>
      <c r="D529" s="584" t="s">
        <v>1328</v>
      </c>
      <c r="E529" s="585" t="s">
        <v>1328</v>
      </c>
      <c r="F529" s="586" t="s">
        <v>1328</v>
      </c>
      <c r="G529" s="586" t="s">
        <v>1328</v>
      </c>
      <c r="H529" s="586" t="s">
        <v>1328</v>
      </c>
      <c r="I529" s="586" t="s">
        <v>1328</v>
      </c>
      <c r="J529" s="586" t="s">
        <v>1328</v>
      </c>
      <c r="K529" s="586" t="s">
        <v>1328</v>
      </c>
      <c r="L529" s="586" t="s">
        <v>1328</v>
      </c>
      <c r="M529" s="586" t="s">
        <v>1328</v>
      </c>
      <c r="N529" s="586" t="s">
        <v>1328</v>
      </c>
      <c r="O529" s="586" t="s">
        <v>1328</v>
      </c>
      <c r="P529" s="586" t="s">
        <v>1328</v>
      </c>
      <c r="Q529" s="586" t="s">
        <v>1328</v>
      </c>
      <c r="R529" s="586" t="s">
        <v>1328</v>
      </c>
      <c r="S529" s="586" t="s">
        <v>1328</v>
      </c>
      <c r="T529" s="586" t="s">
        <v>1328</v>
      </c>
      <c r="U529" s="586" t="s">
        <v>1328</v>
      </c>
      <c r="V529" s="586" t="s">
        <v>1328</v>
      </c>
      <c r="W529" s="586" t="s">
        <v>1328</v>
      </c>
      <c r="X529" s="586" t="s">
        <v>1328</v>
      </c>
      <c r="Y529" s="586" t="s">
        <v>1328</v>
      </c>
      <c r="Z529" s="586" t="s">
        <v>1328</v>
      </c>
      <c r="AA529" s="586" t="s">
        <v>1328</v>
      </c>
      <c r="AB529" s="586" t="s">
        <v>1328</v>
      </c>
      <c r="AC529" s="586" t="s">
        <v>1328</v>
      </c>
      <c r="AD529" s="586" t="s">
        <v>1328</v>
      </c>
      <c r="AE529" s="586" t="s">
        <v>1328</v>
      </c>
      <c r="AF529" s="586" t="s">
        <v>1328</v>
      </c>
      <c r="AG529" s="586" t="s">
        <v>1328</v>
      </c>
      <c r="AH529" s="586" t="s">
        <v>1328</v>
      </c>
      <c r="AI529" s="586" t="s">
        <v>1328</v>
      </c>
      <c r="AJ529" s="586" t="s">
        <v>1328</v>
      </c>
      <c r="AK529" s="586" t="s">
        <v>1328</v>
      </c>
      <c r="AL529" s="586" t="s">
        <v>1328</v>
      </c>
      <c r="AM529" s="586" t="s">
        <v>1328</v>
      </c>
      <c r="AN529" s="586" t="s">
        <v>1328</v>
      </c>
      <c r="AO529" s="586" t="s">
        <v>1328</v>
      </c>
      <c r="AP529" s="586" t="s">
        <v>1328</v>
      </c>
      <c r="AQ529" s="586" t="s">
        <v>1328</v>
      </c>
      <c r="AR529" s="586" t="s">
        <v>1328</v>
      </c>
      <c r="AS529" s="586" t="s">
        <v>1328</v>
      </c>
      <c r="AT529" s="587" t="s">
        <v>1328</v>
      </c>
      <c r="AU529" s="586" t="s">
        <v>1328</v>
      </c>
      <c r="AV529" s="586" t="s">
        <v>1328</v>
      </c>
      <c r="AW529" s="586" t="s">
        <v>1328</v>
      </c>
      <c r="AX529" s="586" t="s">
        <v>1328</v>
      </c>
      <c r="AY529" s="586" t="s">
        <v>1328</v>
      </c>
      <c r="AZ529" s="588" t="s">
        <v>1328</v>
      </c>
      <c r="BA529" s="588" t="s">
        <v>1328</v>
      </c>
      <c r="BB529" s="586" t="s">
        <v>1328</v>
      </c>
      <c r="BC529" s="587" t="s">
        <v>1328</v>
      </c>
      <c r="BD529" s="587" t="s">
        <v>1328</v>
      </c>
      <c r="BE529" s="588" t="s">
        <v>1328</v>
      </c>
      <c r="BF529" s="586" t="s">
        <v>1328</v>
      </c>
      <c r="BG529" s="586" t="s">
        <v>1328</v>
      </c>
      <c r="BH529" s="586" t="s">
        <v>1328</v>
      </c>
      <c r="BI529" s="586" t="s">
        <v>1328</v>
      </c>
      <c r="BJ529" s="586"/>
      <c r="BK529" s="586"/>
    </row>
    <row r="530" spans="1:63" x14ac:dyDescent="0.25">
      <c r="A530" s="564">
        <v>303</v>
      </c>
      <c r="C530" s="584" t="s">
        <v>1328</v>
      </c>
      <c r="D530" s="584" t="s">
        <v>1328</v>
      </c>
      <c r="E530" s="585" t="s">
        <v>1328</v>
      </c>
      <c r="F530" s="586" t="s">
        <v>1328</v>
      </c>
      <c r="G530" s="586" t="s">
        <v>1328</v>
      </c>
      <c r="H530" s="586" t="s">
        <v>1328</v>
      </c>
      <c r="I530" s="586" t="s">
        <v>1328</v>
      </c>
      <c r="J530" s="586" t="s">
        <v>1328</v>
      </c>
      <c r="K530" s="586" t="s">
        <v>1328</v>
      </c>
      <c r="L530" s="586" t="s">
        <v>1328</v>
      </c>
      <c r="M530" s="586" t="s">
        <v>1328</v>
      </c>
      <c r="N530" s="586" t="s">
        <v>1328</v>
      </c>
      <c r="O530" s="586" t="s">
        <v>1328</v>
      </c>
      <c r="P530" s="586" t="s">
        <v>1328</v>
      </c>
      <c r="Q530" s="586" t="s">
        <v>1328</v>
      </c>
      <c r="R530" s="586" t="s">
        <v>1328</v>
      </c>
      <c r="S530" s="586" t="s">
        <v>1328</v>
      </c>
      <c r="T530" s="586" t="s">
        <v>1328</v>
      </c>
      <c r="U530" s="586" t="s">
        <v>1328</v>
      </c>
      <c r="V530" s="586" t="s">
        <v>1328</v>
      </c>
      <c r="W530" s="586" t="s">
        <v>1328</v>
      </c>
      <c r="X530" s="586" t="s">
        <v>1328</v>
      </c>
      <c r="Y530" s="586" t="s">
        <v>1328</v>
      </c>
      <c r="Z530" s="586" t="s">
        <v>1328</v>
      </c>
      <c r="AA530" s="586" t="s">
        <v>1328</v>
      </c>
      <c r="AB530" s="586" t="s">
        <v>1328</v>
      </c>
      <c r="AC530" s="586" t="s">
        <v>1328</v>
      </c>
      <c r="AD530" s="586" t="s">
        <v>1328</v>
      </c>
      <c r="AE530" s="586" t="s">
        <v>1328</v>
      </c>
      <c r="AF530" s="586" t="s">
        <v>1328</v>
      </c>
      <c r="AG530" s="586" t="s">
        <v>1328</v>
      </c>
      <c r="AH530" s="586" t="s">
        <v>1328</v>
      </c>
      <c r="AI530" s="586" t="s">
        <v>1328</v>
      </c>
      <c r="AJ530" s="586" t="s">
        <v>1328</v>
      </c>
      <c r="AK530" s="586" t="s">
        <v>1328</v>
      </c>
      <c r="AL530" s="586" t="s">
        <v>1328</v>
      </c>
      <c r="AM530" s="586" t="s">
        <v>1328</v>
      </c>
      <c r="AN530" s="586" t="s">
        <v>1328</v>
      </c>
      <c r="AO530" s="586" t="s">
        <v>1328</v>
      </c>
      <c r="AP530" s="586" t="s">
        <v>1328</v>
      </c>
      <c r="AQ530" s="586" t="s">
        <v>1328</v>
      </c>
      <c r="AR530" s="586" t="s">
        <v>1328</v>
      </c>
      <c r="AS530" s="586" t="s">
        <v>1328</v>
      </c>
      <c r="AT530" s="587" t="s">
        <v>1328</v>
      </c>
      <c r="AU530" s="586" t="s">
        <v>1328</v>
      </c>
      <c r="AV530" s="586" t="s">
        <v>1328</v>
      </c>
      <c r="AW530" s="586" t="s">
        <v>1328</v>
      </c>
      <c r="AX530" s="586" t="s">
        <v>1328</v>
      </c>
      <c r="AY530" s="586" t="s">
        <v>1328</v>
      </c>
      <c r="AZ530" s="588" t="s">
        <v>1328</v>
      </c>
      <c r="BA530" s="588" t="s">
        <v>1328</v>
      </c>
      <c r="BB530" s="586" t="s">
        <v>1328</v>
      </c>
      <c r="BC530" s="587" t="s">
        <v>1328</v>
      </c>
      <c r="BD530" s="587" t="s">
        <v>1328</v>
      </c>
      <c r="BE530" s="588" t="s">
        <v>1328</v>
      </c>
      <c r="BF530" s="586" t="s">
        <v>1328</v>
      </c>
      <c r="BG530" s="586" t="s">
        <v>1328</v>
      </c>
      <c r="BH530" s="586" t="s">
        <v>1328</v>
      </c>
      <c r="BI530" s="586" t="s">
        <v>1328</v>
      </c>
      <c r="BJ530" s="586"/>
      <c r="BK530" s="586"/>
    </row>
    <row r="531" spans="1:63" x14ac:dyDescent="0.25">
      <c r="A531" s="564">
        <v>303</v>
      </c>
      <c r="C531" s="584" t="s">
        <v>1328</v>
      </c>
      <c r="D531" s="584" t="s">
        <v>1328</v>
      </c>
      <c r="E531" s="585" t="s">
        <v>1328</v>
      </c>
      <c r="F531" s="586" t="s">
        <v>1328</v>
      </c>
      <c r="G531" s="586" t="s">
        <v>1328</v>
      </c>
      <c r="H531" s="586" t="s">
        <v>1328</v>
      </c>
      <c r="I531" s="586" t="s">
        <v>1328</v>
      </c>
      <c r="J531" s="586" t="s">
        <v>1328</v>
      </c>
      <c r="K531" s="586" t="s">
        <v>1328</v>
      </c>
      <c r="L531" s="586" t="s">
        <v>1328</v>
      </c>
      <c r="M531" s="586" t="s">
        <v>1328</v>
      </c>
      <c r="N531" s="586" t="s">
        <v>1328</v>
      </c>
      <c r="O531" s="586" t="s">
        <v>1328</v>
      </c>
      <c r="P531" s="586" t="s">
        <v>1328</v>
      </c>
      <c r="Q531" s="586" t="s">
        <v>1328</v>
      </c>
      <c r="R531" s="586" t="s">
        <v>1328</v>
      </c>
      <c r="S531" s="586" t="s">
        <v>1328</v>
      </c>
      <c r="T531" s="586" t="s">
        <v>1328</v>
      </c>
      <c r="U531" s="586" t="s">
        <v>1328</v>
      </c>
      <c r="V531" s="586" t="s">
        <v>1328</v>
      </c>
      <c r="W531" s="586" t="s">
        <v>1328</v>
      </c>
      <c r="X531" s="586" t="s">
        <v>1328</v>
      </c>
      <c r="Y531" s="586" t="s">
        <v>1328</v>
      </c>
      <c r="Z531" s="586" t="s">
        <v>1328</v>
      </c>
      <c r="AA531" s="586" t="s">
        <v>1328</v>
      </c>
      <c r="AB531" s="586" t="s">
        <v>1328</v>
      </c>
      <c r="AC531" s="586" t="s">
        <v>1328</v>
      </c>
      <c r="AD531" s="586" t="s">
        <v>1328</v>
      </c>
      <c r="AE531" s="586" t="s">
        <v>1328</v>
      </c>
      <c r="AF531" s="586" t="s">
        <v>1328</v>
      </c>
      <c r="AG531" s="586" t="s">
        <v>1328</v>
      </c>
      <c r="AH531" s="586" t="s">
        <v>1328</v>
      </c>
      <c r="AI531" s="586" t="s">
        <v>1328</v>
      </c>
      <c r="AJ531" s="586" t="s">
        <v>1328</v>
      </c>
      <c r="AK531" s="586" t="s">
        <v>1328</v>
      </c>
      <c r="AL531" s="586" t="s">
        <v>1328</v>
      </c>
      <c r="AM531" s="586" t="s">
        <v>1328</v>
      </c>
      <c r="AN531" s="586" t="s">
        <v>1328</v>
      </c>
      <c r="AO531" s="586" t="s">
        <v>1328</v>
      </c>
      <c r="AP531" s="586" t="s">
        <v>1328</v>
      </c>
      <c r="AQ531" s="586" t="s">
        <v>1328</v>
      </c>
      <c r="AR531" s="586" t="s">
        <v>1328</v>
      </c>
      <c r="AS531" s="586" t="s">
        <v>1328</v>
      </c>
      <c r="AT531" s="587" t="s">
        <v>1328</v>
      </c>
      <c r="AU531" s="586" t="s">
        <v>1328</v>
      </c>
      <c r="AV531" s="586" t="s">
        <v>1328</v>
      </c>
      <c r="AW531" s="586" t="s">
        <v>1328</v>
      </c>
      <c r="AX531" s="586" t="s">
        <v>1328</v>
      </c>
      <c r="AY531" s="586" t="s">
        <v>1328</v>
      </c>
      <c r="AZ531" s="588" t="s">
        <v>1328</v>
      </c>
      <c r="BA531" s="588" t="s">
        <v>1328</v>
      </c>
      <c r="BB531" s="586" t="s">
        <v>1328</v>
      </c>
      <c r="BC531" s="587" t="s">
        <v>1328</v>
      </c>
      <c r="BD531" s="587" t="s">
        <v>1328</v>
      </c>
      <c r="BE531" s="588" t="s">
        <v>1328</v>
      </c>
      <c r="BF531" s="586" t="s">
        <v>1328</v>
      </c>
      <c r="BG531" s="586" t="s">
        <v>1328</v>
      </c>
      <c r="BH531" s="586" t="s">
        <v>1328</v>
      </c>
      <c r="BI531" s="586" t="s">
        <v>1328</v>
      </c>
      <c r="BJ531" s="586"/>
      <c r="BK531" s="586"/>
    </row>
    <row r="532" spans="1:63" x14ac:dyDescent="0.25">
      <c r="A532" s="564">
        <v>303</v>
      </c>
      <c r="C532" s="584" t="s">
        <v>1328</v>
      </c>
      <c r="D532" s="584" t="s">
        <v>1328</v>
      </c>
      <c r="E532" s="585" t="s">
        <v>1328</v>
      </c>
      <c r="F532" s="586" t="s">
        <v>1328</v>
      </c>
      <c r="G532" s="586" t="s">
        <v>1328</v>
      </c>
      <c r="H532" s="586" t="s">
        <v>1328</v>
      </c>
      <c r="I532" s="586" t="s">
        <v>1328</v>
      </c>
      <c r="J532" s="586" t="s">
        <v>1328</v>
      </c>
      <c r="K532" s="586" t="s">
        <v>1328</v>
      </c>
      <c r="L532" s="586" t="s">
        <v>1328</v>
      </c>
      <c r="M532" s="586" t="s">
        <v>1328</v>
      </c>
      <c r="N532" s="586" t="s">
        <v>1328</v>
      </c>
      <c r="O532" s="586" t="s">
        <v>1328</v>
      </c>
      <c r="P532" s="586" t="s">
        <v>1328</v>
      </c>
      <c r="Q532" s="586" t="s">
        <v>1328</v>
      </c>
      <c r="R532" s="586" t="s">
        <v>1328</v>
      </c>
      <c r="S532" s="586" t="s">
        <v>1328</v>
      </c>
      <c r="T532" s="586" t="s">
        <v>1328</v>
      </c>
      <c r="U532" s="586" t="s">
        <v>1328</v>
      </c>
      <c r="V532" s="586" t="s">
        <v>1328</v>
      </c>
      <c r="W532" s="586" t="s">
        <v>1328</v>
      </c>
      <c r="X532" s="586" t="s">
        <v>1328</v>
      </c>
      <c r="Y532" s="586" t="s">
        <v>1328</v>
      </c>
      <c r="Z532" s="586" t="s">
        <v>1328</v>
      </c>
      <c r="AA532" s="586" t="s">
        <v>1328</v>
      </c>
      <c r="AB532" s="586" t="s">
        <v>1328</v>
      </c>
      <c r="AC532" s="586" t="s">
        <v>1328</v>
      </c>
      <c r="AD532" s="586" t="s">
        <v>1328</v>
      </c>
      <c r="AE532" s="586" t="s">
        <v>1328</v>
      </c>
      <c r="AF532" s="586" t="s">
        <v>1328</v>
      </c>
      <c r="AG532" s="586" t="s">
        <v>1328</v>
      </c>
      <c r="AH532" s="586" t="s">
        <v>1328</v>
      </c>
      <c r="AI532" s="586" t="s">
        <v>1328</v>
      </c>
      <c r="AJ532" s="586" t="s">
        <v>1328</v>
      </c>
      <c r="AK532" s="586" t="s">
        <v>1328</v>
      </c>
      <c r="AL532" s="586" t="s">
        <v>1328</v>
      </c>
      <c r="AM532" s="586" t="s">
        <v>1328</v>
      </c>
      <c r="AN532" s="586" t="s">
        <v>1328</v>
      </c>
      <c r="AO532" s="586" t="s">
        <v>1328</v>
      </c>
      <c r="AP532" s="586" t="s">
        <v>1328</v>
      </c>
      <c r="AQ532" s="586" t="s">
        <v>1328</v>
      </c>
      <c r="AR532" s="586" t="s">
        <v>1328</v>
      </c>
      <c r="AS532" s="586" t="s">
        <v>1328</v>
      </c>
      <c r="AT532" s="587" t="s">
        <v>1328</v>
      </c>
      <c r="AU532" s="586" t="s">
        <v>1328</v>
      </c>
      <c r="AV532" s="586" t="s">
        <v>1328</v>
      </c>
      <c r="AW532" s="586" t="s">
        <v>1328</v>
      </c>
      <c r="AX532" s="586" t="s">
        <v>1328</v>
      </c>
      <c r="AY532" s="586" t="s">
        <v>1328</v>
      </c>
      <c r="AZ532" s="588" t="s">
        <v>1328</v>
      </c>
      <c r="BA532" s="588" t="s">
        <v>1328</v>
      </c>
      <c r="BB532" s="586" t="s">
        <v>1328</v>
      </c>
      <c r="BC532" s="587" t="s">
        <v>1328</v>
      </c>
      <c r="BD532" s="587" t="s">
        <v>1328</v>
      </c>
      <c r="BE532" s="588" t="s">
        <v>1328</v>
      </c>
      <c r="BF532" s="586" t="s">
        <v>1328</v>
      </c>
      <c r="BG532" s="586" t="s">
        <v>1328</v>
      </c>
      <c r="BH532" s="586" t="s">
        <v>1328</v>
      </c>
      <c r="BI532" s="586" t="s">
        <v>1328</v>
      </c>
      <c r="BJ532" s="586"/>
      <c r="BK532" s="586"/>
    </row>
    <row r="533" spans="1:63" x14ac:dyDescent="0.25">
      <c r="A533" s="564">
        <v>303</v>
      </c>
      <c r="C533" s="584" t="s">
        <v>1328</v>
      </c>
      <c r="D533" s="584" t="s">
        <v>1328</v>
      </c>
      <c r="E533" s="585" t="s">
        <v>1328</v>
      </c>
      <c r="F533" s="586" t="s">
        <v>1328</v>
      </c>
      <c r="G533" s="586" t="s">
        <v>1328</v>
      </c>
      <c r="H533" s="586" t="s">
        <v>1328</v>
      </c>
      <c r="I533" s="586" t="s">
        <v>1328</v>
      </c>
      <c r="J533" s="586" t="s">
        <v>1328</v>
      </c>
      <c r="K533" s="586" t="s">
        <v>1328</v>
      </c>
      <c r="L533" s="586" t="s">
        <v>1328</v>
      </c>
      <c r="M533" s="586" t="s">
        <v>1328</v>
      </c>
      <c r="N533" s="586" t="s">
        <v>1328</v>
      </c>
      <c r="O533" s="586" t="s">
        <v>1328</v>
      </c>
      <c r="P533" s="586" t="s">
        <v>1328</v>
      </c>
      <c r="Q533" s="586" t="s">
        <v>1328</v>
      </c>
      <c r="R533" s="586" t="s">
        <v>1328</v>
      </c>
      <c r="S533" s="586" t="s">
        <v>1328</v>
      </c>
      <c r="T533" s="586" t="s">
        <v>1328</v>
      </c>
      <c r="U533" s="586" t="s">
        <v>1328</v>
      </c>
      <c r="V533" s="586" t="s">
        <v>1328</v>
      </c>
      <c r="W533" s="586" t="s">
        <v>1328</v>
      </c>
      <c r="X533" s="586" t="s">
        <v>1328</v>
      </c>
      <c r="Y533" s="586" t="s">
        <v>1328</v>
      </c>
      <c r="Z533" s="586" t="s">
        <v>1328</v>
      </c>
      <c r="AA533" s="586" t="s">
        <v>1328</v>
      </c>
      <c r="AB533" s="586" t="s">
        <v>1328</v>
      </c>
      <c r="AC533" s="586" t="s">
        <v>1328</v>
      </c>
      <c r="AD533" s="586" t="s">
        <v>1328</v>
      </c>
      <c r="AE533" s="586" t="s">
        <v>1328</v>
      </c>
      <c r="AF533" s="586" t="s">
        <v>1328</v>
      </c>
      <c r="AG533" s="586" t="s">
        <v>1328</v>
      </c>
      <c r="AH533" s="586" t="s">
        <v>1328</v>
      </c>
      <c r="AI533" s="586" t="s">
        <v>1328</v>
      </c>
      <c r="AJ533" s="586" t="s">
        <v>1328</v>
      </c>
      <c r="AK533" s="586" t="s">
        <v>1328</v>
      </c>
      <c r="AL533" s="586" t="s">
        <v>1328</v>
      </c>
      <c r="AM533" s="586" t="s">
        <v>1328</v>
      </c>
      <c r="AN533" s="586" t="s">
        <v>1328</v>
      </c>
      <c r="AO533" s="586" t="s">
        <v>1328</v>
      </c>
      <c r="AP533" s="586" t="s">
        <v>1328</v>
      </c>
      <c r="AQ533" s="586" t="s">
        <v>1328</v>
      </c>
      <c r="AR533" s="586" t="s">
        <v>1328</v>
      </c>
      <c r="AS533" s="586" t="s">
        <v>1328</v>
      </c>
      <c r="AT533" s="587" t="s">
        <v>1328</v>
      </c>
      <c r="AU533" s="586" t="s">
        <v>1328</v>
      </c>
      <c r="AV533" s="586" t="s">
        <v>1328</v>
      </c>
      <c r="AW533" s="586" t="s">
        <v>1328</v>
      </c>
      <c r="AX533" s="586" t="s">
        <v>1328</v>
      </c>
      <c r="AY533" s="586" t="s">
        <v>1328</v>
      </c>
      <c r="AZ533" s="588" t="s">
        <v>1328</v>
      </c>
      <c r="BA533" s="588" t="s">
        <v>1328</v>
      </c>
      <c r="BB533" s="586" t="s">
        <v>1328</v>
      </c>
      <c r="BC533" s="587" t="s">
        <v>1328</v>
      </c>
      <c r="BD533" s="587" t="s">
        <v>1328</v>
      </c>
      <c r="BE533" s="588" t="s">
        <v>1328</v>
      </c>
      <c r="BF533" s="586" t="s">
        <v>1328</v>
      </c>
      <c r="BG533" s="586" t="s">
        <v>1328</v>
      </c>
      <c r="BH533" s="586" t="s">
        <v>1328</v>
      </c>
      <c r="BI533" s="586" t="s">
        <v>1328</v>
      </c>
      <c r="BJ533" s="586"/>
      <c r="BK533" s="586"/>
    </row>
    <row r="534" spans="1:63" x14ac:dyDescent="0.25">
      <c r="A534" s="564">
        <v>303</v>
      </c>
      <c r="C534" s="584" t="s">
        <v>1328</v>
      </c>
      <c r="D534" s="584" t="s">
        <v>1328</v>
      </c>
      <c r="E534" s="585" t="s">
        <v>1328</v>
      </c>
      <c r="F534" s="586" t="s">
        <v>1328</v>
      </c>
      <c r="G534" s="586" t="s">
        <v>1328</v>
      </c>
      <c r="H534" s="586" t="s">
        <v>1328</v>
      </c>
      <c r="I534" s="586" t="s">
        <v>1328</v>
      </c>
      <c r="J534" s="586" t="s">
        <v>1328</v>
      </c>
      <c r="K534" s="586" t="s">
        <v>1328</v>
      </c>
      <c r="L534" s="586" t="s">
        <v>1328</v>
      </c>
      <c r="M534" s="586" t="s">
        <v>1328</v>
      </c>
      <c r="N534" s="586" t="s">
        <v>1328</v>
      </c>
      <c r="O534" s="586" t="s">
        <v>1328</v>
      </c>
      <c r="P534" s="586" t="s">
        <v>1328</v>
      </c>
      <c r="Q534" s="586" t="s">
        <v>1328</v>
      </c>
      <c r="R534" s="586" t="s">
        <v>1328</v>
      </c>
      <c r="S534" s="586" t="s">
        <v>1328</v>
      </c>
      <c r="T534" s="586" t="s">
        <v>1328</v>
      </c>
      <c r="U534" s="586" t="s">
        <v>1328</v>
      </c>
      <c r="V534" s="586" t="s">
        <v>1328</v>
      </c>
      <c r="W534" s="586" t="s">
        <v>1328</v>
      </c>
      <c r="X534" s="586" t="s">
        <v>1328</v>
      </c>
      <c r="Y534" s="586" t="s">
        <v>1328</v>
      </c>
      <c r="Z534" s="586" t="s">
        <v>1328</v>
      </c>
      <c r="AA534" s="586" t="s">
        <v>1328</v>
      </c>
      <c r="AB534" s="586" t="s">
        <v>1328</v>
      </c>
      <c r="AC534" s="586" t="s">
        <v>1328</v>
      </c>
      <c r="AD534" s="586" t="s">
        <v>1328</v>
      </c>
      <c r="AE534" s="586" t="s">
        <v>1328</v>
      </c>
      <c r="AF534" s="586" t="s">
        <v>1328</v>
      </c>
      <c r="AG534" s="586" t="s">
        <v>1328</v>
      </c>
      <c r="AH534" s="586" t="s">
        <v>1328</v>
      </c>
      <c r="AI534" s="586" t="s">
        <v>1328</v>
      </c>
      <c r="AJ534" s="586" t="s">
        <v>1328</v>
      </c>
      <c r="AK534" s="586" t="s">
        <v>1328</v>
      </c>
      <c r="AL534" s="586" t="s">
        <v>1328</v>
      </c>
      <c r="AM534" s="586" t="s">
        <v>1328</v>
      </c>
      <c r="AN534" s="586" t="s">
        <v>1328</v>
      </c>
      <c r="AO534" s="586" t="s">
        <v>1328</v>
      </c>
      <c r="AP534" s="586" t="s">
        <v>1328</v>
      </c>
      <c r="AQ534" s="586" t="s">
        <v>1328</v>
      </c>
      <c r="AR534" s="586" t="s">
        <v>1328</v>
      </c>
      <c r="AS534" s="586" t="s">
        <v>1328</v>
      </c>
      <c r="AT534" s="587" t="s">
        <v>1328</v>
      </c>
      <c r="AU534" s="586" t="s">
        <v>1328</v>
      </c>
      <c r="AV534" s="586" t="s">
        <v>1328</v>
      </c>
      <c r="AW534" s="586" t="s">
        <v>1328</v>
      </c>
      <c r="AX534" s="586" t="s">
        <v>1328</v>
      </c>
      <c r="AY534" s="586" t="s">
        <v>1328</v>
      </c>
      <c r="AZ534" s="588" t="s">
        <v>1328</v>
      </c>
      <c r="BA534" s="588" t="s">
        <v>1328</v>
      </c>
      <c r="BB534" s="586" t="s">
        <v>1328</v>
      </c>
      <c r="BC534" s="587" t="s">
        <v>1328</v>
      </c>
      <c r="BD534" s="587" t="s">
        <v>1328</v>
      </c>
      <c r="BE534" s="588" t="s">
        <v>1328</v>
      </c>
      <c r="BF534" s="586" t="s">
        <v>1328</v>
      </c>
      <c r="BG534" s="586" t="s">
        <v>1328</v>
      </c>
      <c r="BH534" s="586" t="s">
        <v>1328</v>
      </c>
      <c r="BI534" s="586" t="s">
        <v>1328</v>
      </c>
      <c r="BJ534" s="586"/>
      <c r="BK534" s="586"/>
    </row>
    <row r="535" spans="1:63" x14ac:dyDescent="0.25">
      <c r="A535" s="564">
        <v>303</v>
      </c>
      <c r="C535" s="584" t="s">
        <v>1328</v>
      </c>
      <c r="D535" s="584" t="s">
        <v>1328</v>
      </c>
      <c r="E535" s="585" t="s">
        <v>1328</v>
      </c>
      <c r="F535" s="586" t="s">
        <v>1328</v>
      </c>
      <c r="G535" s="586" t="s">
        <v>1328</v>
      </c>
      <c r="H535" s="586" t="s">
        <v>1328</v>
      </c>
      <c r="I535" s="586" t="s">
        <v>1328</v>
      </c>
      <c r="J535" s="586" t="s">
        <v>1328</v>
      </c>
      <c r="K535" s="586" t="s">
        <v>1328</v>
      </c>
      <c r="L535" s="586" t="s">
        <v>1328</v>
      </c>
      <c r="M535" s="586" t="s">
        <v>1328</v>
      </c>
      <c r="N535" s="586" t="s">
        <v>1328</v>
      </c>
      <c r="O535" s="586" t="s">
        <v>1328</v>
      </c>
      <c r="P535" s="586" t="s">
        <v>1328</v>
      </c>
      <c r="Q535" s="586" t="s">
        <v>1328</v>
      </c>
      <c r="R535" s="586" t="s">
        <v>1328</v>
      </c>
      <c r="S535" s="586" t="s">
        <v>1328</v>
      </c>
      <c r="T535" s="586" t="s">
        <v>1328</v>
      </c>
      <c r="U535" s="586" t="s">
        <v>1328</v>
      </c>
      <c r="V535" s="586" t="s">
        <v>1328</v>
      </c>
      <c r="W535" s="586" t="s">
        <v>1328</v>
      </c>
      <c r="X535" s="586" t="s">
        <v>1328</v>
      </c>
      <c r="Y535" s="586" t="s">
        <v>1328</v>
      </c>
      <c r="Z535" s="586" t="s">
        <v>1328</v>
      </c>
      <c r="AA535" s="586" t="s">
        <v>1328</v>
      </c>
      <c r="AB535" s="586" t="s">
        <v>1328</v>
      </c>
      <c r="AC535" s="586" t="s">
        <v>1328</v>
      </c>
      <c r="AD535" s="586" t="s">
        <v>1328</v>
      </c>
      <c r="AE535" s="586" t="s">
        <v>1328</v>
      </c>
      <c r="AF535" s="586" t="s">
        <v>1328</v>
      </c>
      <c r="AG535" s="586" t="s">
        <v>1328</v>
      </c>
      <c r="AH535" s="586" t="s">
        <v>1328</v>
      </c>
      <c r="AI535" s="586" t="s">
        <v>1328</v>
      </c>
      <c r="AJ535" s="586" t="s">
        <v>1328</v>
      </c>
      <c r="AK535" s="586" t="s">
        <v>1328</v>
      </c>
      <c r="AL535" s="586" t="s">
        <v>1328</v>
      </c>
      <c r="AM535" s="586" t="s">
        <v>1328</v>
      </c>
      <c r="AN535" s="586" t="s">
        <v>1328</v>
      </c>
      <c r="AO535" s="586" t="s">
        <v>1328</v>
      </c>
      <c r="AP535" s="586" t="s">
        <v>1328</v>
      </c>
      <c r="AQ535" s="586" t="s">
        <v>1328</v>
      </c>
      <c r="AR535" s="586" t="s">
        <v>1328</v>
      </c>
      <c r="AS535" s="586" t="s">
        <v>1328</v>
      </c>
      <c r="AT535" s="587" t="s">
        <v>1328</v>
      </c>
      <c r="AU535" s="586" t="s">
        <v>1328</v>
      </c>
      <c r="AV535" s="586" t="s">
        <v>1328</v>
      </c>
      <c r="AW535" s="586" t="s">
        <v>1328</v>
      </c>
      <c r="AX535" s="586" t="s">
        <v>1328</v>
      </c>
      <c r="AY535" s="586" t="s">
        <v>1328</v>
      </c>
      <c r="AZ535" s="588" t="s">
        <v>1328</v>
      </c>
      <c r="BA535" s="588" t="s">
        <v>1328</v>
      </c>
      <c r="BB535" s="586" t="s">
        <v>1328</v>
      </c>
      <c r="BC535" s="587" t="s">
        <v>1328</v>
      </c>
      <c r="BD535" s="587" t="s">
        <v>1328</v>
      </c>
      <c r="BE535" s="588" t="s">
        <v>1328</v>
      </c>
      <c r="BF535" s="586" t="s">
        <v>1328</v>
      </c>
      <c r="BG535" s="586" t="s">
        <v>1328</v>
      </c>
      <c r="BH535" s="586" t="s">
        <v>1328</v>
      </c>
      <c r="BI535" s="586" t="s">
        <v>1328</v>
      </c>
      <c r="BJ535" s="586"/>
      <c r="BK535" s="586"/>
    </row>
    <row r="536" spans="1:63" x14ac:dyDescent="0.25">
      <c r="A536" s="564">
        <v>303</v>
      </c>
      <c r="C536" s="584" t="s">
        <v>1328</v>
      </c>
      <c r="D536" s="584" t="s">
        <v>1328</v>
      </c>
      <c r="E536" s="585" t="s">
        <v>1328</v>
      </c>
      <c r="F536" s="586" t="s">
        <v>1328</v>
      </c>
      <c r="G536" s="586" t="s">
        <v>1328</v>
      </c>
      <c r="H536" s="586" t="s">
        <v>1328</v>
      </c>
      <c r="I536" s="586" t="s">
        <v>1328</v>
      </c>
      <c r="J536" s="586" t="s">
        <v>1328</v>
      </c>
      <c r="K536" s="586" t="s">
        <v>1328</v>
      </c>
      <c r="L536" s="586" t="s">
        <v>1328</v>
      </c>
      <c r="M536" s="586" t="s">
        <v>1328</v>
      </c>
      <c r="N536" s="586" t="s">
        <v>1328</v>
      </c>
      <c r="O536" s="586" t="s">
        <v>1328</v>
      </c>
      <c r="P536" s="586" t="s">
        <v>1328</v>
      </c>
      <c r="Q536" s="586" t="s">
        <v>1328</v>
      </c>
      <c r="R536" s="586" t="s">
        <v>1328</v>
      </c>
      <c r="S536" s="586" t="s">
        <v>1328</v>
      </c>
      <c r="T536" s="586" t="s">
        <v>1328</v>
      </c>
      <c r="U536" s="586" t="s">
        <v>1328</v>
      </c>
      <c r="V536" s="586" t="s">
        <v>1328</v>
      </c>
      <c r="W536" s="586" t="s">
        <v>1328</v>
      </c>
      <c r="X536" s="586" t="s">
        <v>1328</v>
      </c>
      <c r="Y536" s="586" t="s">
        <v>1328</v>
      </c>
      <c r="Z536" s="586" t="s">
        <v>1328</v>
      </c>
      <c r="AA536" s="586" t="s">
        <v>1328</v>
      </c>
      <c r="AB536" s="586" t="s">
        <v>1328</v>
      </c>
      <c r="AC536" s="586" t="s">
        <v>1328</v>
      </c>
      <c r="AD536" s="586" t="s">
        <v>1328</v>
      </c>
      <c r="AE536" s="586" t="s">
        <v>1328</v>
      </c>
      <c r="AF536" s="586" t="s">
        <v>1328</v>
      </c>
      <c r="AG536" s="586" t="s">
        <v>1328</v>
      </c>
      <c r="AH536" s="586" t="s">
        <v>1328</v>
      </c>
      <c r="AI536" s="586" t="s">
        <v>1328</v>
      </c>
      <c r="AJ536" s="586" t="s">
        <v>1328</v>
      </c>
      <c r="AK536" s="586" t="s">
        <v>1328</v>
      </c>
      <c r="AL536" s="586" t="s">
        <v>1328</v>
      </c>
      <c r="AM536" s="586" t="s">
        <v>1328</v>
      </c>
      <c r="AN536" s="586" t="s">
        <v>1328</v>
      </c>
      <c r="AO536" s="586" t="s">
        <v>1328</v>
      </c>
      <c r="AP536" s="586" t="s">
        <v>1328</v>
      </c>
      <c r="AQ536" s="586" t="s">
        <v>1328</v>
      </c>
      <c r="AR536" s="586" t="s">
        <v>1328</v>
      </c>
      <c r="AS536" s="586" t="s">
        <v>1328</v>
      </c>
      <c r="AT536" s="587" t="s">
        <v>1328</v>
      </c>
      <c r="AU536" s="586" t="s">
        <v>1328</v>
      </c>
      <c r="AV536" s="586" t="s">
        <v>1328</v>
      </c>
      <c r="AW536" s="586" t="s">
        <v>1328</v>
      </c>
      <c r="AX536" s="586" t="s">
        <v>1328</v>
      </c>
      <c r="AY536" s="586" t="s">
        <v>1328</v>
      </c>
      <c r="AZ536" s="588" t="s">
        <v>1328</v>
      </c>
      <c r="BA536" s="588" t="s">
        <v>1328</v>
      </c>
      <c r="BB536" s="586" t="s">
        <v>1328</v>
      </c>
      <c r="BC536" s="587" t="s">
        <v>1328</v>
      </c>
      <c r="BD536" s="587" t="s">
        <v>1328</v>
      </c>
      <c r="BE536" s="588" t="s">
        <v>1328</v>
      </c>
      <c r="BF536" s="586" t="s">
        <v>1328</v>
      </c>
      <c r="BG536" s="586" t="s">
        <v>1328</v>
      </c>
      <c r="BH536" s="586" t="s">
        <v>1328</v>
      </c>
      <c r="BI536" s="586" t="s">
        <v>1328</v>
      </c>
      <c r="BJ536" s="586"/>
      <c r="BK536" s="586"/>
    </row>
    <row r="537" spans="1:63" x14ac:dyDescent="0.25">
      <c r="A537" s="564">
        <v>303</v>
      </c>
      <c r="C537" s="584" t="s">
        <v>1328</v>
      </c>
      <c r="D537" s="584" t="s">
        <v>1328</v>
      </c>
      <c r="E537" s="585" t="s">
        <v>1328</v>
      </c>
      <c r="F537" s="586" t="s">
        <v>1328</v>
      </c>
      <c r="G537" s="586" t="s">
        <v>1328</v>
      </c>
      <c r="H537" s="586" t="s">
        <v>1328</v>
      </c>
      <c r="I537" s="586" t="s">
        <v>1328</v>
      </c>
      <c r="J537" s="586" t="s">
        <v>1328</v>
      </c>
      <c r="K537" s="586" t="s">
        <v>1328</v>
      </c>
      <c r="L537" s="586" t="s">
        <v>1328</v>
      </c>
      <c r="M537" s="586" t="s">
        <v>1328</v>
      </c>
      <c r="N537" s="586" t="s">
        <v>1328</v>
      </c>
      <c r="O537" s="586" t="s">
        <v>1328</v>
      </c>
      <c r="P537" s="586" t="s">
        <v>1328</v>
      </c>
      <c r="Q537" s="586" t="s">
        <v>1328</v>
      </c>
      <c r="R537" s="586" t="s">
        <v>1328</v>
      </c>
      <c r="S537" s="586" t="s">
        <v>1328</v>
      </c>
      <c r="T537" s="586" t="s">
        <v>1328</v>
      </c>
      <c r="U537" s="586" t="s">
        <v>1328</v>
      </c>
      <c r="V537" s="586" t="s">
        <v>1328</v>
      </c>
      <c r="W537" s="586" t="s">
        <v>1328</v>
      </c>
      <c r="X537" s="586" t="s">
        <v>1328</v>
      </c>
      <c r="Y537" s="586" t="s">
        <v>1328</v>
      </c>
      <c r="Z537" s="586" t="s">
        <v>1328</v>
      </c>
      <c r="AA537" s="586" t="s">
        <v>1328</v>
      </c>
      <c r="AB537" s="586" t="s">
        <v>1328</v>
      </c>
      <c r="AC537" s="586" t="s">
        <v>1328</v>
      </c>
      <c r="AD537" s="586" t="s">
        <v>1328</v>
      </c>
      <c r="AE537" s="586" t="s">
        <v>1328</v>
      </c>
      <c r="AF537" s="586" t="s">
        <v>1328</v>
      </c>
      <c r="AG537" s="586" t="s">
        <v>1328</v>
      </c>
      <c r="AH537" s="586" t="s">
        <v>1328</v>
      </c>
      <c r="AI537" s="586" t="s">
        <v>1328</v>
      </c>
      <c r="AJ537" s="586" t="s">
        <v>1328</v>
      </c>
      <c r="AK537" s="586" t="s">
        <v>1328</v>
      </c>
      <c r="AL537" s="586" t="s">
        <v>1328</v>
      </c>
      <c r="AM537" s="586" t="s">
        <v>1328</v>
      </c>
      <c r="AN537" s="586" t="s">
        <v>1328</v>
      </c>
      <c r="AO537" s="586" t="s">
        <v>1328</v>
      </c>
      <c r="AP537" s="586" t="s">
        <v>1328</v>
      </c>
      <c r="AQ537" s="586" t="s">
        <v>1328</v>
      </c>
      <c r="AR537" s="586" t="s">
        <v>1328</v>
      </c>
      <c r="AS537" s="586" t="s">
        <v>1328</v>
      </c>
      <c r="AT537" s="587" t="s">
        <v>1328</v>
      </c>
      <c r="AU537" s="586" t="s">
        <v>1328</v>
      </c>
      <c r="AV537" s="586" t="s">
        <v>1328</v>
      </c>
      <c r="AW537" s="586" t="s">
        <v>1328</v>
      </c>
      <c r="AX537" s="586" t="s">
        <v>1328</v>
      </c>
      <c r="AY537" s="586" t="s">
        <v>1328</v>
      </c>
      <c r="AZ537" s="588" t="s">
        <v>1328</v>
      </c>
      <c r="BA537" s="588" t="s">
        <v>1328</v>
      </c>
      <c r="BB537" s="586" t="s">
        <v>1328</v>
      </c>
      <c r="BC537" s="587" t="s">
        <v>1328</v>
      </c>
      <c r="BD537" s="587" t="s">
        <v>1328</v>
      </c>
      <c r="BE537" s="588" t="s">
        <v>1328</v>
      </c>
      <c r="BF537" s="586" t="s">
        <v>1328</v>
      </c>
      <c r="BG537" s="586" t="s">
        <v>1328</v>
      </c>
      <c r="BH537" s="586" t="s">
        <v>1328</v>
      </c>
      <c r="BI537" s="586" t="s">
        <v>1328</v>
      </c>
      <c r="BJ537" s="586"/>
      <c r="BK537" s="586"/>
    </row>
    <row r="538" spans="1:63" x14ac:dyDescent="0.25">
      <c r="A538" s="564">
        <v>303</v>
      </c>
      <c r="C538" s="584" t="s">
        <v>1328</v>
      </c>
      <c r="D538" s="584" t="s">
        <v>1328</v>
      </c>
      <c r="E538" s="585" t="s">
        <v>1328</v>
      </c>
      <c r="F538" s="586" t="s">
        <v>1328</v>
      </c>
      <c r="G538" s="586" t="s">
        <v>1328</v>
      </c>
      <c r="H538" s="586" t="s">
        <v>1328</v>
      </c>
      <c r="I538" s="586" t="s">
        <v>1328</v>
      </c>
      <c r="J538" s="586" t="s">
        <v>1328</v>
      </c>
      <c r="K538" s="586" t="s">
        <v>1328</v>
      </c>
      <c r="L538" s="586" t="s">
        <v>1328</v>
      </c>
      <c r="M538" s="586" t="s">
        <v>1328</v>
      </c>
      <c r="N538" s="586" t="s">
        <v>1328</v>
      </c>
      <c r="O538" s="586" t="s">
        <v>1328</v>
      </c>
      <c r="P538" s="586" t="s">
        <v>1328</v>
      </c>
      <c r="Q538" s="586" t="s">
        <v>1328</v>
      </c>
      <c r="R538" s="586" t="s">
        <v>1328</v>
      </c>
      <c r="S538" s="586" t="s">
        <v>1328</v>
      </c>
      <c r="T538" s="586" t="s">
        <v>1328</v>
      </c>
      <c r="U538" s="586" t="s">
        <v>1328</v>
      </c>
      <c r="V538" s="586" t="s">
        <v>1328</v>
      </c>
      <c r="W538" s="586" t="s">
        <v>1328</v>
      </c>
      <c r="X538" s="586" t="s">
        <v>1328</v>
      </c>
      <c r="Y538" s="586" t="s">
        <v>1328</v>
      </c>
      <c r="Z538" s="586" t="s">
        <v>1328</v>
      </c>
      <c r="AA538" s="586" t="s">
        <v>1328</v>
      </c>
      <c r="AB538" s="586" t="s">
        <v>1328</v>
      </c>
      <c r="AC538" s="586" t="s">
        <v>1328</v>
      </c>
      <c r="AD538" s="586" t="s">
        <v>1328</v>
      </c>
      <c r="AE538" s="586" t="s">
        <v>1328</v>
      </c>
      <c r="AF538" s="586" t="s">
        <v>1328</v>
      </c>
      <c r="AG538" s="586" t="s">
        <v>1328</v>
      </c>
      <c r="AH538" s="586" t="s">
        <v>1328</v>
      </c>
      <c r="AI538" s="586" t="s">
        <v>1328</v>
      </c>
      <c r="AJ538" s="586" t="s">
        <v>1328</v>
      </c>
      <c r="AK538" s="586" t="s">
        <v>1328</v>
      </c>
      <c r="AL538" s="586" t="s">
        <v>1328</v>
      </c>
      <c r="AM538" s="586" t="s">
        <v>1328</v>
      </c>
      <c r="AN538" s="586" t="s">
        <v>1328</v>
      </c>
      <c r="AO538" s="586" t="s">
        <v>1328</v>
      </c>
      <c r="AP538" s="586" t="s">
        <v>1328</v>
      </c>
      <c r="AQ538" s="586" t="s">
        <v>1328</v>
      </c>
      <c r="AR538" s="586" t="s">
        <v>1328</v>
      </c>
      <c r="AS538" s="586" t="s">
        <v>1328</v>
      </c>
      <c r="AT538" s="587" t="s">
        <v>1328</v>
      </c>
      <c r="AU538" s="586" t="s">
        <v>1328</v>
      </c>
      <c r="AV538" s="586" t="s">
        <v>1328</v>
      </c>
      <c r="AW538" s="586" t="s">
        <v>1328</v>
      </c>
      <c r="AX538" s="586" t="s">
        <v>1328</v>
      </c>
      <c r="AY538" s="586" t="s">
        <v>1328</v>
      </c>
      <c r="AZ538" s="588" t="s">
        <v>1328</v>
      </c>
      <c r="BA538" s="588" t="s">
        <v>1328</v>
      </c>
      <c r="BB538" s="586" t="s">
        <v>1328</v>
      </c>
      <c r="BC538" s="587" t="s">
        <v>1328</v>
      </c>
      <c r="BD538" s="587" t="s">
        <v>1328</v>
      </c>
      <c r="BE538" s="588" t="s">
        <v>1328</v>
      </c>
      <c r="BF538" s="586" t="s">
        <v>1328</v>
      </c>
      <c r="BG538" s="586" t="s">
        <v>1328</v>
      </c>
      <c r="BH538" s="586" t="s">
        <v>1328</v>
      </c>
      <c r="BI538" s="586" t="s">
        <v>1328</v>
      </c>
      <c r="BJ538" s="586"/>
      <c r="BK538" s="586"/>
    </row>
    <row r="539" spans="1:63" x14ac:dyDescent="0.25">
      <c r="A539" s="564">
        <v>303</v>
      </c>
      <c r="C539" s="584" t="s">
        <v>1328</v>
      </c>
      <c r="D539" s="584" t="s">
        <v>1328</v>
      </c>
      <c r="E539" s="585" t="s">
        <v>1328</v>
      </c>
      <c r="F539" s="586" t="s">
        <v>1328</v>
      </c>
      <c r="G539" s="586" t="s">
        <v>1328</v>
      </c>
      <c r="H539" s="586" t="s">
        <v>1328</v>
      </c>
      <c r="I539" s="586" t="s">
        <v>1328</v>
      </c>
      <c r="J539" s="586" t="s">
        <v>1328</v>
      </c>
      <c r="K539" s="586" t="s">
        <v>1328</v>
      </c>
      <c r="L539" s="586" t="s">
        <v>1328</v>
      </c>
      <c r="M539" s="586" t="s">
        <v>1328</v>
      </c>
      <c r="N539" s="586" t="s">
        <v>1328</v>
      </c>
      <c r="O539" s="586" t="s">
        <v>1328</v>
      </c>
      <c r="P539" s="586" t="s">
        <v>1328</v>
      </c>
      <c r="Q539" s="586" t="s">
        <v>1328</v>
      </c>
      <c r="R539" s="586" t="s">
        <v>1328</v>
      </c>
      <c r="S539" s="586" t="s">
        <v>1328</v>
      </c>
      <c r="T539" s="586" t="s">
        <v>1328</v>
      </c>
      <c r="U539" s="586" t="s">
        <v>1328</v>
      </c>
      <c r="V539" s="586" t="s">
        <v>1328</v>
      </c>
      <c r="W539" s="586" t="s">
        <v>1328</v>
      </c>
      <c r="X539" s="586" t="s">
        <v>1328</v>
      </c>
      <c r="Y539" s="586" t="s">
        <v>1328</v>
      </c>
      <c r="Z539" s="586" t="s">
        <v>1328</v>
      </c>
      <c r="AA539" s="586" t="s">
        <v>1328</v>
      </c>
      <c r="AB539" s="586" t="s">
        <v>1328</v>
      </c>
      <c r="AC539" s="586" t="s">
        <v>1328</v>
      </c>
      <c r="AD539" s="586" t="s">
        <v>1328</v>
      </c>
      <c r="AE539" s="586" t="s">
        <v>1328</v>
      </c>
      <c r="AF539" s="586" t="s">
        <v>1328</v>
      </c>
      <c r="AG539" s="586" t="s">
        <v>1328</v>
      </c>
      <c r="AH539" s="586" t="s">
        <v>1328</v>
      </c>
      <c r="AI539" s="586" t="s">
        <v>1328</v>
      </c>
      <c r="AJ539" s="586" t="s">
        <v>1328</v>
      </c>
      <c r="AK539" s="586" t="s">
        <v>1328</v>
      </c>
      <c r="AL539" s="586" t="s">
        <v>1328</v>
      </c>
      <c r="AM539" s="586" t="s">
        <v>1328</v>
      </c>
      <c r="AN539" s="586" t="s">
        <v>1328</v>
      </c>
      <c r="AO539" s="586" t="s">
        <v>1328</v>
      </c>
      <c r="AP539" s="586" t="s">
        <v>1328</v>
      </c>
      <c r="AQ539" s="586" t="s">
        <v>1328</v>
      </c>
      <c r="AR539" s="586" t="s">
        <v>1328</v>
      </c>
      <c r="AS539" s="586" t="s">
        <v>1328</v>
      </c>
      <c r="AT539" s="587" t="s">
        <v>1328</v>
      </c>
      <c r="AU539" s="586" t="s">
        <v>1328</v>
      </c>
      <c r="AV539" s="586" t="s">
        <v>1328</v>
      </c>
      <c r="AW539" s="586" t="s">
        <v>1328</v>
      </c>
      <c r="AX539" s="586" t="s">
        <v>1328</v>
      </c>
      <c r="AY539" s="586" t="s">
        <v>1328</v>
      </c>
      <c r="AZ539" s="588" t="s">
        <v>1328</v>
      </c>
      <c r="BA539" s="588" t="s">
        <v>1328</v>
      </c>
      <c r="BB539" s="586" t="s">
        <v>1328</v>
      </c>
      <c r="BC539" s="587" t="s">
        <v>1328</v>
      </c>
      <c r="BD539" s="587" t="s">
        <v>1328</v>
      </c>
      <c r="BE539" s="588" t="s">
        <v>1328</v>
      </c>
      <c r="BF539" s="586" t="s">
        <v>1328</v>
      </c>
      <c r="BG539" s="586" t="s">
        <v>1328</v>
      </c>
      <c r="BH539" s="586" t="s">
        <v>1328</v>
      </c>
      <c r="BI539" s="586" t="s">
        <v>1328</v>
      </c>
      <c r="BJ539" s="586"/>
      <c r="BK539" s="586"/>
    </row>
    <row r="540" spans="1:63" x14ac:dyDescent="0.25">
      <c r="A540" s="564">
        <v>303</v>
      </c>
      <c r="C540" s="584" t="s">
        <v>1328</v>
      </c>
      <c r="D540" s="584" t="s">
        <v>1328</v>
      </c>
      <c r="E540" s="585" t="s">
        <v>1328</v>
      </c>
      <c r="F540" s="586" t="s">
        <v>1328</v>
      </c>
      <c r="G540" s="586" t="s">
        <v>1328</v>
      </c>
      <c r="H540" s="586" t="s">
        <v>1328</v>
      </c>
      <c r="I540" s="586" t="s">
        <v>1328</v>
      </c>
      <c r="J540" s="586" t="s">
        <v>1328</v>
      </c>
      <c r="K540" s="586" t="s">
        <v>1328</v>
      </c>
      <c r="L540" s="586" t="s">
        <v>1328</v>
      </c>
      <c r="M540" s="586" t="s">
        <v>1328</v>
      </c>
      <c r="N540" s="586" t="s">
        <v>1328</v>
      </c>
      <c r="O540" s="586" t="s">
        <v>1328</v>
      </c>
      <c r="P540" s="586" t="s">
        <v>1328</v>
      </c>
      <c r="Q540" s="586" t="s">
        <v>1328</v>
      </c>
      <c r="R540" s="586" t="s">
        <v>1328</v>
      </c>
      <c r="S540" s="586" t="s">
        <v>1328</v>
      </c>
      <c r="T540" s="586" t="s">
        <v>1328</v>
      </c>
      <c r="U540" s="586" t="s">
        <v>1328</v>
      </c>
      <c r="V540" s="586" t="s">
        <v>1328</v>
      </c>
      <c r="W540" s="586" t="s">
        <v>1328</v>
      </c>
      <c r="X540" s="586" t="s">
        <v>1328</v>
      </c>
      <c r="Y540" s="586" t="s">
        <v>1328</v>
      </c>
      <c r="Z540" s="586" t="s">
        <v>1328</v>
      </c>
      <c r="AA540" s="586" t="s">
        <v>1328</v>
      </c>
      <c r="AB540" s="586" t="s">
        <v>1328</v>
      </c>
      <c r="AC540" s="586" t="s">
        <v>1328</v>
      </c>
      <c r="AD540" s="586" t="s">
        <v>1328</v>
      </c>
      <c r="AE540" s="586" t="s">
        <v>1328</v>
      </c>
      <c r="AF540" s="586" t="s">
        <v>1328</v>
      </c>
      <c r="AG540" s="586" t="s">
        <v>1328</v>
      </c>
      <c r="AH540" s="586" t="s">
        <v>1328</v>
      </c>
      <c r="AI540" s="586" t="s">
        <v>1328</v>
      </c>
      <c r="AJ540" s="586" t="s">
        <v>1328</v>
      </c>
      <c r="AK540" s="586" t="s">
        <v>1328</v>
      </c>
      <c r="AL540" s="586" t="s">
        <v>1328</v>
      </c>
      <c r="AM540" s="586" t="s">
        <v>1328</v>
      </c>
      <c r="AN540" s="586" t="s">
        <v>1328</v>
      </c>
      <c r="AO540" s="586" t="s">
        <v>1328</v>
      </c>
      <c r="AP540" s="586" t="s">
        <v>1328</v>
      </c>
      <c r="AQ540" s="586" t="s">
        <v>1328</v>
      </c>
      <c r="AR540" s="586" t="s">
        <v>1328</v>
      </c>
      <c r="AS540" s="586" t="s">
        <v>1328</v>
      </c>
      <c r="AT540" s="587" t="s">
        <v>1328</v>
      </c>
      <c r="AU540" s="586" t="s">
        <v>1328</v>
      </c>
      <c r="AV540" s="586" t="s">
        <v>1328</v>
      </c>
      <c r="AW540" s="586" t="s">
        <v>1328</v>
      </c>
      <c r="AX540" s="586" t="s">
        <v>1328</v>
      </c>
      <c r="AY540" s="586" t="s">
        <v>1328</v>
      </c>
      <c r="AZ540" s="588" t="s">
        <v>1328</v>
      </c>
      <c r="BA540" s="588" t="s">
        <v>1328</v>
      </c>
      <c r="BB540" s="586" t="s">
        <v>1328</v>
      </c>
      <c r="BC540" s="587" t="s">
        <v>1328</v>
      </c>
      <c r="BD540" s="587" t="s">
        <v>1328</v>
      </c>
      <c r="BE540" s="588" t="s">
        <v>1328</v>
      </c>
      <c r="BF540" s="586" t="s">
        <v>1328</v>
      </c>
      <c r="BG540" s="586" t="s">
        <v>1328</v>
      </c>
      <c r="BH540" s="586" t="s">
        <v>1328</v>
      </c>
      <c r="BI540" s="586" t="s">
        <v>1328</v>
      </c>
      <c r="BJ540" s="586"/>
      <c r="BK540" s="586"/>
    </row>
    <row r="541" spans="1:63" x14ac:dyDescent="0.25">
      <c r="A541" s="564">
        <v>303</v>
      </c>
      <c r="C541" s="584" t="s">
        <v>1328</v>
      </c>
      <c r="D541" s="584" t="s">
        <v>1328</v>
      </c>
      <c r="E541" s="585" t="s">
        <v>1328</v>
      </c>
      <c r="F541" s="586" t="s">
        <v>1328</v>
      </c>
      <c r="G541" s="586" t="s">
        <v>1328</v>
      </c>
      <c r="H541" s="586" t="s">
        <v>1328</v>
      </c>
      <c r="I541" s="586" t="s">
        <v>1328</v>
      </c>
      <c r="J541" s="586" t="s">
        <v>1328</v>
      </c>
      <c r="K541" s="586" t="s">
        <v>1328</v>
      </c>
      <c r="L541" s="586" t="s">
        <v>1328</v>
      </c>
      <c r="M541" s="586" t="s">
        <v>1328</v>
      </c>
      <c r="N541" s="586" t="s">
        <v>1328</v>
      </c>
      <c r="O541" s="586" t="s">
        <v>1328</v>
      </c>
      <c r="P541" s="586" t="s">
        <v>1328</v>
      </c>
      <c r="Q541" s="586" t="s">
        <v>1328</v>
      </c>
      <c r="R541" s="586" t="s">
        <v>1328</v>
      </c>
      <c r="S541" s="586" t="s">
        <v>1328</v>
      </c>
      <c r="T541" s="586" t="s">
        <v>1328</v>
      </c>
      <c r="U541" s="586" t="s">
        <v>1328</v>
      </c>
      <c r="V541" s="586" t="s">
        <v>1328</v>
      </c>
      <c r="W541" s="586" t="s">
        <v>1328</v>
      </c>
      <c r="X541" s="586" t="s">
        <v>1328</v>
      </c>
      <c r="Y541" s="586" t="s">
        <v>1328</v>
      </c>
      <c r="Z541" s="586" t="s">
        <v>1328</v>
      </c>
      <c r="AA541" s="586" t="s">
        <v>1328</v>
      </c>
      <c r="AB541" s="586" t="s">
        <v>1328</v>
      </c>
      <c r="AC541" s="586" t="s">
        <v>1328</v>
      </c>
      <c r="AD541" s="586" t="s">
        <v>1328</v>
      </c>
      <c r="AE541" s="586" t="s">
        <v>1328</v>
      </c>
      <c r="AF541" s="586" t="s">
        <v>1328</v>
      </c>
      <c r="AG541" s="586" t="s">
        <v>1328</v>
      </c>
      <c r="AH541" s="586" t="s">
        <v>1328</v>
      </c>
      <c r="AI541" s="586" t="s">
        <v>1328</v>
      </c>
      <c r="AJ541" s="586" t="s">
        <v>1328</v>
      </c>
      <c r="AK541" s="586" t="s">
        <v>1328</v>
      </c>
      <c r="AL541" s="586" t="s">
        <v>1328</v>
      </c>
      <c r="AM541" s="586" t="s">
        <v>1328</v>
      </c>
      <c r="AN541" s="586" t="s">
        <v>1328</v>
      </c>
      <c r="AO541" s="586" t="s">
        <v>1328</v>
      </c>
      <c r="AP541" s="586" t="s">
        <v>1328</v>
      </c>
      <c r="AQ541" s="586" t="s">
        <v>1328</v>
      </c>
      <c r="AR541" s="586" t="s">
        <v>1328</v>
      </c>
      <c r="AS541" s="586" t="s">
        <v>1328</v>
      </c>
      <c r="AT541" s="587" t="s">
        <v>1328</v>
      </c>
      <c r="AU541" s="586" t="s">
        <v>1328</v>
      </c>
      <c r="AV541" s="586" t="s">
        <v>1328</v>
      </c>
      <c r="AW541" s="586" t="s">
        <v>1328</v>
      </c>
      <c r="AX541" s="586" t="s">
        <v>1328</v>
      </c>
      <c r="AY541" s="586" t="s">
        <v>1328</v>
      </c>
      <c r="AZ541" s="588" t="s">
        <v>1328</v>
      </c>
      <c r="BA541" s="588" t="s">
        <v>1328</v>
      </c>
      <c r="BB541" s="586" t="s">
        <v>1328</v>
      </c>
      <c r="BC541" s="587" t="s">
        <v>1328</v>
      </c>
      <c r="BD541" s="587" t="s">
        <v>1328</v>
      </c>
      <c r="BE541" s="588" t="s">
        <v>1328</v>
      </c>
      <c r="BF541" s="586" t="s">
        <v>1328</v>
      </c>
      <c r="BG541" s="586" t="s">
        <v>1328</v>
      </c>
      <c r="BH541" s="586" t="s">
        <v>1328</v>
      </c>
      <c r="BI541" s="586" t="s">
        <v>1328</v>
      </c>
      <c r="BJ541" s="586"/>
      <c r="BK541" s="586"/>
    </row>
    <row r="542" spans="1:63" x14ac:dyDescent="0.25">
      <c r="A542" s="564">
        <v>303</v>
      </c>
      <c r="C542" s="584" t="s">
        <v>1328</v>
      </c>
      <c r="D542" s="584" t="s">
        <v>1328</v>
      </c>
      <c r="E542" s="585" t="s">
        <v>1328</v>
      </c>
      <c r="F542" s="586" t="s">
        <v>1328</v>
      </c>
      <c r="G542" s="586" t="s">
        <v>1328</v>
      </c>
      <c r="H542" s="586" t="s">
        <v>1328</v>
      </c>
      <c r="I542" s="586" t="s">
        <v>1328</v>
      </c>
      <c r="J542" s="586" t="s">
        <v>1328</v>
      </c>
      <c r="K542" s="586" t="s">
        <v>1328</v>
      </c>
      <c r="L542" s="586" t="s">
        <v>1328</v>
      </c>
      <c r="M542" s="586" t="s">
        <v>1328</v>
      </c>
      <c r="N542" s="586" t="s">
        <v>1328</v>
      </c>
      <c r="O542" s="586" t="s">
        <v>1328</v>
      </c>
      <c r="P542" s="586" t="s">
        <v>1328</v>
      </c>
      <c r="Q542" s="586" t="s">
        <v>1328</v>
      </c>
      <c r="R542" s="586" t="s">
        <v>1328</v>
      </c>
      <c r="S542" s="586" t="s">
        <v>1328</v>
      </c>
      <c r="T542" s="586" t="s">
        <v>1328</v>
      </c>
      <c r="U542" s="586" t="s">
        <v>1328</v>
      </c>
      <c r="V542" s="586" t="s">
        <v>1328</v>
      </c>
      <c r="W542" s="586" t="s">
        <v>1328</v>
      </c>
      <c r="X542" s="586" t="s">
        <v>1328</v>
      </c>
      <c r="Y542" s="586" t="s">
        <v>1328</v>
      </c>
      <c r="Z542" s="586" t="s">
        <v>1328</v>
      </c>
      <c r="AA542" s="586" t="s">
        <v>1328</v>
      </c>
      <c r="AB542" s="586" t="s">
        <v>1328</v>
      </c>
      <c r="AC542" s="586" t="s">
        <v>1328</v>
      </c>
      <c r="AD542" s="586" t="s">
        <v>1328</v>
      </c>
      <c r="AE542" s="586" t="s">
        <v>1328</v>
      </c>
      <c r="AF542" s="586" t="s">
        <v>1328</v>
      </c>
      <c r="AG542" s="586" t="s">
        <v>1328</v>
      </c>
      <c r="AH542" s="586" t="s">
        <v>1328</v>
      </c>
      <c r="AI542" s="586" t="s">
        <v>1328</v>
      </c>
      <c r="AJ542" s="586" t="s">
        <v>1328</v>
      </c>
      <c r="AK542" s="586" t="s">
        <v>1328</v>
      </c>
      <c r="AL542" s="586" t="s">
        <v>1328</v>
      </c>
      <c r="AM542" s="586" t="s">
        <v>1328</v>
      </c>
      <c r="AN542" s="586" t="s">
        <v>1328</v>
      </c>
      <c r="AO542" s="586" t="s">
        <v>1328</v>
      </c>
      <c r="AP542" s="586" t="s">
        <v>1328</v>
      </c>
      <c r="AQ542" s="586" t="s">
        <v>1328</v>
      </c>
      <c r="AR542" s="586" t="s">
        <v>1328</v>
      </c>
      <c r="AS542" s="586" t="s">
        <v>1328</v>
      </c>
      <c r="AT542" s="587" t="s">
        <v>1328</v>
      </c>
      <c r="AU542" s="586" t="s">
        <v>1328</v>
      </c>
      <c r="AV542" s="586" t="s">
        <v>1328</v>
      </c>
      <c r="AW542" s="586" t="s">
        <v>1328</v>
      </c>
      <c r="AX542" s="586" t="s">
        <v>1328</v>
      </c>
      <c r="AY542" s="586" t="s">
        <v>1328</v>
      </c>
      <c r="AZ542" s="588" t="s">
        <v>1328</v>
      </c>
      <c r="BA542" s="588" t="s">
        <v>1328</v>
      </c>
      <c r="BB542" s="586" t="s">
        <v>1328</v>
      </c>
      <c r="BC542" s="587" t="s">
        <v>1328</v>
      </c>
      <c r="BD542" s="587" t="s">
        <v>1328</v>
      </c>
      <c r="BE542" s="588" t="s">
        <v>1328</v>
      </c>
      <c r="BF542" s="586" t="s">
        <v>1328</v>
      </c>
      <c r="BG542" s="586" t="s">
        <v>1328</v>
      </c>
      <c r="BH542" s="586" t="s">
        <v>1328</v>
      </c>
      <c r="BI542" s="586" t="s">
        <v>1328</v>
      </c>
      <c r="BJ542" s="586"/>
      <c r="BK542" s="586"/>
    </row>
    <row r="543" spans="1:63" x14ac:dyDescent="0.25">
      <c r="A543" s="564">
        <v>303</v>
      </c>
      <c r="C543" s="584" t="s">
        <v>1328</v>
      </c>
      <c r="D543" s="584" t="s">
        <v>1328</v>
      </c>
      <c r="E543" s="585" t="s">
        <v>1328</v>
      </c>
      <c r="F543" s="586" t="s">
        <v>1328</v>
      </c>
      <c r="G543" s="586" t="s">
        <v>1328</v>
      </c>
      <c r="H543" s="586" t="s">
        <v>1328</v>
      </c>
      <c r="I543" s="586" t="s">
        <v>1328</v>
      </c>
      <c r="J543" s="586" t="s">
        <v>1328</v>
      </c>
      <c r="K543" s="586" t="s">
        <v>1328</v>
      </c>
      <c r="L543" s="586" t="s">
        <v>1328</v>
      </c>
      <c r="M543" s="586" t="s">
        <v>1328</v>
      </c>
      <c r="N543" s="586" t="s">
        <v>1328</v>
      </c>
      <c r="O543" s="586" t="s">
        <v>1328</v>
      </c>
      <c r="P543" s="586" t="s">
        <v>1328</v>
      </c>
      <c r="Q543" s="586" t="s">
        <v>1328</v>
      </c>
      <c r="R543" s="586" t="s">
        <v>1328</v>
      </c>
      <c r="S543" s="586" t="s">
        <v>1328</v>
      </c>
      <c r="T543" s="586" t="s">
        <v>1328</v>
      </c>
      <c r="U543" s="586" t="s">
        <v>1328</v>
      </c>
      <c r="V543" s="586" t="s">
        <v>1328</v>
      </c>
      <c r="W543" s="586" t="s">
        <v>1328</v>
      </c>
      <c r="X543" s="586" t="s">
        <v>1328</v>
      </c>
      <c r="Y543" s="586" t="s">
        <v>1328</v>
      </c>
      <c r="Z543" s="586" t="s">
        <v>1328</v>
      </c>
      <c r="AA543" s="586" t="s">
        <v>1328</v>
      </c>
      <c r="AB543" s="586" t="s">
        <v>1328</v>
      </c>
      <c r="AC543" s="586" t="s">
        <v>1328</v>
      </c>
      <c r="AD543" s="586" t="s">
        <v>1328</v>
      </c>
      <c r="AE543" s="586" t="s">
        <v>1328</v>
      </c>
      <c r="AF543" s="586" t="s">
        <v>1328</v>
      </c>
      <c r="AG543" s="586" t="s">
        <v>1328</v>
      </c>
      <c r="AH543" s="586" t="s">
        <v>1328</v>
      </c>
      <c r="AI543" s="586" t="s">
        <v>1328</v>
      </c>
      <c r="AJ543" s="586" t="s">
        <v>1328</v>
      </c>
      <c r="AK543" s="586" t="s">
        <v>1328</v>
      </c>
      <c r="AL543" s="586" t="s">
        <v>1328</v>
      </c>
      <c r="AM543" s="586" t="s">
        <v>1328</v>
      </c>
      <c r="AN543" s="586" t="s">
        <v>1328</v>
      </c>
      <c r="AO543" s="586" t="s">
        <v>1328</v>
      </c>
      <c r="AP543" s="586" t="s">
        <v>1328</v>
      </c>
      <c r="AQ543" s="586" t="s">
        <v>1328</v>
      </c>
      <c r="AR543" s="586" t="s">
        <v>1328</v>
      </c>
      <c r="AS543" s="586" t="s">
        <v>1328</v>
      </c>
      <c r="AT543" s="587" t="s">
        <v>1328</v>
      </c>
      <c r="AU543" s="586" t="s">
        <v>1328</v>
      </c>
      <c r="AV543" s="586" t="s">
        <v>1328</v>
      </c>
      <c r="AW543" s="586" t="s">
        <v>1328</v>
      </c>
      <c r="AX543" s="586" t="s">
        <v>1328</v>
      </c>
      <c r="AY543" s="586" t="s">
        <v>1328</v>
      </c>
      <c r="AZ543" s="588" t="s">
        <v>1328</v>
      </c>
      <c r="BA543" s="588" t="s">
        <v>1328</v>
      </c>
      <c r="BB543" s="586" t="s">
        <v>1328</v>
      </c>
      <c r="BC543" s="587" t="s">
        <v>1328</v>
      </c>
      <c r="BD543" s="587" t="s">
        <v>1328</v>
      </c>
      <c r="BE543" s="588" t="s">
        <v>1328</v>
      </c>
      <c r="BF543" s="586" t="s">
        <v>1328</v>
      </c>
      <c r="BG543" s="586" t="s">
        <v>1328</v>
      </c>
      <c r="BH543" s="586" t="s">
        <v>1328</v>
      </c>
      <c r="BI543" s="586" t="s">
        <v>1328</v>
      </c>
      <c r="BJ543" s="586"/>
      <c r="BK543" s="586"/>
    </row>
    <row r="544" spans="1:63" x14ac:dyDescent="0.25">
      <c r="A544" s="564">
        <v>303</v>
      </c>
      <c r="C544" s="584" t="s">
        <v>1328</v>
      </c>
      <c r="D544" s="584" t="s">
        <v>1328</v>
      </c>
      <c r="E544" s="585" t="s">
        <v>1328</v>
      </c>
      <c r="F544" s="586" t="s">
        <v>1328</v>
      </c>
      <c r="G544" s="586" t="s">
        <v>1328</v>
      </c>
      <c r="H544" s="586" t="s">
        <v>1328</v>
      </c>
      <c r="I544" s="586" t="s">
        <v>1328</v>
      </c>
      <c r="J544" s="586" t="s">
        <v>1328</v>
      </c>
      <c r="K544" s="586" t="s">
        <v>1328</v>
      </c>
      <c r="L544" s="586" t="s">
        <v>1328</v>
      </c>
      <c r="M544" s="586" t="s">
        <v>1328</v>
      </c>
      <c r="N544" s="586" t="s">
        <v>1328</v>
      </c>
      <c r="O544" s="586" t="s">
        <v>1328</v>
      </c>
      <c r="P544" s="586" t="s">
        <v>1328</v>
      </c>
      <c r="Q544" s="586" t="s">
        <v>1328</v>
      </c>
      <c r="R544" s="586" t="s">
        <v>1328</v>
      </c>
      <c r="S544" s="586" t="s">
        <v>1328</v>
      </c>
      <c r="T544" s="586" t="s">
        <v>1328</v>
      </c>
      <c r="U544" s="586" t="s">
        <v>1328</v>
      </c>
      <c r="V544" s="586" t="s">
        <v>1328</v>
      </c>
      <c r="W544" s="586" t="s">
        <v>1328</v>
      </c>
      <c r="X544" s="586" t="s">
        <v>1328</v>
      </c>
      <c r="Y544" s="586" t="s">
        <v>1328</v>
      </c>
      <c r="Z544" s="586" t="s">
        <v>1328</v>
      </c>
      <c r="AA544" s="586" t="s">
        <v>1328</v>
      </c>
      <c r="AB544" s="586" t="s">
        <v>1328</v>
      </c>
      <c r="AC544" s="586" t="s">
        <v>1328</v>
      </c>
      <c r="AD544" s="586" t="s">
        <v>1328</v>
      </c>
      <c r="AE544" s="586" t="s">
        <v>1328</v>
      </c>
      <c r="AF544" s="586" t="s">
        <v>1328</v>
      </c>
      <c r="AG544" s="586" t="s">
        <v>1328</v>
      </c>
      <c r="AH544" s="586" t="s">
        <v>1328</v>
      </c>
      <c r="AI544" s="586" t="s">
        <v>1328</v>
      </c>
      <c r="AJ544" s="586" t="s">
        <v>1328</v>
      </c>
      <c r="AK544" s="586" t="s">
        <v>1328</v>
      </c>
      <c r="AL544" s="586" t="s">
        <v>1328</v>
      </c>
      <c r="AM544" s="586" t="s">
        <v>1328</v>
      </c>
      <c r="AN544" s="586" t="s">
        <v>1328</v>
      </c>
      <c r="AO544" s="586" t="s">
        <v>1328</v>
      </c>
      <c r="AP544" s="586" t="s">
        <v>1328</v>
      </c>
      <c r="AQ544" s="586" t="s">
        <v>1328</v>
      </c>
      <c r="AR544" s="586" t="s">
        <v>1328</v>
      </c>
      <c r="AS544" s="586" t="s">
        <v>1328</v>
      </c>
      <c r="AT544" s="587" t="s">
        <v>1328</v>
      </c>
      <c r="AU544" s="586" t="s">
        <v>1328</v>
      </c>
      <c r="AV544" s="586" t="s">
        <v>1328</v>
      </c>
      <c r="AW544" s="586" t="s">
        <v>1328</v>
      </c>
      <c r="AX544" s="586" t="s">
        <v>1328</v>
      </c>
      <c r="AY544" s="586" t="s">
        <v>1328</v>
      </c>
      <c r="AZ544" s="588" t="s">
        <v>1328</v>
      </c>
      <c r="BA544" s="588" t="s">
        <v>1328</v>
      </c>
      <c r="BB544" s="586" t="s">
        <v>1328</v>
      </c>
      <c r="BC544" s="587" t="s">
        <v>1328</v>
      </c>
      <c r="BD544" s="587" t="s">
        <v>1328</v>
      </c>
      <c r="BE544" s="588" t="s">
        <v>1328</v>
      </c>
      <c r="BF544" s="586" t="s">
        <v>1328</v>
      </c>
      <c r="BG544" s="586" t="s">
        <v>1328</v>
      </c>
      <c r="BH544" s="586" t="s">
        <v>1328</v>
      </c>
      <c r="BI544" s="586" t="s">
        <v>1328</v>
      </c>
      <c r="BJ544" s="586"/>
      <c r="BK544" s="586"/>
    </row>
    <row r="545" spans="1:63" x14ac:dyDescent="0.25">
      <c r="A545" s="564">
        <v>303</v>
      </c>
      <c r="C545" s="584" t="s">
        <v>1328</v>
      </c>
      <c r="D545" s="584" t="s">
        <v>1328</v>
      </c>
      <c r="E545" s="585" t="s">
        <v>1328</v>
      </c>
      <c r="F545" s="586" t="s">
        <v>1328</v>
      </c>
      <c r="G545" s="586" t="s">
        <v>1328</v>
      </c>
      <c r="H545" s="586" t="s">
        <v>1328</v>
      </c>
      <c r="I545" s="586" t="s">
        <v>1328</v>
      </c>
      <c r="J545" s="586" t="s">
        <v>1328</v>
      </c>
      <c r="K545" s="586" t="s">
        <v>1328</v>
      </c>
      <c r="L545" s="586" t="s">
        <v>1328</v>
      </c>
      <c r="M545" s="586" t="s">
        <v>1328</v>
      </c>
      <c r="N545" s="586" t="s">
        <v>1328</v>
      </c>
      <c r="O545" s="586" t="s">
        <v>1328</v>
      </c>
      <c r="P545" s="586" t="s">
        <v>1328</v>
      </c>
      <c r="Q545" s="586" t="s">
        <v>1328</v>
      </c>
      <c r="R545" s="586" t="s">
        <v>1328</v>
      </c>
      <c r="S545" s="586" t="s">
        <v>1328</v>
      </c>
      <c r="T545" s="586" t="s">
        <v>1328</v>
      </c>
      <c r="U545" s="586" t="s">
        <v>1328</v>
      </c>
      <c r="V545" s="586" t="s">
        <v>1328</v>
      </c>
      <c r="W545" s="586" t="s">
        <v>1328</v>
      </c>
      <c r="X545" s="586" t="s">
        <v>1328</v>
      </c>
      <c r="Y545" s="586" t="s">
        <v>1328</v>
      </c>
      <c r="Z545" s="586" t="s">
        <v>1328</v>
      </c>
      <c r="AA545" s="586" t="s">
        <v>1328</v>
      </c>
      <c r="AB545" s="586" t="s">
        <v>1328</v>
      </c>
      <c r="AC545" s="586" t="s">
        <v>1328</v>
      </c>
      <c r="AD545" s="586" t="s">
        <v>1328</v>
      </c>
      <c r="AE545" s="586" t="s">
        <v>1328</v>
      </c>
      <c r="AF545" s="586" t="s">
        <v>1328</v>
      </c>
      <c r="AG545" s="586" t="s">
        <v>1328</v>
      </c>
      <c r="AH545" s="586" t="s">
        <v>1328</v>
      </c>
      <c r="AI545" s="586" t="s">
        <v>1328</v>
      </c>
      <c r="AJ545" s="586" t="s">
        <v>1328</v>
      </c>
      <c r="AK545" s="586" t="s">
        <v>1328</v>
      </c>
      <c r="AL545" s="586" t="s">
        <v>1328</v>
      </c>
      <c r="AM545" s="586" t="s">
        <v>1328</v>
      </c>
      <c r="AN545" s="586" t="s">
        <v>1328</v>
      </c>
      <c r="AO545" s="586" t="s">
        <v>1328</v>
      </c>
      <c r="AP545" s="586" t="s">
        <v>1328</v>
      </c>
      <c r="AQ545" s="586" t="s">
        <v>1328</v>
      </c>
      <c r="AR545" s="586" t="s">
        <v>1328</v>
      </c>
      <c r="AS545" s="586" t="s">
        <v>1328</v>
      </c>
      <c r="AT545" s="587" t="s">
        <v>1328</v>
      </c>
      <c r="AU545" s="586" t="s">
        <v>1328</v>
      </c>
      <c r="AV545" s="586" t="s">
        <v>1328</v>
      </c>
      <c r="AW545" s="586" t="s">
        <v>1328</v>
      </c>
      <c r="AX545" s="586" t="s">
        <v>1328</v>
      </c>
      <c r="AY545" s="586" t="s">
        <v>1328</v>
      </c>
      <c r="AZ545" s="588" t="s">
        <v>1328</v>
      </c>
      <c r="BA545" s="588" t="s">
        <v>1328</v>
      </c>
      <c r="BB545" s="586" t="s">
        <v>1328</v>
      </c>
      <c r="BC545" s="587" t="s">
        <v>1328</v>
      </c>
      <c r="BD545" s="587" t="s">
        <v>1328</v>
      </c>
      <c r="BE545" s="588" t="s">
        <v>1328</v>
      </c>
      <c r="BF545" s="586" t="s">
        <v>1328</v>
      </c>
      <c r="BG545" s="586" t="s">
        <v>1328</v>
      </c>
      <c r="BH545" s="586" t="s">
        <v>1328</v>
      </c>
      <c r="BI545" s="586" t="s">
        <v>1328</v>
      </c>
      <c r="BJ545" s="586"/>
      <c r="BK545" s="586"/>
    </row>
    <row r="546" spans="1:63" x14ac:dyDescent="0.25">
      <c r="A546" s="564">
        <v>303</v>
      </c>
      <c r="C546" s="584" t="s">
        <v>1328</v>
      </c>
      <c r="D546" s="584" t="s">
        <v>1328</v>
      </c>
      <c r="E546" s="585" t="s">
        <v>1328</v>
      </c>
      <c r="F546" s="586" t="s">
        <v>1328</v>
      </c>
      <c r="G546" s="586" t="s">
        <v>1328</v>
      </c>
      <c r="H546" s="586" t="s">
        <v>1328</v>
      </c>
      <c r="I546" s="586" t="s">
        <v>1328</v>
      </c>
      <c r="J546" s="586" t="s">
        <v>1328</v>
      </c>
      <c r="K546" s="586" t="s">
        <v>1328</v>
      </c>
      <c r="L546" s="586" t="s">
        <v>1328</v>
      </c>
      <c r="M546" s="586" t="s">
        <v>1328</v>
      </c>
      <c r="N546" s="586" t="s">
        <v>1328</v>
      </c>
      <c r="O546" s="586" t="s">
        <v>1328</v>
      </c>
      <c r="P546" s="586" t="s">
        <v>1328</v>
      </c>
      <c r="Q546" s="586" t="s">
        <v>1328</v>
      </c>
      <c r="R546" s="586" t="s">
        <v>1328</v>
      </c>
      <c r="S546" s="586" t="s">
        <v>1328</v>
      </c>
      <c r="T546" s="586" t="s">
        <v>1328</v>
      </c>
      <c r="U546" s="586" t="s">
        <v>1328</v>
      </c>
      <c r="V546" s="586" t="s">
        <v>1328</v>
      </c>
      <c r="W546" s="586" t="s">
        <v>1328</v>
      </c>
      <c r="X546" s="586" t="s">
        <v>1328</v>
      </c>
      <c r="Y546" s="586" t="s">
        <v>1328</v>
      </c>
      <c r="Z546" s="586" t="s">
        <v>1328</v>
      </c>
      <c r="AA546" s="586" t="s">
        <v>1328</v>
      </c>
      <c r="AB546" s="586" t="s">
        <v>1328</v>
      </c>
      <c r="AC546" s="586" t="s">
        <v>1328</v>
      </c>
      <c r="AD546" s="586" t="s">
        <v>1328</v>
      </c>
      <c r="AE546" s="586" t="s">
        <v>1328</v>
      </c>
      <c r="AF546" s="586" t="s">
        <v>1328</v>
      </c>
      <c r="AG546" s="586" t="s">
        <v>1328</v>
      </c>
      <c r="AH546" s="586" t="s">
        <v>1328</v>
      </c>
      <c r="AI546" s="586" t="s">
        <v>1328</v>
      </c>
      <c r="AJ546" s="586" t="s">
        <v>1328</v>
      </c>
      <c r="AK546" s="586" t="s">
        <v>1328</v>
      </c>
      <c r="AL546" s="586" t="s">
        <v>1328</v>
      </c>
      <c r="AM546" s="586" t="s">
        <v>1328</v>
      </c>
      <c r="AN546" s="586" t="s">
        <v>1328</v>
      </c>
      <c r="AO546" s="586" t="s">
        <v>1328</v>
      </c>
      <c r="AP546" s="586" t="s">
        <v>1328</v>
      </c>
      <c r="AQ546" s="586" t="s">
        <v>1328</v>
      </c>
      <c r="AR546" s="586" t="s">
        <v>1328</v>
      </c>
      <c r="AS546" s="586" t="s">
        <v>1328</v>
      </c>
      <c r="AT546" s="587" t="s">
        <v>1328</v>
      </c>
      <c r="AU546" s="586" t="s">
        <v>1328</v>
      </c>
      <c r="AV546" s="586" t="s">
        <v>1328</v>
      </c>
      <c r="AW546" s="586" t="s">
        <v>1328</v>
      </c>
      <c r="AX546" s="586" t="s">
        <v>1328</v>
      </c>
      <c r="AY546" s="586" t="s">
        <v>1328</v>
      </c>
      <c r="AZ546" s="588" t="s">
        <v>1328</v>
      </c>
      <c r="BA546" s="588" t="s">
        <v>1328</v>
      </c>
      <c r="BB546" s="586" t="s">
        <v>1328</v>
      </c>
      <c r="BC546" s="587" t="s">
        <v>1328</v>
      </c>
      <c r="BD546" s="587" t="s">
        <v>1328</v>
      </c>
      <c r="BE546" s="588" t="s">
        <v>1328</v>
      </c>
      <c r="BF546" s="586" t="s">
        <v>1328</v>
      </c>
      <c r="BG546" s="586" t="s">
        <v>1328</v>
      </c>
      <c r="BH546" s="586" t="s">
        <v>1328</v>
      </c>
      <c r="BI546" s="586" t="s">
        <v>1328</v>
      </c>
      <c r="BJ546" s="586"/>
      <c r="BK546" s="586"/>
    </row>
    <row r="547" spans="1:63" x14ac:dyDescent="0.25">
      <c r="A547" s="564">
        <v>303</v>
      </c>
      <c r="C547" s="584" t="s">
        <v>1328</v>
      </c>
      <c r="D547" s="584" t="s">
        <v>1328</v>
      </c>
      <c r="E547" s="585" t="s">
        <v>1328</v>
      </c>
      <c r="F547" s="586" t="s">
        <v>1328</v>
      </c>
      <c r="G547" s="586" t="s">
        <v>1328</v>
      </c>
      <c r="H547" s="586" t="s">
        <v>1328</v>
      </c>
      <c r="I547" s="586" t="s">
        <v>1328</v>
      </c>
      <c r="J547" s="586" t="s">
        <v>1328</v>
      </c>
      <c r="K547" s="586" t="s">
        <v>1328</v>
      </c>
      <c r="L547" s="586" t="s">
        <v>1328</v>
      </c>
      <c r="M547" s="586" t="s">
        <v>1328</v>
      </c>
      <c r="N547" s="586" t="s">
        <v>1328</v>
      </c>
      <c r="O547" s="586" t="s">
        <v>1328</v>
      </c>
      <c r="P547" s="586" t="s">
        <v>1328</v>
      </c>
      <c r="Q547" s="586" t="s">
        <v>1328</v>
      </c>
      <c r="R547" s="586" t="s">
        <v>1328</v>
      </c>
      <c r="S547" s="586" t="s">
        <v>1328</v>
      </c>
      <c r="T547" s="586" t="s">
        <v>1328</v>
      </c>
      <c r="U547" s="586" t="s">
        <v>1328</v>
      </c>
      <c r="V547" s="586" t="s">
        <v>1328</v>
      </c>
      <c r="W547" s="586" t="s">
        <v>1328</v>
      </c>
      <c r="X547" s="586" t="s">
        <v>1328</v>
      </c>
      <c r="Y547" s="586" t="s">
        <v>1328</v>
      </c>
      <c r="Z547" s="586" t="s">
        <v>1328</v>
      </c>
      <c r="AA547" s="586" t="s">
        <v>1328</v>
      </c>
      <c r="AB547" s="586" t="s">
        <v>1328</v>
      </c>
      <c r="AC547" s="586" t="s">
        <v>1328</v>
      </c>
      <c r="AD547" s="586" t="s">
        <v>1328</v>
      </c>
      <c r="AE547" s="586" t="s">
        <v>1328</v>
      </c>
      <c r="AF547" s="586" t="s">
        <v>1328</v>
      </c>
      <c r="AG547" s="586" t="s">
        <v>1328</v>
      </c>
      <c r="AH547" s="586" t="s">
        <v>1328</v>
      </c>
      <c r="AI547" s="586" t="s">
        <v>1328</v>
      </c>
      <c r="AJ547" s="586" t="s">
        <v>1328</v>
      </c>
      <c r="AK547" s="586" t="s">
        <v>1328</v>
      </c>
      <c r="AL547" s="586" t="s">
        <v>1328</v>
      </c>
      <c r="AM547" s="586" t="s">
        <v>1328</v>
      </c>
      <c r="AN547" s="586" t="s">
        <v>1328</v>
      </c>
      <c r="AO547" s="586" t="s">
        <v>1328</v>
      </c>
      <c r="AP547" s="586" t="s">
        <v>1328</v>
      </c>
      <c r="AQ547" s="586" t="s">
        <v>1328</v>
      </c>
      <c r="AR547" s="586" t="s">
        <v>1328</v>
      </c>
      <c r="AS547" s="586" t="s">
        <v>1328</v>
      </c>
      <c r="AT547" s="587" t="s">
        <v>1328</v>
      </c>
      <c r="AU547" s="586" t="s">
        <v>1328</v>
      </c>
      <c r="AV547" s="586" t="s">
        <v>1328</v>
      </c>
      <c r="AW547" s="586" t="s">
        <v>1328</v>
      </c>
      <c r="AX547" s="586" t="s">
        <v>1328</v>
      </c>
      <c r="AY547" s="586" t="s">
        <v>1328</v>
      </c>
      <c r="AZ547" s="588" t="s">
        <v>1328</v>
      </c>
      <c r="BA547" s="588" t="s">
        <v>1328</v>
      </c>
      <c r="BB547" s="586" t="s">
        <v>1328</v>
      </c>
      <c r="BC547" s="587" t="s">
        <v>1328</v>
      </c>
      <c r="BD547" s="587" t="s">
        <v>1328</v>
      </c>
      <c r="BE547" s="588" t="s">
        <v>1328</v>
      </c>
      <c r="BF547" s="586" t="s">
        <v>1328</v>
      </c>
      <c r="BG547" s="586" t="s">
        <v>1328</v>
      </c>
      <c r="BH547" s="586" t="s">
        <v>1328</v>
      </c>
      <c r="BI547" s="586" t="s">
        <v>1328</v>
      </c>
      <c r="BJ547" s="586"/>
      <c r="BK547" s="586"/>
    </row>
    <row r="548" spans="1:63" x14ac:dyDescent="0.25">
      <c r="A548" s="564">
        <v>303</v>
      </c>
      <c r="C548" s="584" t="s">
        <v>1328</v>
      </c>
      <c r="D548" s="584" t="s">
        <v>1328</v>
      </c>
      <c r="E548" s="585" t="s">
        <v>1328</v>
      </c>
      <c r="F548" s="586" t="s">
        <v>1328</v>
      </c>
      <c r="G548" s="586" t="s">
        <v>1328</v>
      </c>
      <c r="H548" s="586" t="s">
        <v>1328</v>
      </c>
      <c r="I548" s="586" t="s">
        <v>1328</v>
      </c>
      <c r="J548" s="586" t="s">
        <v>1328</v>
      </c>
      <c r="K548" s="586" t="s">
        <v>1328</v>
      </c>
      <c r="L548" s="586" t="s">
        <v>1328</v>
      </c>
      <c r="M548" s="586" t="s">
        <v>1328</v>
      </c>
      <c r="N548" s="586" t="s">
        <v>1328</v>
      </c>
      <c r="O548" s="586" t="s">
        <v>1328</v>
      </c>
      <c r="P548" s="586" t="s">
        <v>1328</v>
      </c>
      <c r="Q548" s="586" t="s">
        <v>1328</v>
      </c>
      <c r="R548" s="586" t="s">
        <v>1328</v>
      </c>
      <c r="S548" s="586" t="s">
        <v>1328</v>
      </c>
      <c r="T548" s="586" t="s">
        <v>1328</v>
      </c>
      <c r="U548" s="586" t="s">
        <v>1328</v>
      </c>
      <c r="V548" s="586" t="s">
        <v>1328</v>
      </c>
      <c r="W548" s="586" t="s">
        <v>1328</v>
      </c>
      <c r="X548" s="586" t="s">
        <v>1328</v>
      </c>
      <c r="Y548" s="586" t="s">
        <v>1328</v>
      </c>
      <c r="Z548" s="586" t="s">
        <v>1328</v>
      </c>
      <c r="AA548" s="586" t="s">
        <v>1328</v>
      </c>
      <c r="AB548" s="586" t="s">
        <v>1328</v>
      </c>
      <c r="AC548" s="586" t="s">
        <v>1328</v>
      </c>
      <c r="AD548" s="586" t="s">
        <v>1328</v>
      </c>
      <c r="AE548" s="586" t="s">
        <v>1328</v>
      </c>
      <c r="AF548" s="586" t="s">
        <v>1328</v>
      </c>
      <c r="AG548" s="586" t="s">
        <v>1328</v>
      </c>
      <c r="AH548" s="586" t="s">
        <v>1328</v>
      </c>
      <c r="AI548" s="586" t="s">
        <v>1328</v>
      </c>
      <c r="AJ548" s="586" t="s">
        <v>1328</v>
      </c>
      <c r="AK548" s="586" t="s">
        <v>1328</v>
      </c>
      <c r="AL548" s="586" t="s">
        <v>1328</v>
      </c>
      <c r="AM548" s="586" t="s">
        <v>1328</v>
      </c>
      <c r="AN548" s="586" t="s">
        <v>1328</v>
      </c>
      <c r="AO548" s="586" t="s">
        <v>1328</v>
      </c>
      <c r="AP548" s="586" t="s">
        <v>1328</v>
      </c>
      <c r="AQ548" s="586" t="s">
        <v>1328</v>
      </c>
      <c r="AR548" s="586" t="s">
        <v>1328</v>
      </c>
      <c r="AS548" s="586" t="s">
        <v>1328</v>
      </c>
      <c r="AT548" s="587" t="s">
        <v>1328</v>
      </c>
      <c r="AU548" s="586" t="s">
        <v>1328</v>
      </c>
      <c r="AV548" s="586" t="s">
        <v>1328</v>
      </c>
      <c r="AW548" s="586" t="s">
        <v>1328</v>
      </c>
      <c r="AX548" s="586" t="s">
        <v>1328</v>
      </c>
      <c r="AY548" s="586" t="s">
        <v>1328</v>
      </c>
      <c r="AZ548" s="588" t="s">
        <v>1328</v>
      </c>
      <c r="BA548" s="588" t="s">
        <v>1328</v>
      </c>
      <c r="BB548" s="586" t="s">
        <v>1328</v>
      </c>
      <c r="BC548" s="587" t="s">
        <v>1328</v>
      </c>
      <c r="BD548" s="587" t="s">
        <v>1328</v>
      </c>
      <c r="BE548" s="588" t="s">
        <v>1328</v>
      </c>
      <c r="BF548" s="586" t="s">
        <v>1328</v>
      </c>
      <c r="BG548" s="586" t="s">
        <v>1328</v>
      </c>
      <c r="BH548" s="586" t="s">
        <v>1328</v>
      </c>
      <c r="BI548" s="586" t="s">
        <v>1328</v>
      </c>
      <c r="BJ548" s="586"/>
      <c r="BK548" s="586"/>
    </row>
    <row r="549" spans="1:63" x14ac:dyDescent="0.25">
      <c r="A549" s="564">
        <v>303</v>
      </c>
      <c r="C549" s="584" t="s">
        <v>1328</v>
      </c>
      <c r="D549" s="584" t="s">
        <v>1328</v>
      </c>
      <c r="E549" s="585" t="s">
        <v>1328</v>
      </c>
      <c r="F549" s="586" t="s">
        <v>1328</v>
      </c>
      <c r="G549" s="586" t="s">
        <v>1328</v>
      </c>
      <c r="H549" s="586" t="s">
        <v>1328</v>
      </c>
      <c r="I549" s="586" t="s">
        <v>1328</v>
      </c>
      <c r="J549" s="586" t="s">
        <v>1328</v>
      </c>
      <c r="K549" s="586" t="s">
        <v>1328</v>
      </c>
      <c r="L549" s="586" t="s">
        <v>1328</v>
      </c>
      <c r="M549" s="586" t="s">
        <v>1328</v>
      </c>
      <c r="N549" s="586" t="s">
        <v>1328</v>
      </c>
      <c r="O549" s="586" t="s">
        <v>1328</v>
      </c>
      <c r="P549" s="586" t="s">
        <v>1328</v>
      </c>
      <c r="Q549" s="586" t="s">
        <v>1328</v>
      </c>
      <c r="R549" s="586" t="s">
        <v>1328</v>
      </c>
      <c r="S549" s="586" t="s">
        <v>1328</v>
      </c>
      <c r="T549" s="586" t="s">
        <v>1328</v>
      </c>
      <c r="U549" s="586" t="s">
        <v>1328</v>
      </c>
      <c r="V549" s="586" t="s">
        <v>1328</v>
      </c>
      <c r="W549" s="586" t="s">
        <v>1328</v>
      </c>
      <c r="X549" s="586" t="s">
        <v>1328</v>
      </c>
      <c r="Y549" s="586" t="s">
        <v>1328</v>
      </c>
      <c r="Z549" s="586" t="s">
        <v>1328</v>
      </c>
      <c r="AA549" s="586" t="s">
        <v>1328</v>
      </c>
      <c r="AB549" s="586" t="s">
        <v>1328</v>
      </c>
      <c r="AC549" s="586" t="s">
        <v>1328</v>
      </c>
      <c r="AD549" s="586" t="s">
        <v>1328</v>
      </c>
      <c r="AE549" s="586" t="s">
        <v>1328</v>
      </c>
      <c r="AF549" s="586" t="s">
        <v>1328</v>
      </c>
      <c r="AG549" s="586" t="s">
        <v>1328</v>
      </c>
      <c r="AH549" s="586" t="s">
        <v>1328</v>
      </c>
      <c r="AI549" s="586" t="s">
        <v>1328</v>
      </c>
      <c r="AJ549" s="586" t="s">
        <v>1328</v>
      </c>
      <c r="AK549" s="586" t="s">
        <v>1328</v>
      </c>
      <c r="AL549" s="586" t="s">
        <v>1328</v>
      </c>
      <c r="AM549" s="586" t="s">
        <v>1328</v>
      </c>
      <c r="AN549" s="586" t="s">
        <v>1328</v>
      </c>
      <c r="AO549" s="586" t="s">
        <v>1328</v>
      </c>
      <c r="AP549" s="586" t="s">
        <v>1328</v>
      </c>
      <c r="AQ549" s="586" t="s">
        <v>1328</v>
      </c>
      <c r="AR549" s="586" t="s">
        <v>1328</v>
      </c>
      <c r="AS549" s="586" t="s">
        <v>1328</v>
      </c>
      <c r="AT549" s="587" t="s">
        <v>1328</v>
      </c>
      <c r="AU549" s="586" t="s">
        <v>1328</v>
      </c>
      <c r="AV549" s="586" t="s">
        <v>1328</v>
      </c>
      <c r="AW549" s="586" t="s">
        <v>1328</v>
      </c>
      <c r="AX549" s="586" t="s">
        <v>1328</v>
      </c>
      <c r="AY549" s="586" t="s">
        <v>1328</v>
      </c>
      <c r="AZ549" s="588" t="s">
        <v>1328</v>
      </c>
      <c r="BA549" s="588" t="s">
        <v>1328</v>
      </c>
      <c r="BB549" s="586" t="s">
        <v>1328</v>
      </c>
      <c r="BC549" s="587" t="s">
        <v>1328</v>
      </c>
      <c r="BD549" s="587" t="s">
        <v>1328</v>
      </c>
      <c r="BE549" s="588" t="s">
        <v>1328</v>
      </c>
      <c r="BF549" s="586" t="s">
        <v>1328</v>
      </c>
      <c r="BG549" s="586" t="s">
        <v>1328</v>
      </c>
      <c r="BH549" s="586" t="s">
        <v>1328</v>
      </c>
      <c r="BI549" s="586" t="s">
        <v>1328</v>
      </c>
      <c r="BJ549" s="586"/>
      <c r="BK549" s="586"/>
    </row>
    <row r="550" spans="1:63" x14ac:dyDescent="0.25">
      <c r="A550" s="564">
        <v>303</v>
      </c>
      <c r="C550" s="584" t="s">
        <v>1328</v>
      </c>
      <c r="D550" s="584" t="s">
        <v>1328</v>
      </c>
      <c r="E550" s="585" t="s">
        <v>1328</v>
      </c>
      <c r="F550" s="586" t="s">
        <v>1328</v>
      </c>
      <c r="G550" s="586" t="s">
        <v>1328</v>
      </c>
      <c r="H550" s="586" t="s">
        <v>1328</v>
      </c>
      <c r="I550" s="586" t="s">
        <v>1328</v>
      </c>
      <c r="J550" s="586" t="s">
        <v>1328</v>
      </c>
      <c r="K550" s="586" t="s">
        <v>1328</v>
      </c>
      <c r="L550" s="586" t="s">
        <v>1328</v>
      </c>
      <c r="M550" s="586" t="s">
        <v>1328</v>
      </c>
      <c r="N550" s="586" t="s">
        <v>1328</v>
      </c>
      <c r="O550" s="586" t="s">
        <v>1328</v>
      </c>
      <c r="P550" s="586" t="s">
        <v>1328</v>
      </c>
      <c r="Q550" s="586" t="s">
        <v>1328</v>
      </c>
      <c r="R550" s="586" t="s">
        <v>1328</v>
      </c>
      <c r="S550" s="586" t="s">
        <v>1328</v>
      </c>
      <c r="T550" s="586" t="s">
        <v>1328</v>
      </c>
      <c r="U550" s="586" t="s">
        <v>1328</v>
      </c>
      <c r="V550" s="586" t="s">
        <v>1328</v>
      </c>
      <c r="W550" s="586" t="s">
        <v>1328</v>
      </c>
      <c r="X550" s="586" t="s">
        <v>1328</v>
      </c>
      <c r="Y550" s="586" t="s">
        <v>1328</v>
      </c>
      <c r="Z550" s="586" t="s">
        <v>1328</v>
      </c>
      <c r="AA550" s="586" t="s">
        <v>1328</v>
      </c>
      <c r="AB550" s="586" t="s">
        <v>1328</v>
      </c>
      <c r="AC550" s="586" t="s">
        <v>1328</v>
      </c>
      <c r="AD550" s="586" t="s">
        <v>1328</v>
      </c>
      <c r="AE550" s="586" t="s">
        <v>1328</v>
      </c>
      <c r="AF550" s="586" t="s">
        <v>1328</v>
      </c>
      <c r="AG550" s="586" t="s">
        <v>1328</v>
      </c>
      <c r="AH550" s="586" t="s">
        <v>1328</v>
      </c>
      <c r="AI550" s="586" t="s">
        <v>1328</v>
      </c>
      <c r="AJ550" s="586" t="s">
        <v>1328</v>
      </c>
      <c r="AK550" s="586" t="s">
        <v>1328</v>
      </c>
      <c r="AL550" s="586" t="s">
        <v>1328</v>
      </c>
      <c r="AM550" s="586" t="s">
        <v>1328</v>
      </c>
      <c r="AN550" s="586" t="s">
        <v>1328</v>
      </c>
      <c r="AO550" s="586" t="s">
        <v>1328</v>
      </c>
      <c r="AP550" s="586" t="s">
        <v>1328</v>
      </c>
      <c r="AQ550" s="586" t="s">
        <v>1328</v>
      </c>
      <c r="AR550" s="586" t="s">
        <v>1328</v>
      </c>
      <c r="AS550" s="586" t="s">
        <v>1328</v>
      </c>
      <c r="AT550" s="587" t="s">
        <v>1328</v>
      </c>
      <c r="AU550" s="586" t="s">
        <v>1328</v>
      </c>
      <c r="AV550" s="586" t="s">
        <v>1328</v>
      </c>
      <c r="AW550" s="586" t="s">
        <v>1328</v>
      </c>
      <c r="AX550" s="586" t="s">
        <v>1328</v>
      </c>
      <c r="AY550" s="586" t="s">
        <v>1328</v>
      </c>
      <c r="AZ550" s="588" t="s">
        <v>1328</v>
      </c>
      <c r="BA550" s="588" t="s">
        <v>1328</v>
      </c>
      <c r="BB550" s="586" t="s">
        <v>1328</v>
      </c>
      <c r="BC550" s="587" t="s">
        <v>1328</v>
      </c>
      <c r="BD550" s="587" t="s">
        <v>1328</v>
      </c>
      <c r="BE550" s="588" t="s">
        <v>1328</v>
      </c>
      <c r="BF550" s="586" t="s">
        <v>1328</v>
      </c>
      <c r="BG550" s="586" t="s">
        <v>1328</v>
      </c>
      <c r="BH550" s="586" t="s">
        <v>1328</v>
      </c>
      <c r="BI550" s="586" t="s">
        <v>1328</v>
      </c>
      <c r="BJ550" s="586"/>
      <c r="BK550" s="586"/>
    </row>
    <row r="551" spans="1:63" x14ac:dyDescent="0.25">
      <c r="A551" s="564">
        <v>303</v>
      </c>
      <c r="C551" s="584" t="s">
        <v>1328</v>
      </c>
      <c r="D551" s="584" t="s">
        <v>1328</v>
      </c>
      <c r="E551" s="585" t="s">
        <v>1328</v>
      </c>
      <c r="F551" s="586" t="s">
        <v>1328</v>
      </c>
      <c r="G551" s="586" t="s">
        <v>1328</v>
      </c>
      <c r="H551" s="586" t="s">
        <v>1328</v>
      </c>
      <c r="I551" s="586" t="s">
        <v>1328</v>
      </c>
      <c r="J551" s="586" t="s">
        <v>1328</v>
      </c>
      <c r="K551" s="586" t="s">
        <v>1328</v>
      </c>
      <c r="L551" s="586" t="s">
        <v>1328</v>
      </c>
      <c r="M551" s="586" t="s">
        <v>1328</v>
      </c>
      <c r="N551" s="586" t="s">
        <v>1328</v>
      </c>
      <c r="O551" s="586" t="s">
        <v>1328</v>
      </c>
      <c r="P551" s="586" t="s">
        <v>1328</v>
      </c>
      <c r="Q551" s="586" t="s">
        <v>1328</v>
      </c>
      <c r="R551" s="586" t="s">
        <v>1328</v>
      </c>
      <c r="S551" s="586" t="s">
        <v>1328</v>
      </c>
      <c r="T551" s="586" t="s">
        <v>1328</v>
      </c>
      <c r="U551" s="586" t="s">
        <v>1328</v>
      </c>
      <c r="V551" s="586" t="s">
        <v>1328</v>
      </c>
      <c r="W551" s="586" t="s">
        <v>1328</v>
      </c>
      <c r="X551" s="586" t="s">
        <v>1328</v>
      </c>
      <c r="Y551" s="586" t="s">
        <v>1328</v>
      </c>
      <c r="Z551" s="586" t="s">
        <v>1328</v>
      </c>
      <c r="AA551" s="586" t="s">
        <v>1328</v>
      </c>
      <c r="AB551" s="586" t="s">
        <v>1328</v>
      </c>
      <c r="AC551" s="586" t="s">
        <v>1328</v>
      </c>
      <c r="AD551" s="586" t="s">
        <v>1328</v>
      </c>
      <c r="AE551" s="586" t="s">
        <v>1328</v>
      </c>
      <c r="AF551" s="586" t="s">
        <v>1328</v>
      </c>
      <c r="AG551" s="586" t="s">
        <v>1328</v>
      </c>
      <c r="AH551" s="586" t="s">
        <v>1328</v>
      </c>
      <c r="AI551" s="586" t="s">
        <v>1328</v>
      </c>
      <c r="AJ551" s="586" t="s">
        <v>1328</v>
      </c>
      <c r="AK551" s="586" t="s">
        <v>1328</v>
      </c>
      <c r="AL551" s="586" t="s">
        <v>1328</v>
      </c>
      <c r="AM551" s="586" t="s">
        <v>1328</v>
      </c>
      <c r="AN551" s="586" t="s">
        <v>1328</v>
      </c>
      <c r="AO551" s="586" t="s">
        <v>1328</v>
      </c>
      <c r="AP551" s="586" t="s">
        <v>1328</v>
      </c>
      <c r="AQ551" s="586" t="s">
        <v>1328</v>
      </c>
      <c r="AR551" s="586" t="s">
        <v>1328</v>
      </c>
      <c r="AS551" s="586" t="s">
        <v>1328</v>
      </c>
      <c r="AT551" s="587" t="s">
        <v>1328</v>
      </c>
      <c r="AU551" s="586" t="s">
        <v>1328</v>
      </c>
      <c r="AV551" s="586" t="s">
        <v>1328</v>
      </c>
      <c r="AW551" s="586" t="s">
        <v>1328</v>
      </c>
      <c r="AX551" s="586" t="s">
        <v>1328</v>
      </c>
      <c r="AY551" s="586" t="s">
        <v>1328</v>
      </c>
      <c r="AZ551" s="588" t="s">
        <v>1328</v>
      </c>
      <c r="BA551" s="588" t="s">
        <v>1328</v>
      </c>
      <c r="BB551" s="586" t="s">
        <v>1328</v>
      </c>
      <c r="BC551" s="587" t="s">
        <v>1328</v>
      </c>
      <c r="BD551" s="587" t="s">
        <v>1328</v>
      </c>
      <c r="BE551" s="588" t="s">
        <v>1328</v>
      </c>
      <c r="BF551" s="586" t="s">
        <v>1328</v>
      </c>
      <c r="BG551" s="586" t="s">
        <v>1328</v>
      </c>
      <c r="BH551" s="586" t="s">
        <v>1328</v>
      </c>
      <c r="BI551" s="586" t="s">
        <v>1328</v>
      </c>
      <c r="BJ551" s="586"/>
      <c r="BK551" s="586"/>
    </row>
    <row r="552" spans="1:63" x14ac:dyDescent="0.25">
      <c r="A552" s="564">
        <v>303</v>
      </c>
      <c r="C552" s="584" t="s">
        <v>1328</v>
      </c>
      <c r="D552" s="584" t="s">
        <v>1328</v>
      </c>
      <c r="E552" s="585" t="s">
        <v>1328</v>
      </c>
      <c r="F552" s="586" t="s">
        <v>1328</v>
      </c>
      <c r="G552" s="586" t="s">
        <v>1328</v>
      </c>
      <c r="H552" s="586" t="s">
        <v>1328</v>
      </c>
      <c r="I552" s="586" t="s">
        <v>1328</v>
      </c>
      <c r="J552" s="586" t="s">
        <v>1328</v>
      </c>
      <c r="K552" s="586" t="s">
        <v>1328</v>
      </c>
      <c r="L552" s="586" t="s">
        <v>1328</v>
      </c>
      <c r="M552" s="586" t="s">
        <v>1328</v>
      </c>
      <c r="N552" s="586" t="s">
        <v>1328</v>
      </c>
      <c r="O552" s="586" t="s">
        <v>1328</v>
      </c>
      <c r="P552" s="586" t="s">
        <v>1328</v>
      </c>
      <c r="Q552" s="586" t="s">
        <v>1328</v>
      </c>
      <c r="R552" s="586" t="s">
        <v>1328</v>
      </c>
      <c r="S552" s="586" t="s">
        <v>1328</v>
      </c>
      <c r="T552" s="586" t="s">
        <v>1328</v>
      </c>
      <c r="U552" s="586" t="s">
        <v>1328</v>
      </c>
      <c r="V552" s="586" t="s">
        <v>1328</v>
      </c>
      <c r="W552" s="586" t="s">
        <v>1328</v>
      </c>
      <c r="X552" s="586" t="s">
        <v>1328</v>
      </c>
      <c r="Y552" s="586" t="s">
        <v>1328</v>
      </c>
      <c r="Z552" s="586" t="s">
        <v>1328</v>
      </c>
      <c r="AA552" s="586" t="s">
        <v>1328</v>
      </c>
      <c r="AB552" s="586" t="s">
        <v>1328</v>
      </c>
      <c r="AC552" s="586" t="s">
        <v>1328</v>
      </c>
      <c r="AD552" s="586" t="s">
        <v>1328</v>
      </c>
      <c r="AE552" s="586" t="s">
        <v>1328</v>
      </c>
      <c r="AF552" s="586" t="s">
        <v>1328</v>
      </c>
      <c r="AG552" s="586" t="s">
        <v>1328</v>
      </c>
      <c r="AH552" s="586" t="s">
        <v>1328</v>
      </c>
      <c r="AI552" s="586" t="s">
        <v>1328</v>
      </c>
      <c r="AJ552" s="586" t="s">
        <v>1328</v>
      </c>
      <c r="AK552" s="586" t="s">
        <v>1328</v>
      </c>
      <c r="AL552" s="586" t="s">
        <v>1328</v>
      </c>
      <c r="AM552" s="586" t="s">
        <v>1328</v>
      </c>
      <c r="AN552" s="586" t="s">
        <v>1328</v>
      </c>
      <c r="AO552" s="586" t="s">
        <v>1328</v>
      </c>
      <c r="AP552" s="586" t="s">
        <v>1328</v>
      </c>
      <c r="AQ552" s="586" t="s">
        <v>1328</v>
      </c>
      <c r="AR552" s="586" t="s">
        <v>1328</v>
      </c>
      <c r="AS552" s="586" t="s">
        <v>1328</v>
      </c>
      <c r="AT552" s="587" t="s">
        <v>1328</v>
      </c>
      <c r="AU552" s="586" t="s">
        <v>1328</v>
      </c>
      <c r="AV552" s="586" t="s">
        <v>1328</v>
      </c>
      <c r="AW552" s="586" t="s">
        <v>1328</v>
      </c>
      <c r="AX552" s="586" t="s">
        <v>1328</v>
      </c>
      <c r="AY552" s="586" t="s">
        <v>1328</v>
      </c>
      <c r="AZ552" s="588" t="s">
        <v>1328</v>
      </c>
      <c r="BA552" s="588" t="s">
        <v>1328</v>
      </c>
      <c r="BB552" s="586" t="s">
        <v>1328</v>
      </c>
      <c r="BC552" s="587" t="s">
        <v>1328</v>
      </c>
      <c r="BD552" s="587" t="s">
        <v>1328</v>
      </c>
      <c r="BE552" s="588" t="s">
        <v>1328</v>
      </c>
      <c r="BF552" s="586" t="s">
        <v>1328</v>
      </c>
      <c r="BG552" s="586" t="s">
        <v>1328</v>
      </c>
      <c r="BH552" s="586" t="s">
        <v>1328</v>
      </c>
      <c r="BI552" s="586" t="s">
        <v>1328</v>
      </c>
      <c r="BJ552" s="586"/>
      <c r="BK552" s="586"/>
    </row>
    <row r="553" spans="1:63" x14ac:dyDescent="0.25">
      <c r="A553" s="564">
        <v>303</v>
      </c>
      <c r="C553" s="584" t="s">
        <v>1328</v>
      </c>
      <c r="D553" s="584" t="s">
        <v>1328</v>
      </c>
      <c r="E553" s="585" t="s">
        <v>1328</v>
      </c>
      <c r="F553" s="586" t="s">
        <v>1328</v>
      </c>
      <c r="G553" s="586" t="s">
        <v>1328</v>
      </c>
      <c r="H553" s="586" t="s">
        <v>1328</v>
      </c>
      <c r="I553" s="586" t="s">
        <v>1328</v>
      </c>
      <c r="J553" s="586" t="s">
        <v>1328</v>
      </c>
      <c r="K553" s="586" t="s">
        <v>1328</v>
      </c>
      <c r="L553" s="586" t="s">
        <v>1328</v>
      </c>
      <c r="M553" s="586" t="s">
        <v>1328</v>
      </c>
      <c r="N553" s="586" t="s">
        <v>1328</v>
      </c>
      <c r="O553" s="586" t="s">
        <v>1328</v>
      </c>
      <c r="P553" s="586" t="s">
        <v>1328</v>
      </c>
      <c r="Q553" s="586" t="s">
        <v>1328</v>
      </c>
      <c r="R553" s="586" t="s">
        <v>1328</v>
      </c>
      <c r="S553" s="586" t="s">
        <v>1328</v>
      </c>
      <c r="T553" s="586" t="s">
        <v>1328</v>
      </c>
      <c r="U553" s="586" t="s">
        <v>1328</v>
      </c>
      <c r="V553" s="586" t="s">
        <v>1328</v>
      </c>
      <c r="W553" s="586" t="s">
        <v>1328</v>
      </c>
      <c r="X553" s="586" t="s">
        <v>1328</v>
      </c>
      <c r="Y553" s="586" t="s">
        <v>1328</v>
      </c>
      <c r="Z553" s="586" t="s">
        <v>1328</v>
      </c>
      <c r="AA553" s="586" t="s">
        <v>1328</v>
      </c>
      <c r="AB553" s="586" t="s">
        <v>1328</v>
      </c>
      <c r="AC553" s="586" t="s">
        <v>1328</v>
      </c>
      <c r="AD553" s="586" t="s">
        <v>1328</v>
      </c>
      <c r="AE553" s="586" t="s">
        <v>1328</v>
      </c>
      <c r="AF553" s="586" t="s">
        <v>1328</v>
      </c>
      <c r="AG553" s="586" t="s">
        <v>1328</v>
      </c>
      <c r="AH553" s="586" t="s">
        <v>1328</v>
      </c>
      <c r="AI553" s="586" t="s">
        <v>1328</v>
      </c>
      <c r="AJ553" s="586" t="s">
        <v>1328</v>
      </c>
      <c r="AK553" s="586" t="s">
        <v>1328</v>
      </c>
      <c r="AL553" s="586" t="s">
        <v>1328</v>
      </c>
      <c r="AM553" s="586" t="s">
        <v>1328</v>
      </c>
      <c r="AN553" s="586" t="s">
        <v>1328</v>
      </c>
      <c r="AO553" s="586" t="s">
        <v>1328</v>
      </c>
      <c r="AP553" s="586" t="s">
        <v>1328</v>
      </c>
      <c r="AQ553" s="586" t="s">
        <v>1328</v>
      </c>
      <c r="AR553" s="586" t="s">
        <v>1328</v>
      </c>
      <c r="AS553" s="586" t="s">
        <v>1328</v>
      </c>
      <c r="AT553" s="587" t="s">
        <v>1328</v>
      </c>
      <c r="AU553" s="586" t="s">
        <v>1328</v>
      </c>
      <c r="AV553" s="586" t="s">
        <v>1328</v>
      </c>
      <c r="AW553" s="586" t="s">
        <v>1328</v>
      </c>
      <c r="AX553" s="586" t="s">
        <v>1328</v>
      </c>
      <c r="AY553" s="586" t="s">
        <v>1328</v>
      </c>
      <c r="AZ553" s="588" t="s">
        <v>1328</v>
      </c>
      <c r="BA553" s="588" t="s">
        <v>1328</v>
      </c>
      <c r="BB553" s="586" t="s">
        <v>1328</v>
      </c>
      <c r="BC553" s="587" t="s">
        <v>1328</v>
      </c>
      <c r="BD553" s="587" t="s">
        <v>1328</v>
      </c>
      <c r="BE553" s="588" t="s">
        <v>1328</v>
      </c>
      <c r="BF553" s="586" t="s">
        <v>1328</v>
      </c>
      <c r="BG553" s="586" t="s">
        <v>1328</v>
      </c>
      <c r="BH553" s="586" t="s">
        <v>1328</v>
      </c>
      <c r="BI553" s="586" t="s">
        <v>1328</v>
      </c>
      <c r="BJ553" s="586"/>
      <c r="BK553" s="586"/>
    </row>
    <row r="554" spans="1:63" x14ac:dyDescent="0.25">
      <c r="A554" s="564">
        <v>303</v>
      </c>
      <c r="C554" s="584" t="s">
        <v>1328</v>
      </c>
      <c r="D554" s="584" t="s">
        <v>1328</v>
      </c>
      <c r="E554" s="585" t="s">
        <v>1328</v>
      </c>
      <c r="F554" s="586" t="s">
        <v>1328</v>
      </c>
      <c r="G554" s="586" t="s">
        <v>1328</v>
      </c>
      <c r="H554" s="586" t="s">
        <v>1328</v>
      </c>
      <c r="I554" s="586" t="s">
        <v>1328</v>
      </c>
      <c r="J554" s="586" t="s">
        <v>1328</v>
      </c>
      <c r="K554" s="586" t="s">
        <v>1328</v>
      </c>
      <c r="L554" s="586" t="s">
        <v>1328</v>
      </c>
      <c r="M554" s="586" t="s">
        <v>1328</v>
      </c>
      <c r="N554" s="586" t="s">
        <v>1328</v>
      </c>
      <c r="O554" s="586" t="s">
        <v>1328</v>
      </c>
      <c r="P554" s="586" t="s">
        <v>1328</v>
      </c>
      <c r="Q554" s="586" t="s">
        <v>1328</v>
      </c>
      <c r="R554" s="586" t="s">
        <v>1328</v>
      </c>
      <c r="S554" s="586" t="s">
        <v>1328</v>
      </c>
      <c r="T554" s="586" t="s">
        <v>1328</v>
      </c>
      <c r="U554" s="586" t="s">
        <v>1328</v>
      </c>
      <c r="V554" s="586" t="s">
        <v>1328</v>
      </c>
      <c r="W554" s="586" t="s">
        <v>1328</v>
      </c>
      <c r="X554" s="586" t="s">
        <v>1328</v>
      </c>
      <c r="Y554" s="586" t="s">
        <v>1328</v>
      </c>
      <c r="Z554" s="586" t="s">
        <v>1328</v>
      </c>
      <c r="AA554" s="586" t="s">
        <v>1328</v>
      </c>
      <c r="AB554" s="586" t="s">
        <v>1328</v>
      </c>
      <c r="AC554" s="586" t="s">
        <v>1328</v>
      </c>
      <c r="AD554" s="586" t="s">
        <v>1328</v>
      </c>
      <c r="AE554" s="586" t="s">
        <v>1328</v>
      </c>
      <c r="AF554" s="586" t="s">
        <v>1328</v>
      </c>
      <c r="AG554" s="586" t="s">
        <v>1328</v>
      </c>
      <c r="AH554" s="586" t="s">
        <v>1328</v>
      </c>
      <c r="AI554" s="586" t="s">
        <v>1328</v>
      </c>
      <c r="AJ554" s="586" t="s">
        <v>1328</v>
      </c>
      <c r="AK554" s="586" t="s">
        <v>1328</v>
      </c>
      <c r="AL554" s="586" t="s">
        <v>1328</v>
      </c>
      <c r="AM554" s="586" t="s">
        <v>1328</v>
      </c>
      <c r="AN554" s="586" t="s">
        <v>1328</v>
      </c>
      <c r="AO554" s="586" t="s">
        <v>1328</v>
      </c>
      <c r="AP554" s="586" t="s">
        <v>1328</v>
      </c>
      <c r="AQ554" s="586" t="s">
        <v>1328</v>
      </c>
      <c r="AR554" s="586" t="s">
        <v>1328</v>
      </c>
      <c r="AS554" s="586" t="s">
        <v>1328</v>
      </c>
      <c r="AT554" s="587" t="s">
        <v>1328</v>
      </c>
      <c r="AU554" s="586" t="s">
        <v>1328</v>
      </c>
      <c r="AV554" s="586" t="s">
        <v>1328</v>
      </c>
      <c r="AW554" s="586" t="s">
        <v>1328</v>
      </c>
      <c r="AX554" s="586" t="s">
        <v>1328</v>
      </c>
      <c r="AY554" s="586" t="s">
        <v>1328</v>
      </c>
      <c r="AZ554" s="588" t="s">
        <v>1328</v>
      </c>
      <c r="BA554" s="588" t="s">
        <v>1328</v>
      </c>
      <c r="BB554" s="586" t="s">
        <v>1328</v>
      </c>
      <c r="BC554" s="587" t="s">
        <v>1328</v>
      </c>
      <c r="BD554" s="587" t="s">
        <v>1328</v>
      </c>
      <c r="BE554" s="588" t="s">
        <v>1328</v>
      </c>
      <c r="BF554" s="586" t="s">
        <v>1328</v>
      </c>
      <c r="BG554" s="586" t="s">
        <v>1328</v>
      </c>
      <c r="BH554" s="586" t="s">
        <v>1328</v>
      </c>
      <c r="BI554" s="586" t="s">
        <v>1328</v>
      </c>
      <c r="BJ554" s="586"/>
      <c r="BK554" s="586"/>
    </row>
    <row r="555" spans="1:63" x14ac:dyDescent="0.25">
      <c r="A555" s="564">
        <v>303</v>
      </c>
      <c r="C555" s="584" t="s">
        <v>1328</v>
      </c>
      <c r="D555" s="584" t="s">
        <v>1328</v>
      </c>
      <c r="E555" s="585" t="s">
        <v>1328</v>
      </c>
      <c r="F555" s="586" t="s">
        <v>1328</v>
      </c>
      <c r="G555" s="586" t="s">
        <v>1328</v>
      </c>
      <c r="H555" s="586" t="s">
        <v>1328</v>
      </c>
      <c r="I555" s="586" t="s">
        <v>1328</v>
      </c>
      <c r="J555" s="586" t="s">
        <v>1328</v>
      </c>
      <c r="K555" s="586" t="s">
        <v>1328</v>
      </c>
      <c r="L555" s="586" t="s">
        <v>1328</v>
      </c>
      <c r="M555" s="586" t="s">
        <v>1328</v>
      </c>
      <c r="N555" s="586" t="s">
        <v>1328</v>
      </c>
      <c r="O555" s="586" t="s">
        <v>1328</v>
      </c>
      <c r="P555" s="586" t="s">
        <v>1328</v>
      </c>
      <c r="Q555" s="586" t="s">
        <v>1328</v>
      </c>
      <c r="R555" s="586" t="s">
        <v>1328</v>
      </c>
      <c r="S555" s="586" t="s">
        <v>1328</v>
      </c>
      <c r="T555" s="586" t="s">
        <v>1328</v>
      </c>
      <c r="U555" s="586" t="s">
        <v>1328</v>
      </c>
      <c r="V555" s="586" t="s">
        <v>1328</v>
      </c>
      <c r="W555" s="586" t="s">
        <v>1328</v>
      </c>
      <c r="X555" s="586" t="s">
        <v>1328</v>
      </c>
      <c r="Y555" s="586" t="s">
        <v>1328</v>
      </c>
      <c r="Z555" s="586" t="s">
        <v>1328</v>
      </c>
      <c r="AA555" s="586" t="s">
        <v>1328</v>
      </c>
      <c r="AB555" s="586" t="s">
        <v>1328</v>
      </c>
      <c r="AC555" s="586" t="s">
        <v>1328</v>
      </c>
      <c r="AD555" s="586" t="s">
        <v>1328</v>
      </c>
      <c r="AE555" s="586" t="s">
        <v>1328</v>
      </c>
      <c r="AF555" s="586" t="s">
        <v>1328</v>
      </c>
      <c r="AG555" s="586" t="s">
        <v>1328</v>
      </c>
      <c r="AH555" s="586" t="s">
        <v>1328</v>
      </c>
      <c r="AI555" s="586" t="s">
        <v>1328</v>
      </c>
      <c r="AJ555" s="586" t="s">
        <v>1328</v>
      </c>
      <c r="AK555" s="586" t="s">
        <v>1328</v>
      </c>
      <c r="AL555" s="586" t="s">
        <v>1328</v>
      </c>
      <c r="AM555" s="586" t="s">
        <v>1328</v>
      </c>
      <c r="AN555" s="586" t="s">
        <v>1328</v>
      </c>
      <c r="AO555" s="586" t="s">
        <v>1328</v>
      </c>
      <c r="AP555" s="586" t="s">
        <v>1328</v>
      </c>
      <c r="AQ555" s="586" t="s">
        <v>1328</v>
      </c>
      <c r="AR555" s="586" t="s">
        <v>1328</v>
      </c>
      <c r="AS555" s="586" t="s">
        <v>1328</v>
      </c>
      <c r="AT555" s="587" t="s">
        <v>1328</v>
      </c>
      <c r="AU555" s="586" t="s">
        <v>1328</v>
      </c>
      <c r="AV555" s="586" t="s">
        <v>1328</v>
      </c>
      <c r="AW555" s="586" t="s">
        <v>1328</v>
      </c>
      <c r="AX555" s="586" t="s">
        <v>1328</v>
      </c>
      <c r="AY555" s="586" t="s">
        <v>1328</v>
      </c>
      <c r="AZ555" s="588" t="s">
        <v>1328</v>
      </c>
      <c r="BA555" s="588" t="s">
        <v>1328</v>
      </c>
      <c r="BB555" s="586" t="s">
        <v>1328</v>
      </c>
      <c r="BC555" s="587" t="s">
        <v>1328</v>
      </c>
      <c r="BD555" s="587" t="s">
        <v>1328</v>
      </c>
      <c r="BE555" s="588" t="s">
        <v>1328</v>
      </c>
      <c r="BF555" s="586" t="s">
        <v>1328</v>
      </c>
      <c r="BG555" s="586" t="s">
        <v>1328</v>
      </c>
      <c r="BH555" s="586" t="s">
        <v>1328</v>
      </c>
      <c r="BI555" s="586" t="s">
        <v>1328</v>
      </c>
      <c r="BJ555" s="586"/>
      <c r="BK555" s="586"/>
    </row>
    <row r="556" spans="1:63" x14ac:dyDescent="0.25">
      <c r="A556" s="564">
        <v>303</v>
      </c>
      <c r="C556" s="584" t="s">
        <v>1328</v>
      </c>
      <c r="D556" s="584" t="s">
        <v>1328</v>
      </c>
      <c r="E556" s="585" t="s">
        <v>1328</v>
      </c>
      <c r="F556" s="586" t="s">
        <v>1328</v>
      </c>
      <c r="G556" s="586" t="s">
        <v>1328</v>
      </c>
      <c r="H556" s="586" t="s">
        <v>1328</v>
      </c>
      <c r="I556" s="586" t="s">
        <v>1328</v>
      </c>
      <c r="J556" s="586" t="s">
        <v>1328</v>
      </c>
      <c r="K556" s="586" t="s">
        <v>1328</v>
      </c>
      <c r="L556" s="586" t="s">
        <v>1328</v>
      </c>
      <c r="M556" s="586" t="s">
        <v>1328</v>
      </c>
      <c r="N556" s="586" t="s">
        <v>1328</v>
      </c>
      <c r="O556" s="586" t="s">
        <v>1328</v>
      </c>
      <c r="P556" s="586" t="s">
        <v>1328</v>
      </c>
      <c r="Q556" s="586" t="s">
        <v>1328</v>
      </c>
      <c r="R556" s="586" t="s">
        <v>1328</v>
      </c>
      <c r="S556" s="586" t="s">
        <v>1328</v>
      </c>
      <c r="T556" s="586" t="s">
        <v>1328</v>
      </c>
      <c r="U556" s="586" t="s">
        <v>1328</v>
      </c>
      <c r="V556" s="586" t="s">
        <v>1328</v>
      </c>
      <c r="W556" s="586" t="s">
        <v>1328</v>
      </c>
      <c r="X556" s="586" t="s">
        <v>1328</v>
      </c>
      <c r="Y556" s="586" t="s">
        <v>1328</v>
      </c>
      <c r="Z556" s="586" t="s">
        <v>1328</v>
      </c>
      <c r="AA556" s="586" t="s">
        <v>1328</v>
      </c>
      <c r="AB556" s="586" t="s">
        <v>1328</v>
      </c>
      <c r="AC556" s="586" t="s">
        <v>1328</v>
      </c>
      <c r="AD556" s="586" t="s">
        <v>1328</v>
      </c>
      <c r="AE556" s="586" t="s">
        <v>1328</v>
      </c>
      <c r="AF556" s="586" t="s">
        <v>1328</v>
      </c>
      <c r="AG556" s="586" t="s">
        <v>1328</v>
      </c>
      <c r="AH556" s="586" t="s">
        <v>1328</v>
      </c>
      <c r="AI556" s="586" t="s">
        <v>1328</v>
      </c>
      <c r="AJ556" s="586" t="s">
        <v>1328</v>
      </c>
      <c r="AK556" s="586" t="s">
        <v>1328</v>
      </c>
      <c r="AL556" s="586" t="s">
        <v>1328</v>
      </c>
      <c r="AM556" s="586" t="s">
        <v>1328</v>
      </c>
      <c r="AN556" s="586" t="s">
        <v>1328</v>
      </c>
      <c r="AO556" s="586" t="s">
        <v>1328</v>
      </c>
      <c r="AP556" s="586" t="s">
        <v>1328</v>
      </c>
      <c r="AQ556" s="586" t="s">
        <v>1328</v>
      </c>
      <c r="AR556" s="586" t="s">
        <v>1328</v>
      </c>
      <c r="AS556" s="586" t="s">
        <v>1328</v>
      </c>
      <c r="AT556" s="587" t="s">
        <v>1328</v>
      </c>
      <c r="AU556" s="586" t="s">
        <v>1328</v>
      </c>
      <c r="AV556" s="586" t="s">
        <v>1328</v>
      </c>
      <c r="AW556" s="586" t="s">
        <v>1328</v>
      </c>
      <c r="AX556" s="586" t="s">
        <v>1328</v>
      </c>
      <c r="AY556" s="586" t="s">
        <v>1328</v>
      </c>
      <c r="AZ556" s="588" t="s">
        <v>1328</v>
      </c>
      <c r="BA556" s="588" t="s">
        <v>1328</v>
      </c>
      <c r="BB556" s="586" t="s">
        <v>1328</v>
      </c>
      <c r="BC556" s="587" t="s">
        <v>1328</v>
      </c>
      <c r="BD556" s="587" t="s">
        <v>1328</v>
      </c>
      <c r="BE556" s="588" t="s">
        <v>1328</v>
      </c>
      <c r="BF556" s="586" t="s">
        <v>1328</v>
      </c>
      <c r="BG556" s="586" t="s">
        <v>1328</v>
      </c>
      <c r="BH556" s="586" t="s">
        <v>1328</v>
      </c>
      <c r="BI556" s="586" t="s">
        <v>1328</v>
      </c>
      <c r="BJ556" s="586"/>
      <c r="BK556" s="586"/>
    </row>
    <row r="557" spans="1:63" x14ac:dyDescent="0.25">
      <c r="A557" s="564">
        <v>303</v>
      </c>
      <c r="C557" s="584" t="s">
        <v>1328</v>
      </c>
      <c r="D557" s="584" t="s">
        <v>1328</v>
      </c>
      <c r="E557" s="585" t="s">
        <v>1328</v>
      </c>
      <c r="F557" s="586" t="s">
        <v>1328</v>
      </c>
      <c r="G557" s="586" t="s">
        <v>1328</v>
      </c>
      <c r="H557" s="586" t="s">
        <v>1328</v>
      </c>
      <c r="I557" s="586" t="s">
        <v>1328</v>
      </c>
      <c r="J557" s="586" t="s">
        <v>1328</v>
      </c>
      <c r="K557" s="586" t="s">
        <v>1328</v>
      </c>
      <c r="L557" s="586" t="s">
        <v>1328</v>
      </c>
      <c r="M557" s="586" t="s">
        <v>1328</v>
      </c>
      <c r="N557" s="586" t="s">
        <v>1328</v>
      </c>
      <c r="O557" s="586" t="s">
        <v>1328</v>
      </c>
      <c r="P557" s="586" t="s">
        <v>1328</v>
      </c>
      <c r="Q557" s="586" t="s">
        <v>1328</v>
      </c>
      <c r="R557" s="586" t="s">
        <v>1328</v>
      </c>
      <c r="S557" s="586" t="s">
        <v>1328</v>
      </c>
      <c r="T557" s="586" t="s">
        <v>1328</v>
      </c>
      <c r="U557" s="586" t="s">
        <v>1328</v>
      </c>
      <c r="V557" s="586" t="s">
        <v>1328</v>
      </c>
      <c r="W557" s="586" t="s">
        <v>1328</v>
      </c>
      <c r="X557" s="586" t="s">
        <v>1328</v>
      </c>
      <c r="Y557" s="586" t="s">
        <v>1328</v>
      </c>
      <c r="Z557" s="586" t="s">
        <v>1328</v>
      </c>
      <c r="AA557" s="586" t="s">
        <v>1328</v>
      </c>
      <c r="AB557" s="586" t="s">
        <v>1328</v>
      </c>
      <c r="AC557" s="586" t="s">
        <v>1328</v>
      </c>
      <c r="AD557" s="586" t="s">
        <v>1328</v>
      </c>
      <c r="AE557" s="586" t="s">
        <v>1328</v>
      </c>
      <c r="AF557" s="586" t="s">
        <v>1328</v>
      </c>
      <c r="AG557" s="586" t="s">
        <v>1328</v>
      </c>
      <c r="AH557" s="586" t="s">
        <v>1328</v>
      </c>
      <c r="AI557" s="586" t="s">
        <v>1328</v>
      </c>
      <c r="AJ557" s="586" t="s">
        <v>1328</v>
      </c>
      <c r="AK557" s="586" t="s">
        <v>1328</v>
      </c>
      <c r="AL557" s="586" t="s">
        <v>1328</v>
      </c>
      <c r="AM557" s="586" t="s">
        <v>1328</v>
      </c>
      <c r="AN557" s="586" t="s">
        <v>1328</v>
      </c>
      <c r="AO557" s="586" t="s">
        <v>1328</v>
      </c>
      <c r="AP557" s="586" t="s">
        <v>1328</v>
      </c>
      <c r="AQ557" s="586" t="s">
        <v>1328</v>
      </c>
      <c r="AR557" s="586" t="s">
        <v>1328</v>
      </c>
      <c r="AS557" s="586" t="s">
        <v>1328</v>
      </c>
      <c r="AT557" s="587" t="s">
        <v>1328</v>
      </c>
      <c r="AU557" s="586" t="s">
        <v>1328</v>
      </c>
      <c r="AV557" s="586" t="s">
        <v>1328</v>
      </c>
      <c r="AW557" s="586" t="s">
        <v>1328</v>
      </c>
      <c r="AX557" s="586" t="s">
        <v>1328</v>
      </c>
      <c r="AY557" s="586" t="s">
        <v>1328</v>
      </c>
      <c r="AZ557" s="588" t="s">
        <v>1328</v>
      </c>
      <c r="BA557" s="588" t="s">
        <v>1328</v>
      </c>
      <c r="BB557" s="586" t="s">
        <v>1328</v>
      </c>
      <c r="BC557" s="587" t="s">
        <v>1328</v>
      </c>
      <c r="BD557" s="587" t="s">
        <v>1328</v>
      </c>
      <c r="BE557" s="588" t="s">
        <v>1328</v>
      </c>
      <c r="BF557" s="586" t="s">
        <v>1328</v>
      </c>
      <c r="BG557" s="586" t="s">
        <v>1328</v>
      </c>
      <c r="BH557" s="586" t="s">
        <v>1328</v>
      </c>
      <c r="BI557" s="586" t="s">
        <v>1328</v>
      </c>
      <c r="BJ557" s="586"/>
      <c r="BK557" s="586"/>
    </row>
    <row r="558" spans="1:63" x14ac:dyDescent="0.25">
      <c r="A558" s="564">
        <v>303</v>
      </c>
      <c r="C558" s="584" t="s">
        <v>1328</v>
      </c>
      <c r="D558" s="584" t="s">
        <v>1328</v>
      </c>
      <c r="E558" s="585" t="s">
        <v>1328</v>
      </c>
      <c r="F558" s="586" t="s">
        <v>1328</v>
      </c>
      <c r="G558" s="586" t="s">
        <v>1328</v>
      </c>
      <c r="H558" s="586" t="s">
        <v>1328</v>
      </c>
      <c r="I558" s="586" t="s">
        <v>1328</v>
      </c>
      <c r="J558" s="586" t="s">
        <v>1328</v>
      </c>
      <c r="K558" s="586" t="s">
        <v>1328</v>
      </c>
      <c r="L558" s="586" t="s">
        <v>1328</v>
      </c>
      <c r="M558" s="586" t="s">
        <v>1328</v>
      </c>
      <c r="N558" s="586" t="s">
        <v>1328</v>
      </c>
      <c r="O558" s="586" t="s">
        <v>1328</v>
      </c>
      <c r="P558" s="586" t="s">
        <v>1328</v>
      </c>
      <c r="Q558" s="586" t="s">
        <v>1328</v>
      </c>
      <c r="R558" s="586" t="s">
        <v>1328</v>
      </c>
      <c r="S558" s="586" t="s">
        <v>1328</v>
      </c>
      <c r="T558" s="586" t="s">
        <v>1328</v>
      </c>
      <c r="U558" s="586" t="s">
        <v>1328</v>
      </c>
      <c r="V558" s="586" t="s">
        <v>1328</v>
      </c>
      <c r="W558" s="586" t="s">
        <v>1328</v>
      </c>
      <c r="X558" s="586" t="s">
        <v>1328</v>
      </c>
      <c r="Y558" s="586" t="s">
        <v>1328</v>
      </c>
      <c r="Z558" s="586" t="s">
        <v>1328</v>
      </c>
      <c r="AA558" s="586" t="s">
        <v>1328</v>
      </c>
      <c r="AB558" s="586" t="s">
        <v>1328</v>
      </c>
      <c r="AC558" s="586" t="s">
        <v>1328</v>
      </c>
      <c r="AD558" s="586" t="s">
        <v>1328</v>
      </c>
      <c r="AE558" s="586" t="s">
        <v>1328</v>
      </c>
      <c r="AF558" s="586" t="s">
        <v>1328</v>
      </c>
      <c r="AG558" s="586" t="s">
        <v>1328</v>
      </c>
      <c r="AH558" s="586" t="s">
        <v>1328</v>
      </c>
      <c r="AI558" s="586" t="s">
        <v>1328</v>
      </c>
      <c r="AJ558" s="586" t="s">
        <v>1328</v>
      </c>
      <c r="AK558" s="586" t="s">
        <v>1328</v>
      </c>
      <c r="AL558" s="586" t="s">
        <v>1328</v>
      </c>
      <c r="AM558" s="586" t="s">
        <v>1328</v>
      </c>
      <c r="AN558" s="586" t="s">
        <v>1328</v>
      </c>
      <c r="AO558" s="586" t="s">
        <v>1328</v>
      </c>
      <c r="AP558" s="586" t="s">
        <v>1328</v>
      </c>
      <c r="AQ558" s="586" t="s">
        <v>1328</v>
      </c>
      <c r="AR558" s="586" t="s">
        <v>1328</v>
      </c>
      <c r="AS558" s="586" t="s">
        <v>1328</v>
      </c>
      <c r="AT558" s="587" t="s">
        <v>1328</v>
      </c>
      <c r="AU558" s="586" t="s">
        <v>1328</v>
      </c>
      <c r="AV558" s="586" t="s">
        <v>1328</v>
      </c>
      <c r="AW558" s="586" t="s">
        <v>1328</v>
      </c>
      <c r="AX558" s="586" t="s">
        <v>1328</v>
      </c>
      <c r="AY558" s="586" t="s">
        <v>1328</v>
      </c>
      <c r="AZ558" s="588" t="s">
        <v>1328</v>
      </c>
      <c r="BA558" s="588" t="s">
        <v>1328</v>
      </c>
      <c r="BB558" s="586" t="s">
        <v>1328</v>
      </c>
      <c r="BC558" s="587" t="s">
        <v>1328</v>
      </c>
      <c r="BD558" s="587" t="s">
        <v>1328</v>
      </c>
      <c r="BE558" s="588" t="s">
        <v>1328</v>
      </c>
      <c r="BF558" s="586" t="s">
        <v>1328</v>
      </c>
      <c r="BG558" s="586" t="s">
        <v>1328</v>
      </c>
      <c r="BH558" s="586" t="s">
        <v>1328</v>
      </c>
      <c r="BI558" s="586" t="s">
        <v>1328</v>
      </c>
      <c r="BJ558" s="586"/>
      <c r="BK558" s="586"/>
    </row>
    <row r="559" spans="1:63" x14ac:dyDescent="0.25">
      <c r="A559" s="564">
        <v>303</v>
      </c>
      <c r="C559" s="584" t="s">
        <v>1328</v>
      </c>
      <c r="D559" s="584" t="s">
        <v>1328</v>
      </c>
      <c r="E559" s="585" t="s">
        <v>1328</v>
      </c>
      <c r="F559" s="586" t="s">
        <v>1328</v>
      </c>
      <c r="G559" s="586" t="s">
        <v>1328</v>
      </c>
      <c r="H559" s="586" t="s">
        <v>1328</v>
      </c>
      <c r="I559" s="586" t="s">
        <v>1328</v>
      </c>
      <c r="J559" s="586" t="s">
        <v>1328</v>
      </c>
      <c r="K559" s="586" t="s">
        <v>1328</v>
      </c>
      <c r="L559" s="586" t="s">
        <v>1328</v>
      </c>
      <c r="M559" s="586" t="s">
        <v>1328</v>
      </c>
      <c r="N559" s="586" t="s">
        <v>1328</v>
      </c>
      <c r="O559" s="586" t="s">
        <v>1328</v>
      </c>
      <c r="P559" s="586" t="s">
        <v>1328</v>
      </c>
      <c r="Q559" s="586" t="s">
        <v>1328</v>
      </c>
      <c r="R559" s="586" t="s">
        <v>1328</v>
      </c>
      <c r="S559" s="586" t="s">
        <v>1328</v>
      </c>
      <c r="T559" s="586" t="s">
        <v>1328</v>
      </c>
      <c r="U559" s="586" t="s">
        <v>1328</v>
      </c>
      <c r="V559" s="586" t="s">
        <v>1328</v>
      </c>
      <c r="W559" s="586" t="s">
        <v>1328</v>
      </c>
      <c r="X559" s="586" t="s">
        <v>1328</v>
      </c>
      <c r="Y559" s="586" t="s">
        <v>1328</v>
      </c>
      <c r="Z559" s="586" t="s">
        <v>1328</v>
      </c>
      <c r="AA559" s="586" t="s">
        <v>1328</v>
      </c>
      <c r="AB559" s="586" t="s">
        <v>1328</v>
      </c>
      <c r="AC559" s="586" t="s">
        <v>1328</v>
      </c>
      <c r="AD559" s="586" t="s">
        <v>1328</v>
      </c>
      <c r="AE559" s="586" t="s">
        <v>1328</v>
      </c>
      <c r="AF559" s="586" t="s">
        <v>1328</v>
      </c>
      <c r="AG559" s="586" t="s">
        <v>1328</v>
      </c>
      <c r="AH559" s="586" t="s">
        <v>1328</v>
      </c>
      <c r="AI559" s="586" t="s">
        <v>1328</v>
      </c>
      <c r="AJ559" s="586" t="s">
        <v>1328</v>
      </c>
      <c r="AK559" s="586" t="s">
        <v>1328</v>
      </c>
      <c r="AL559" s="586" t="s">
        <v>1328</v>
      </c>
      <c r="AM559" s="586" t="s">
        <v>1328</v>
      </c>
      <c r="AN559" s="586" t="s">
        <v>1328</v>
      </c>
      <c r="AO559" s="586" t="s">
        <v>1328</v>
      </c>
      <c r="AP559" s="586" t="s">
        <v>1328</v>
      </c>
      <c r="AQ559" s="586" t="s">
        <v>1328</v>
      </c>
      <c r="AR559" s="586" t="s">
        <v>1328</v>
      </c>
      <c r="AS559" s="586" t="s">
        <v>1328</v>
      </c>
      <c r="AT559" s="587" t="s">
        <v>1328</v>
      </c>
      <c r="AU559" s="586" t="s">
        <v>1328</v>
      </c>
      <c r="AV559" s="586" t="s">
        <v>1328</v>
      </c>
      <c r="AW559" s="586" t="s">
        <v>1328</v>
      </c>
      <c r="AX559" s="586" t="s">
        <v>1328</v>
      </c>
      <c r="AY559" s="586" t="s">
        <v>1328</v>
      </c>
      <c r="AZ559" s="588" t="s">
        <v>1328</v>
      </c>
      <c r="BA559" s="588" t="s">
        <v>1328</v>
      </c>
      <c r="BB559" s="586" t="s">
        <v>1328</v>
      </c>
      <c r="BC559" s="587" t="s">
        <v>1328</v>
      </c>
      <c r="BD559" s="587" t="s">
        <v>1328</v>
      </c>
      <c r="BE559" s="588" t="s">
        <v>1328</v>
      </c>
      <c r="BF559" s="586" t="s">
        <v>1328</v>
      </c>
      <c r="BG559" s="586" t="s">
        <v>1328</v>
      </c>
      <c r="BH559" s="586" t="s">
        <v>1328</v>
      </c>
      <c r="BI559" s="586" t="s">
        <v>1328</v>
      </c>
      <c r="BJ559" s="586"/>
      <c r="BK559" s="586"/>
    </row>
    <row r="560" spans="1:63" x14ac:dyDescent="0.25">
      <c r="A560" s="564">
        <v>303</v>
      </c>
      <c r="C560" s="584" t="s">
        <v>1328</v>
      </c>
      <c r="D560" s="584" t="s">
        <v>1328</v>
      </c>
      <c r="E560" s="585" t="s">
        <v>1328</v>
      </c>
      <c r="F560" s="586" t="s">
        <v>1328</v>
      </c>
      <c r="G560" s="586" t="s">
        <v>1328</v>
      </c>
      <c r="H560" s="586" t="s">
        <v>1328</v>
      </c>
      <c r="I560" s="586" t="s">
        <v>1328</v>
      </c>
      <c r="J560" s="586" t="s">
        <v>1328</v>
      </c>
      <c r="K560" s="586" t="s">
        <v>1328</v>
      </c>
      <c r="L560" s="586" t="s">
        <v>1328</v>
      </c>
      <c r="M560" s="586" t="s">
        <v>1328</v>
      </c>
      <c r="N560" s="586" t="s">
        <v>1328</v>
      </c>
      <c r="O560" s="586" t="s">
        <v>1328</v>
      </c>
      <c r="P560" s="586" t="s">
        <v>1328</v>
      </c>
      <c r="Q560" s="586" t="s">
        <v>1328</v>
      </c>
      <c r="R560" s="586" t="s">
        <v>1328</v>
      </c>
      <c r="S560" s="586" t="s">
        <v>1328</v>
      </c>
      <c r="T560" s="586" t="s">
        <v>1328</v>
      </c>
      <c r="U560" s="586" t="s">
        <v>1328</v>
      </c>
      <c r="V560" s="586" t="s">
        <v>1328</v>
      </c>
      <c r="W560" s="586" t="s">
        <v>1328</v>
      </c>
      <c r="X560" s="586" t="s">
        <v>1328</v>
      </c>
      <c r="Y560" s="586" t="s">
        <v>1328</v>
      </c>
      <c r="Z560" s="586" t="s">
        <v>1328</v>
      </c>
      <c r="AA560" s="586" t="s">
        <v>1328</v>
      </c>
      <c r="AB560" s="586" t="s">
        <v>1328</v>
      </c>
      <c r="AC560" s="586" t="s">
        <v>1328</v>
      </c>
      <c r="AD560" s="586" t="s">
        <v>1328</v>
      </c>
      <c r="AE560" s="586" t="s">
        <v>1328</v>
      </c>
      <c r="AF560" s="586" t="s">
        <v>1328</v>
      </c>
      <c r="AG560" s="586" t="s">
        <v>1328</v>
      </c>
      <c r="AH560" s="586" t="s">
        <v>1328</v>
      </c>
      <c r="AI560" s="586" t="s">
        <v>1328</v>
      </c>
      <c r="AJ560" s="586" t="s">
        <v>1328</v>
      </c>
      <c r="AK560" s="586" t="s">
        <v>1328</v>
      </c>
      <c r="AL560" s="586" t="s">
        <v>1328</v>
      </c>
      <c r="AM560" s="586" t="s">
        <v>1328</v>
      </c>
      <c r="AN560" s="586" t="s">
        <v>1328</v>
      </c>
      <c r="AO560" s="586" t="s">
        <v>1328</v>
      </c>
      <c r="AP560" s="586" t="s">
        <v>1328</v>
      </c>
      <c r="AQ560" s="586" t="s">
        <v>1328</v>
      </c>
      <c r="AR560" s="586" t="s">
        <v>1328</v>
      </c>
      <c r="AS560" s="586" t="s">
        <v>1328</v>
      </c>
      <c r="AT560" s="587" t="s">
        <v>1328</v>
      </c>
      <c r="AU560" s="586" t="s">
        <v>1328</v>
      </c>
      <c r="AV560" s="586" t="s">
        <v>1328</v>
      </c>
      <c r="AW560" s="586" t="s">
        <v>1328</v>
      </c>
      <c r="AX560" s="586" t="s">
        <v>1328</v>
      </c>
      <c r="AY560" s="586" t="s">
        <v>1328</v>
      </c>
      <c r="AZ560" s="588" t="s">
        <v>1328</v>
      </c>
      <c r="BA560" s="588" t="s">
        <v>1328</v>
      </c>
      <c r="BB560" s="586" t="s">
        <v>1328</v>
      </c>
      <c r="BC560" s="587" t="s">
        <v>1328</v>
      </c>
      <c r="BD560" s="587" t="s">
        <v>1328</v>
      </c>
      <c r="BE560" s="588" t="s">
        <v>1328</v>
      </c>
      <c r="BF560" s="586" t="s">
        <v>1328</v>
      </c>
      <c r="BG560" s="586" t="s">
        <v>1328</v>
      </c>
      <c r="BH560" s="586" t="s">
        <v>1328</v>
      </c>
      <c r="BI560" s="586" t="s">
        <v>1328</v>
      </c>
      <c r="BJ560" s="586"/>
      <c r="BK560" s="586"/>
    </row>
    <row r="561" spans="1:63" x14ac:dyDescent="0.25">
      <c r="A561" s="564">
        <v>303</v>
      </c>
      <c r="C561" s="584" t="s">
        <v>1328</v>
      </c>
      <c r="D561" s="584" t="s">
        <v>1328</v>
      </c>
      <c r="E561" s="585" t="s">
        <v>1328</v>
      </c>
      <c r="F561" s="586" t="s">
        <v>1328</v>
      </c>
      <c r="G561" s="586" t="s">
        <v>1328</v>
      </c>
      <c r="H561" s="586" t="s">
        <v>1328</v>
      </c>
      <c r="I561" s="586" t="s">
        <v>1328</v>
      </c>
      <c r="J561" s="586" t="s">
        <v>1328</v>
      </c>
      <c r="K561" s="586" t="s">
        <v>1328</v>
      </c>
      <c r="L561" s="586" t="s">
        <v>1328</v>
      </c>
      <c r="M561" s="586" t="s">
        <v>1328</v>
      </c>
      <c r="N561" s="586" t="s">
        <v>1328</v>
      </c>
      <c r="O561" s="586" t="s">
        <v>1328</v>
      </c>
      <c r="P561" s="586" t="s">
        <v>1328</v>
      </c>
      <c r="Q561" s="586" t="s">
        <v>1328</v>
      </c>
      <c r="R561" s="586" t="s">
        <v>1328</v>
      </c>
      <c r="S561" s="586" t="s">
        <v>1328</v>
      </c>
      <c r="T561" s="586" t="s">
        <v>1328</v>
      </c>
      <c r="U561" s="586" t="s">
        <v>1328</v>
      </c>
      <c r="V561" s="586" t="s">
        <v>1328</v>
      </c>
      <c r="W561" s="586" t="s">
        <v>1328</v>
      </c>
      <c r="X561" s="586" t="s">
        <v>1328</v>
      </c>
      <c r="Y561" s="586" t="s">
        <v>1328</v>
      </c>
      <c r="Z561" s="586" t="s">
        <v>1328</v>
      </c>
      <c r="AA561" s="586" t="s">
        <v>1328</v>
      </c>
      <c r="AB561" s="586" t="s">
        <v>1328</v>
      </c>
      <c r="AC561" s="586" t="s">
        <v>1328</v>
      </c>
      <c r="AD561" s="586" t="s">
        <v>1328</v>
      </c>
      <c r="AE561" s="586" t="s">
        <v>1328</v>
      </c>
      <c r="AF561" s="586" t="s">
        <v>1328</v>
      </c>
      <c r="AG561" s="586" t="s">
        <v>1328</v>
      </c>
      <c r="AH561" s="586" t="s">
        <v>1328</v>
      </c>
      <c r="AI561" s="586" t="s">
        <v>1328</v>
      </c>
      <c r="AJ561" s="586" t="s">
        <v>1328</v>
      </c>
      <c r="AK561" s="586" t="s">
        <v>1328</v>
      </c>
      <c r="AL561" s="586" t="s">
        <v>1328</v>
      </c>
      <c r="AM561" s="586" t="s">
        <v>1328</v>
      </c>
      <c r="AN561" s="586" t="s">
        <v>1328</v>
      </c>
      <c r="AO561" s="586" t="s">
        <v>1328</v>
      </c>
      <c r="AP561" s="586" t="s">
        <v>1328</v>
      </c>
      <c r="AQ561" s="586" t="s">
        <v>1328</v>
      </c>
      <c r="AR561" s="586" t="s">
        <v>1328</v>
      </c>
      <c r="AS561" s="586" t="s">
        <v>1328</v>
      </c>
      <c r="AT561" s="587" t="s">
        <v>1328</v>
      </c>
      <c r="AU561" s="586" t="s">
        <v>1328</v>
      </c>
      <c r="AV561" s="586" t="s">
        <v>1328</v>
      </c>
      <c r="AW561" s="586" t="s">
        <v>1328</v>
      </c>
      <c r="AX561" s="586" t="s">
        <v>1328</v>
      </c>
      <c r="AY561" s="586" t="s">
        <v>1328</v>
      </c>
      <c r="AZ561" s="588" t="s">
        <v>1328</v>
      </c>
      <c r="BA561" s="588" t="s">
        <v>1328</v>
      </c>
      <c r="BB561" s="586" t="s">
        <v>1328</v>
      </c>
      <c r="BC561" s="587" t="s">
        <v>1328</v>
      </c>
      <c r="BD561" s="587" t="s">
        <v>1328</v>
      </c>
      <c r="BE561" s="588" t="s">
        <v>1328</v>
      </c>
      <c r="BF561" s="586" t="s">
        <v>1328</v>
      </c>
      <c r="BG561" s="586" t="s">
        <v>1328</v>
      </c>
      <c r="BH561" s="586" t="s">
        <v>1328</v>
      </c>
      <c r="BI561" s="586" t="s">
        <v>1328</v>
      </c>
      <c r="BJ561" s="586"/>
      <c r="BK561" s="586"/>
    </row>
    <row r="562" spans="1:63" x14ac:dyDescent="0.25">
      <c r="A562" s="564">
        <v>303</v>
      </c>
      <c r="C562" s="584" t="s">
        <v>1328</v>
      </c>
      <c r="D562" s="584" t="s">
        <v>1328</v>
      </c>
      <c r="E562" s="585" t="s">
        <v>1328</v>
      </c>
      <c r="F562" s="586" t="s">
        <v>1328</v>
      </c>
      <c r="G562" s="586" t="s">
        <v>1328</v>
      </c>
      <c r="H562" s="586" t="s">
        <v>1328</v>
      </c>
      <c r="I562" s="586" t="s">
        <v>1328</v>
      </c>
      <c r="J562" s="586" t="s">
        <v>1328</v>
      </c>
      <c r="K562" s="586" t="s">
        <v>1328</v>
      </c>
      <c r="L562" s="586" t="s">
        <v>1328</v>
      </c>
      <c r="M562" s="586" t="s">
        <v>1328</v>
      </c>
      <c r="N562" s="586" t="s">
        <v>1328</v>
      </c>
      <c r="O562" s="586" t="s">
        <v>1328</v>
      </c>
      <c r="P562" s="586" t="s">
        <v>1328</v>
      </c>
      <c r="Q562" s="586" t="s">
        <v>1328</v>
      </c>
      <c r="R562" s="586" t="s">
        <v>1328</v>
      </c>
      <c r="S562" s="586" t="s">
        <v>1328</v>
      </c>
      <c r="T562" s="586" t="s">
        <v>1328</v>
      </c>
      <c r="U562" s="586" t="s">
        <v>1328</v>
      </c>
      <c r="V562" s="586" t="s">
        <v>1328</v>
      </c>
      <c r="W562" s="586" t="s">
        <v>1328</v>
      </c>
      <c r="X562" s="586" t="s">
        <v>1328</v>
      </c>
      <c r="Y562" s="586" t="s">
        <v>1328</v>
      </c>
      <c r="Z562" s="586" t="s">
        <v>1328</v>
      </c>
      <c r="AA562" s="586" t="s">
        <v>1328</v>
      </c>
      <c r="AB562" s="586" t="s">
        <v>1328</v>
      </c>
      <c r="AC562" s="586" t="s">
        <v>1328</v>
      </c>
      <c r="AD562" s="586" t="s">
        <v>1328</v>
      </c>
      <c r="AE562" s="586" t="s">
        <v>1328</v>
      </c>
      <c r="AF562" s="586" t="s">
        <v>1328</v>
      </c>
      <c r="AG562" s="586" t="s">
        <v>1328</v>
      </c>
      <c r="AH562" s="586" t="s">
        <v>1328</v>
      </c>
      <c r="AI562" s="586" t="s">
        <v>1328</v>
      </c>
      <c r="AJ562" s="586" t="s">
        <v>1328</v>
      </c>
      <c r="AK562" s="586" t="s">
        <v>1328</v>
      </c>
      <c r="AL562" s="586" t="s">
        <v>1328</v>
      </c>
      <c r="AM562" s="586" t="s">
        <v>1328</v>
      </c>
      <c r="AN562" s="586" t="s">
        <v>1328</v>
      </c>
      <c r="AO562" s="586" t="s">
        <v>1328</v>
      </c>
      <c r="AP562" s="586" t="s">
        <v>1328</v>
      </c>
      <c r="AQ562" s="586" t="s">
        <v>1328</v>
      </c>
      <c r="AR562" s="586" t="s">
        <v>1328</v>
      </c>
      <c r="AS562" s="586" t="s">
        <v>1328</v>
      </c>
      <c r="AT562" s="587" t="s">
        <v>1328</v>
      </c>
      <c r="AU562" s="586" t="s">
        <v>1328</v>
      </c>
      <c r="AV562" s="586" t="s">
        <v>1328</v>
      </c>
      <c r="AW562" s="586" t="s">
        <v>1328</v>
      </c>
      <c r="AX562" s="586" t="s">
        <v>1328</v>
      </c>
      <c r="AY562" s="586" t="s">
        <v>1328</v>
      </c>
      <c r="AZ562" s="588" t="s">
        <v>1328</v>
      </c>
      <c r="BA562" s="588" t="s">
        <v>1328</v>
      </c>
      <c r="BB562" s="586" t="s">
        <v>1328</v>
      </c>
      <c r="BC562" s="587" t="s">
        <v>1328</v>
      </c>
      <c r="BD562" s="587" t="s">
        <v>1328</v>
      </c>
      <c r="BE562" s="588" t="s">
        <v>1328</v>
      </c>
      <c r="BF562" s="586" t="s">
        <v>1328</v>
      </c>
      <c r="BG562" s="586" t="s">
        <v>1328</v>
      </c>
      <c r="BH562" s="586" t="s">
        <v>1328</v>
      </c>
      <c r="BI562" s="586" t="s">
        <v>1328</v>
      </c>
      <c r="BJ562" s="586"/>
      <c r="BK562" s="586"/>
    </row>
    <row r="563" spans="1:63" x14ac:dyDescent="0.25">
      <c r="A563" s="564">
        <v>303</v>
      </c>
      <c r="C563" s="584" t="s">
        <v>1328</v>
      </c>
      <c r="D563" s="584" t="s">
        <v>1328</v>
      </c>
      <c r="E563" s="585" t="s">
        <v>1328</v>
      </c>
      <c r="F563" s="586" t="s">
        <v>1328</v>
      </c>
      <c r="G563" s="586" t="s">
        <v>1328</v>
      </c>
      <c r="H563" s="586" t="s">
        <v>1328</v>
      </c>
      <c r="I563" s="586" t="s">
        <v>1328</v>
      </c>
      <c r="J563" s="586" t="s">
        <v>1328</v>
      </c>
      <c r="K563" s="586" t="s">
        <v>1328</v>
      </c>
      <c r="L563" s="586" t="s">
        <v>1328</v>
      </c>
      <c r="M563" s="586" t="s">
        <v>1328</v>
      </c>
      <c r="N563" s="586" t="s">
        <v>1328</v>
      </c>
      <c r="O563" s="586" t="s">
        <v>1328</v>
      </c>
      <c r="P563" s="586" t="s">
        <v>1328</v>
      </c>
      <c r="Q563" s="586" t="s">
        <v>1328</v>
      </c>
      <c r="R563" s="586" t="s">
        <v>1328</v>
      </c>
      <c r="S563" s="586" t="s">
        <v>1328</v>
      </c>
      <c r="T563" s="586" t="s">
        <v>1328</v>
      </c>
      <c r="U563" s="586" t="s">
        <v>1328</v>
      </c>
      <c r="V563" s="586" t="s">
        <v>1328</v>
      </c>
      <c r="W563" s="586" t="s">
        <v>1328</v>
      </c>
      <c r="X563" s="586" t="s">
        <v>1328</v>
      </c>
      <c r="Y563" s="586" t="s">
        <v>1328</v>
      </c>
      <c r="Z563" s="586" t="s">
        <v>1328</v>
      </c>
      <c r="AA563" s="586" t="s">
        <v>1328</v>
      </c>
      <c r="AB563" s="586" t="s">
        <v>1328</v>
      </c>
      <c r="AC563" s="586" t="s">
        <v>1328</v>
      </c>
      <c r="AD563" s="586" t="s">
        <v>1328</v>
      </c>
      <c r="AE563" s="586" t="s">
        <v>1328</v>
      </c>
      <c r="AF563" s="586" t="s">
        <v>1328</v>
      </c>
      <c r="AG563" s="586" t="s">
        <v>1328</v>
      </c>
      <c r="AH563" s="586" t="s">
        <v>1328</v>
      </c>
      <c r="AI563" s="586" t="s">
        <v>1328</v>
      </c>
      <c r="AJ563" s="586" t="s">
        <v>1328</v>
      </c>
      <c r="AK563" s="586" t="s">
        <v>1328</v>
      </c>
      <c r="AL563" s="586" t="s">
        <v>1328</v>
      </c>
      <c r="AM563" s="586" t="s">
        <v>1328</v>
      </c>
      <c r="AN563" s="586" t="s">
        <v>1328</v>
      </c>
      <c r="AO563" s="586" t="s">
        <v>1328</v>
      </c>
      <c r="AP563" s="586" t="s">
        <v>1328</v>
      </c>
      <c r="AQ563" s="586" t="s">
        <v>1328</v>
      </c>
      <c r="AR563" s="586" t="s">
        <v>1328</v>
      </c>
      <c r="AS563" s="586" t="s">
        <v>1328</v>
      </c>
      <c r="AT563" s="587" t="s">
        <v>1328</v>
      </c>
      <c r="AU563" s="586" t="s">
        <v>1328</v>
      </c>
      <c r="AV563" s="586" t="s">
        <v>1328</v>
      </c>
      <c r="AW563" s="586" t="s">
        <v>1328</v>
      </c>
      <c r="AX563" s="586" t="s">
        <v>1328</v>
      </c>
      <c r="AY563" s="586" t="s">
        <v>1328</v>
      </c>
      <c r="AZ563" s="588" t="s">
        <v>1328</v>
      </c>
      <c r="BA563" s="588" t="s">
        <v>1328</v>
      </c>
      <c r="BB563" s="586" t="s">
        <v>1328</v>
      </c>
      <c r="BC563" s="587" t="s">
        <v>1328</v>
      </c>
      <c r="BD563" s="587" t="s">
        <v>1328</v>
      </c>
      <c r="BE563" s="588" t="s">
        <v>1328</v>
      </c>
      <c r="BF563" s="586" t="s">
        <v>1328</v>
      </c>
      <c r="BG563" s="586" t="s">
        <v>1328</v>
      </c>
      <c r="BH563" s="586" t="s">
        <v>1328</v>
      </c>
      <c r="BI563" s="586" t="s">
        <v>1328</v>
      </c>
      <c r="BJ563" s="586"/>
      <c r="BK563" s="586"/>
    </row>
    <row r="564" spans="1:63" x14ac:dyDescent="0.25">
      <c r="A564" s="564">
        <v>303</v>
      </c>
      <c r="C564" s="584" t="s">
        <v>1328</v>
      </c>
      <c r="D564" s="584" t="s">
        <v>1328</v>
      </c>
      <c r="E564" s="585" t="s">
        <v>1328</v>
      </c>
      <c r="F564" s="586" t="s">
        <v>1328</v>
      </c>
      <c r="G564" s="586" t="s">
        <v>1328</v>
      </c>
      <c r="H564" s="586" t="s">
        <v>1328</v>
      </c>
      <c r="I564" s="586" t="s">
        <v>1328</v>
      </c>
      <c r="J564" s="586" t="s">
        <v>1328</v>
      </c>
      <c r="K564" s="586" t="s">
        <v>1328</v>
      </c>
      <c r="L564" s="586" t="s">
        <v>1328</v>
      </c>
      <c r="M564" s="586" t="s">
        <v>1328</v>
      </c>
      <c r="N564" s="586" t="s">
        <v>1328</v>
      </c>
      <c r="O564" s="586" t="s">
        <v>1328</v>
      </c>
      <c r="P564" s="586" t="s">
        <v>1328</v>
      </c>
      <c r="Q564" s="586" t="s">
        <v>1328</v>
      </c>
      <c r="R564" s="586" t="s">
        <v>1328</v>
      </c>
      <c r="S564" s="586" t="s">
        <v>1328</v>
      </c>
      <c r="T564" s="586" t="s">
        <v>1328</v>
      </c>
      <c r="U564" s="586" t="s">
        <v>1328</v>
      </c>
      <c r="V564" s="586" t="s">
        <v>1328</v>
      </c>
      <c r="W564" s="586" t="s">
        <v>1328</v>
      </c>
      <c r="X564" s="586" t="s">
        <v>1328</v>
      </c>
      <c r="Y564" s="586" t="s">
        <v>1328</v>
      </c>
      <c r="Z564" s="586" t="s">
        <v>1328</v>
      </c>
      <c r="AA564" s="586" t="s">
        <v>1328</v>
      </c>
      <c r="AB564" s="586" t="s">
        <v>1328</v>
      </c>
      <c r="AC564" s="586" t="s">
        <v>1328</v>
      </c>
      <c r="AD564" s="586" t="s">
        <v>1328</v>
      </c>
      <c r="AE564" s="586" t="s">
        <v>1328</v>
      </c>
      <c r="AF564" s="586" t="s">
        <v>1328</v>
      </c>
      <c r="AG564" s="586" t="s">
        <v>1328</v>
      </c>
      <c r="AH564" s="586" t="s">
        <v>1328</v>
      </c>
      <c r="AI564" s="586" t="s">
        <v>1328</v>
      </c>
      <c r="AJ564" s="586" t="s">
        <v>1328</v>
      </c>
      <c r="AK564" s="586" t="s">
        <v>1328</v>
      </c>
      <c r="AL564" s="586" t="s">
        <v>1328</v>
      </c>
      <c r="AM564" s="586" t="s">
        <v>1328</v>
      </c>
      <c r="AN564" s="586" t="s">
        <v>1328</v>
      </c>
      <c r="AO564" s="586" t="s">
        <v>1328</v>
      </c>
      <c r="AP564" s="586" t="s">
        <v>1328</v>
      </c>
      <c r="AQ564" s="586" t="s">
        <v>1328</v>
      </c>
      <c r="AR564" s="586" t="s">
        <v>1328</v>
      </c>
      <c r="AS564" s="586" t="s">
        <v>1328</v>
      </c>
      <c r="AT564" s="587" t="s">
        <v>1328</v>
      </c>
      <c r="AU564" s="586" t="s">
        <v>1328</v>
      </c>
      <c r="AV564" s="586" t="s">
        <v>1328</v>
      </c>
      <c r="AW564" s="586" t="s">
        <v>1328</v>
      </c>
      <c r="AX564" s="586" t="s">
        <v>1328</v>
      </c>
      <c r="AY564" s="586" t="s">
        <v>1328</v>
      </c>
      <c r="AZ564" s="588" t="s">
        <v>1328</v>
      </c>
      <c r="BA564" s="588" t="s">
        <v>1328</v>
      </c>
      <c r="BB564" s="586" t="s">
        <v>1328</v>
      </c>
      <c r="BC564" s="587" t="s">
        <v>1328</v>
      </c>
      <c r="BD564" s="587" t="s">
        <v>1328</v>
      </c>
      <c r="BE564" s="588" t="s">
        <v>1328</v>
      </c>
      <c r="BF564" s="586" t="s">
        <v>1328</v>
      </c>
      <c r="BG564" s="586" t="s">
        <v>1328</v>
      </c>
      <c r="BH564" s="586" t="s">
        <v>1328</v>
      </c>
      <c r="BI564" s="586" t="s">
        <v>1328</v>
      </c>
      <c r="BJ564" s="586"/>
      <c r="BK564" s="586"/>
    </row>
    <row r="565" spans="1:63" x14ac:dyDescent="0.25">
      <c r="A565" s="564">
        <v>303</v>
      </c>
      <c r="C565" s="584" t="s">
        <v>1328</v>
      </c>
      <c r="D565" s="584" t="s">
        <v>1328</v>
      </c>
      <c r="E565" s="585" t="s">
        <v>1328</v>
      </c>
      <c r="F565" s="586" t="s">
        <v>1328</v>
      </c>
      <c r="G565" s="586" t="s">
        <v>1328</v>
      </c>
      <c r="H565" s="586" t="s">
        <v>1328</v>
      </c>
      <c r="I565" s="586" t="s">
        <v>1328</v>
      </c>
      <c r="J565" s="586" t="s">
        <v>1328</v>
      </c>
      <c r="K565" s="586" t="s">
        <v>1328</v>
      </c>
      <c r="L565" s="586" t="s">
        <v>1328</v>
      </c>
      <c r="M565" s="586" t="s">
        <v>1328</v>
      </c>
      <c r="N565" s="586" t="s">
        <v>1328</v>
      </c>
      <c r="O565" s="586" t="s">
        <v>1328</v>
      </c>
      <c r="P565" s="586" t="s">
        <v>1328</v>
      </c>
      <c r="Q565" s="586" t="s">
        <v>1328</v>
      </c>
      <c r="R565" s="586" t="s">
        <v>1328</v>
      </c>
      <c r="S565" s="586" t="s">
        <v>1328</v>
      </c>
      <c r="T565" s="586" t="s">
        <v>1328</v>
      </c>
      <c r="U565" s="586" t="s">
        <v>1328</v>
      </c>
      <c r="V565" s="586" t="s">
        <v>1328</v>
      </c>
      <c r="W565" s="586" t="s">
        <v>1328</v>
      </c>
      <c r="X565" s="586" t="s">
        <v>1328</v>
      </c>
      <c r="Y565" s="586" t="s">
        <v>1328</v>
      </c>
      <c r="Z565" s="586" t="s">
        <v>1328</v>
      </c>
      <c r="AA565" s="586" t="s">
        <v>1328</v>
      </c>
      <c r="AB565" s="586" t="s">
        <v>1328</v>
      </c>
      <c r="AC565" s="586" t="s">
        <v>1328</v>
      </c>
      <c r="AD565" s="586" t="s">
        <v>1328</v>
      </c>
      <c r="AE565" s="586" t="s">
        <v>1328</v>
      </c>
      <c r="AF565" s="586" t="s">
        <v>1328</v>
      </c>
      <c r="AG565" s="586" t="s">
        <v>1328</v>
      </c>
      <c r="AH565" s="586" t="s">
        <v>1328</v>
      </c>
      <c r="AI565" s="586" t="s">
        <v>1328</v>
      </c>
      <c r="AJ565" s="586" t="s">
        <v>1328</v>
      </c>
      <c r="AK565" s="586" t="s">
        <v>1328</v>
      </c>
      <c r="AL565" s="586" t="s">
        <v>1328</v>
      </c>
      <c r="AM565" s="586" t="s">
        <v>1328</v>
      </c>
      <c r="AN565" s="586" t="s">
        <v>1328</v>
      </c>
      <c r="AO565" s="586" t="s">
        <v>1328</v>
      </c>
      <c r="AP565" s="586" t="s">
        <v>1328</v>
      </c>
      <c r="AQ565" s="586" t="s">
        <v>1328</v>
      </c>
      <c r="AR565" s="586" t="s">
        <v>1328</v>
      </c>
      <c r="AS565" s="586" t="s">
        <v>1328</v>
      </c>
      <c r="AT565" s="587" t="s">
        <v>1328</v>
      </c>
      <c r="AU565" s="586" t="s">
        <v>1328</v>
      </c>
      <c r="AV565" s="586" t="s">
        <v>1328</v>
      </c>
      <c r="AW565" s="586" t="s">
        <v>1328</v>
      </c>
      <c r="AX565" s="586" t="s">
        <v>1328</v>
      </c>
      <c r="AY565" s="586" t="s">
        <v>1328</v>
      </c>
      <c r="AZ565" s="588" t="s">
        <v>1328</v>
      </c>
      <c r="BA565" s="588" t="s">
        <v>1328</v>
      </c>
      <c r="BB565" s="586" t="s">
        <v>1328</v>
      </c>
      <c r="BC565" s="587" t="s">
        <v>1328</v>
      </c>
      <c r="BD565" s="587" t="s">
        <v>1328</v>
      </c>
      <c r="BE565" s="588" t="s">
        <v>1328</v>
      </c>
      <c r="BF565" s="586" t="s">
        <v>1328</v>
      </c>
      <c r="BG565" s="586" t="s">
        <v>1328</v>
      </c>
      <c r="BH565" s="586" t="s">
        <v>1328</v>
      </c>
      <c r="BI565" s="586" t="s">
        <v>1328</v>
      </c>
      <c r="BJ565" s="586"/>
      <c r="BK565" s="586"/>
    </row>
    <row r="566" spans="1:63" x14ac:dyDescent="0.25">
      <c r="A566" s="564">
        <v>303</v>
      </c>
      <c r="C566" s="584" t="s">
        <v>1328</v>
      </c>
      <c r="D566" s="584" t="s">
        <v>1328</v>
      </c>
      <c r="E566" s="585" t="s">
        <v>1328</v>
      </c>
      <c r="F566" s="586" t="s">
        <v>1328</v>
      </c>
      <c r="G566" s="586" t="s">
        <v>1328</v>
      </c>
      <c r="H566" s="586" t="s">
        <v>1328</v>
      </c>
      <c r="I566" s="586" t="s">
        <v>1328</v>
      </c>
      <c r="J566" s="586" t="s">
        <v>1328</v>
      </c>
      <c r="K566" s="586" t="s">
        <v>1328</v>
      </c>
      <c r="L566" s="586" t="s">
        <v>1328</v>
      </c>
      <c r="M566" s="586" t="s">
        <v>1328</v>
      </c>
      <c r="N566" s="586" t="s">
        <v>1328</v>
      </c>
      <c r="O566" s="586" t="s">
        <v>1328</v>
      </c>
      <c r="P566" s="586" t="s">
        <v>1328</v>
      </c>
      <c r="Q566" s="586" t="s">
        <v>1328</v>
      </c>
      <c r="R566" s="586" t="s">
        <v>1328</v>
      </c>
      <c r="S566" s="586" t="s">
        <v>1328</v>
      </c>
      <c r="T566" s="586" t="s">
        <v>1328</v>
      </c>
      <c r="U566" s="586" t="s">
        <v>1328</v>
      </c>
      <c r="V566" s="586" t="s">
        <v>1328</v>
      </c>
      <c r="W566" s="586" t="s">
        <v>1328</v>
      </c>
      <c r="X566" s="586" t="s">
        <v>1328</v>
      </c>
      <c r="Y566" s="586" t="s">
        <v>1328</v>
      </c>
      <c r="Z566" s="586" t="s">
        <v>1328</v>
      </c>
      <c r="AA566" s="586" t="s">
        <v>1328</v>
      </c>
      <c r="AB566" s="586" t="s">
        <v>1328</v>
      </c>
      <c r="AC566" s="586" t="s">
        <v>1328</v>
      </c>
      <c r="AD566" s="586" t="s">
        <v>1328</v>
      </c>
      <c r="AE566" s="586" t="s">
        <v>1328</v>
      </c>
      <c r="AF566" s="586" t="s">
        <v>1328</v>
      </c>
      <c r="AG566" s="586" t="s">
        <v>1328</v>
      </c>
      <c r="AH566" s="586" t="s">
        <v>1328</v>
      </c>
      <c r="AI566" s="586" t="s">
        <v>1328</v>
      </c>
      <c r="AJ566" s="586" t="s">
        <v>1328</v>
      </c>
      <c r="AK566" s="586" t="s">
        <v>1328</v>
      </c>
      <c r="AL566" s="586" t="s">
        <v>1328</v>
      </c>
      <c r="AM566" s="586" t="s">
        <v>1328</v>
      </c>
      <c r="AN566" s="586" t="s">
        <v>1328</v>
      </c>
      <c r="AO566" s="586" t="s">
        <v>1328</v>
      </c>
      <c r="AP566" s="586" t="s">
        <v>1328</v>
      </c>
      <c r="AQ566" s="586" t="s">
        <v>1328</v>
      </c>
      <c r="AR566" s="586" t="s">
        <v>1328</v>
      </c>
      <c r="AS566" s="586" t="s">
        <v>1328</v>
      </c>
      <c r="AT566" s="587" t="s">
        <v>1328</v>
      </c>
      <c r="AU566" s="586" t="s">
        <v>1328</v>
      </c>
      <c r="AV566" s="586" t="s">
        <v>1328</v>
      </c>
      <c r="AW566" s="586" t="s">
        <v>1328</v>
      </c>
      <c r="AX566" s="586" t="s">
        <v>1328</v>
      </c>
      <c r="AY566" s="586" t="s">
        <v>1328</v>
      </c>
      <c r="AZ566" s="588" t="s">
        <v>1328</v>
      </c>
      <c r="BA566" s="588" t="s">
        <v>1328</v>
      </c>
      <c r="BB566" s="586" t="s">
        <v>1328</v>
      </c>
      <c r="BC566" s="587" t="s">
        <v>1328</v>
      </c>
      <c r="BD566" s="587" t="s">
        <v>1328</v>
      </c>
      <c r="BE566" s="588" t="s">
        <v>1328</v>
      </c>
      <c r="BF566" s="586" t="s">
        <v>1328</v>
      </c>
      <c r="BG566" s="586" t="s">
        <v>1328</v>
      </c>
      <c r="BH566" s="586" t="s">
        <v>1328</v>
      </c>
      <c r="BI566" s="586" t="s">
        <v>1328</v>
      </c>
      <c r="BJ566" s="586"/>
      <c r="BK566" s="586"/>
    </row>
    <row r="567" spans="1:63" x14ac:dyDescent="0.25">
      <c r="A567" s="564">
        <v>303</v>
      </c>
      <c r="C567" s="584" t="s">
        <v>1328</v>
      </c>
      <c r="D567" s="584" t="s">
        <v>1328</v>
      </c>
      <c r="E567" s="585" t="s">
        <v>1328</v>
      </c>
      <c r="F567" s="586" t="s">
        <v>1328</v>
      </c>
      <c r="G567" s="586" t="s">
        <v>1328</v>
      </c>
      <c r="H567" s="586" t="s">
        <v>1328</v>
      </c>
      <c r="I567" s="586" t="s">
        <v>1328</v>
      </c>
      <c r="J567" s="586" t="s">
        <v>1328</v>
      </c>
      <c r="K567" s="586" t="s">
        <v>1328</v>
      </c>
      <c r="L567" s="586" t="s">
        <v>1328</v>
      </c>
      <c r="M567" s="586" t="s">
        <v>1328</v>
      </c>
      <c r="N567" s="586" t="s">
        <v>1328</v>
      </c>
      <c r="O567" s="586" t="s">
        <v>1328</v>
      </c>
      <c r="P567" s="586" t="s">
        <v>1328</v>
      </c>
      <c r="Q567" s="586" t="s">
        <v>1328</v>
      </c>
      <c r="R567" s="586" t="s">
        <v>1328</v>
      </c>
      <c r="S567" s="586" t="s">
        <v>1328</v>
      </c>
      <c r="T567" s="586" t="s">
        <v>1328</v>
      </c>
      <c r="U567" s="586" t="s">
        <v>1328</v>
      </c>
      <c r="V567" s="586" t="s">
        <v>1328</v>
      </c>
      <c r="W567" s="586" t="s">
        <v>1328</v>
      </c>
      <c r="X567" s="586" t="s">
        <v>1328</v>
      </c>
      <c r="Y567" s="586" t="s">
        <v>1328</v>
      </c>
      <c r="Z567" s="586" t="s">
        <v>1328</v>
      </c>
      <c r="AA567" s="586" t="s">
        <v>1328</v>
      </c>
      <c r="AB567" s="586" t="s">
        <v>1328</v>
      </c>
      <c r="AC567" s="586" t="s">
        <v>1328</v>
      </c>
      <c r="AD567" s="586" t="s">
        <v>1328</v>
      </c>
      <c r="AE567" s="586" t="s">
        <v>1328</v>
      </c>
      <c r="AF567" s="586" t="s">
        <v>1328</v>
      </c>
      <c r="AG567" s="586" t="s">
        <v>1328</v>
      </c>
      <c r="AH567" s="586" t="s">
        <v>1328</v>
      </c>
      <c r="AI567" s="586" t="s">
        <v>1328</v>
      </c>
      <c r="AJ567" s="586" t="s">
        <v>1328</v>
      </c>
      <c r="AK567" s="586" t="s">
        <v>1328</v>
      </c>
      <c r="AL567" s="586" t="s">
        <v>1328</v>
      </c>
      <c r="AM567" s="586" t="s">
        <v>1328</v>
      </c>
      <c r="AN567" s="586" t="s">
        <v>1328</v>
      </c>
      <c r="AO567" s="586" t="s">
        <v>1328</v>
      </c>
      <c r="AP567" s="586" t="s">
        <v>1328</v>
      </c>
      <c r="AQ567" s="586" t="s">
        <v>1328</v>
      </c>
      <c r="AR567" s="586" t="s">
        <v>1328</v>
      </c>
      <c r="AS567" s="586" t="s">
        <v>1328</v>
      </c>
      <c r="AT567" s="587" t="s">
        <v>1328</v>
      </c>
      <c r="AU567" s="586" t="s">
        <v>1328</v>
      </c>
      <c r="AV567" s="586" t="s">
        <v>1328</v>
      </c>
      <c r="AW567" s="586" t="s">
        <v>1328</v>
      </c>
      <c r="AX567" s="586" t="s">
        <v>1328</v>
      </c>
      <c r="AY567" s="586" t="s">
        <v>1328</v>
      </c>
      <c r="AZ567" s="588" t="s">
        <v>1328</v>
      </c>
      <c r="BA567" s="588" t="s">
        <v>1328</v>
      </c>
      <c r="BB567" s="586" t="s">
        <v>1328</v>
      </c>
      <c r="BC567" s="587" t="s">
        <v>1328</v>
      </c>
      <c r="BD567" s="587" t="s">
        <v>1328</v>
      </c>
      <c r="BE567" s="588" t="s">
        <v>1328</v>
      </c>
      <c r="BF567" s="586" t="s">
        <v>1328</v>
      </c>
      <c r="BG567" s="586" t="s">
        <v>1328</v>
      </c>
      <c r="BH567" s="586" t="s">
        <v>1328</v>
      </c>
      <c r="BI567" s="586" t="s">
        <v>1328</v>
      </c>
      <c r="BJ567" s="586"/>
      <c r="BK567" s="586"/>
    </row>
    <row r="568" spans="1:63" x14ac:dyDescent="0.25">
      <c r="A568" s="564">
        <v>303</v>
      </c>
      <c r="C568" s="584" t="s">
        <v>1328</v>
      </c>
      <c r="D568" s="584" t="s">
        <v>1328</v>
      </c>
      <c r="E568" s="585" t="s">
        <v>1328</v>
      </c>
      <c r="F568" s="586" t="s">
        <v>1328</v>
      </c>
      <c r="G568" s="586" t="s">
        <v>1328</v>
      </c>
      <c r="H568" s="586" t="s">
        <v>1328</v>
      </c>
      <c r="I568" s="586" t="s">
        <v>1328</v>
      </c>
      <c r="J568" s="586" t="s">
        <v>1328</v>
      </c>
      <c r="K568" s="586" t="s">
        <v>1328</v>
      </c>
      <c r="L568" s="586" t="s">
        <v>1328</v>
      </c>
      <c r="M568" s="586" t="s">
        <v>1328</v>
      </c>
      <c r="N568" s="586" t="s">
        <v>1328</v>
      </c>
      <c r="O568" s="586" t="s">
        <v>1328</v>
      </c>
      <c r="P568" s="586" t="s">
        <v>1328</v>
      </c>
      <c r="Q568" s="586" t="s">
        <v>1328</v>
      </c>
      <c r="R568" s="586" t="s">
        <v>1328</v>
      </c>
      <c r="S568" s="586" t="s">
        <v>1328</v>
      </c>
      <c r="T568" s="586" t="s">
        <v>1328</v>
      </c>
      <c r="U568" s="586" t="s">
        <v>1328</v>
      </c>
      <c r="V568" s="586" t="s">
        <v>1328</v>
      </c>
      <c r="W568" s="586" t="s">
        <v>1328</v>
      </c>
      <c r="X568" s="586" t="s">
        <v>1328</v>
      </c>
      <c r="Y568" s="586" t="s">
        <v>1328</v>
      </c>
      <c r="Z568" s="586" t="s">
        <v>1328</v>
      </c>
      <c r="AA568" s="586" t="s">
        <v>1328</v>
      </c>
      <c r="AB568" s="586" t="s">
        <v>1328</v>
      </c>
      <c r="AC568" s="586" t="s">
        <v>1328</v>
      </c>
      <c r="AD568" s="586" t="s">
        <v>1328</v>
      </c>
      <c r="AE568" s="586" t="s">
        <v>1328</v>
      </c>
      <c r="AF568" s="586" t="s">
        <v>1328</v>
      </c>
      <c r="AG568" s="586" t="s">
        <v>1328</v>
      </c>
      <c r="AH568" s="586" t="s">
        <v>1328</v>
      </c>
      <c r="AI568" s="586" t="s">
        <v>1328</v>
      </c>
      <c r="AJ568" s="586" t="s">
        <v>1328</v>
      </c>
      <c r="AK568" s="586" t="s">
        <v>1328</v>
      </c>
      <c r="AL568" s="586" t="s">
        <v>1328</v>
      </c>
      <c r="AM568" s="586" t="s">
        <v>1328</v>
      </c>
      <c r="AN568" s="586" t="s">
        <v>1328</v>
      </c>
      <c r="AO568" s="586" t="s">
        <v>1328</v>
      </c>
      <c r="AP568" s="586" t="s">
        <v>1328</v>
      </c>
      <c r="AQ568" s="586" t="s">
        <v>1328</v>
      </c>
      <c r="AR568" s="586" t="s">
        <v>1328</v>
      </c>
      <c r="AS568" s="586" t="s">
        <v>1328</v>
      </c>
      <c r="AT568" s="587" t="s">
        <v>1328</v>
      </c>
      <c r="AU568" s="586" t="s">
        <v>1328</v>
      </c>
      <c r="AV568" s="586" t="s">
        <v>1328</v>
      </c>
      <c r="AW568" s="586" t="s">
        <v>1328</v>
      </c>
      <c r="AX568" s="586" t="s">
        <v>1328</v>
      </c>
      <c r="AY568" s="586" t="s">
        <v>1328</v>
      </c>
      <c r="AZ568" s="588" t="s">
        <v>1328</v>
      </c>
      <c r="BA568" s="588" t="s">
        <v>1328</v>
      </c>
      <c r="BB568" s="586" t="s">
        <v>1328</v>
      </c>
      <c r="BC568" s="587" t="s">
        <v>1328</v>
      </c>
      <c r="BD568" s="587" t="s">
        <v>1328</v>
      </c>
      <c r="BE568" s="588" t="s">
        <v>1328</v>
      </c>
      <c r="BF568" s="586" t="s">
        <v>1328</v>
      </c>
      <c r="BG568" s="586" t="s">
        <v>1328</v>
      </c>
      <c r="BH568" s="586" t="s">
        <v>1328</v>
      </c>
      <c r="BI568" s="586" t="s">
        <v>1328</v>
      </c>
      <c r="BJ568" s="586"/>
      <c r="BK568" s="586"/>
    </row>
    <row r="569" spans="1:63" x14ac:dyDescent="0.25">
      <c r="A569" s="564">
        <v>303</v>
      </c>
      <c r="C569" s="584" t="s">
        <v>1328</v>
      </c>
      <c r="D569" s="584" t="s">
        <v>1328</v>
      </c>
      <c r="E569" s="585" t="s">
        <v>1328</v>
      </c>
      <c r="F569" s="586" t="s">
        <v>1328</v>
      </c>
      <c r="G569" s="586" t="s">
        <v>1328</v>
      </c>
      <c r="H569" s="586" t="s">
        <v>1328</v>
      </c>
      <c r="I569" s="586" t="s">
        <v>1328</v>
      </c>
      <c r="J569" s="586" t="s">
        <v>1328</v>
      </c>
      <c r="K569" s="586" t="s">
        <v>1328</v>
      </c>
      <c r="L569" s="586" t="s">
        <v>1328</v>
      </c>
      <c r="M569" s="586" t="s">
        <v>1328</v>
      </c>
      <c r="N569" s="586" t="s">
        <v>1328</v>
      </c>
      <c r="O569" s="586" t="s">
        <v>1328</v>
      </c>
      <c r="P569" s="586" t="s">
        <v>1328</v>
      </c>
      <c r="Q569" s="586" t="s">
        <v>1328</v>
      </c>
      <c r="R569" s="586" t="s">
        <v>1328</v>
      </c>
      <c r="S569" s="586" t="s">
        <v>1328</v>
      </c>
      <c r="T569" s="586" t="s">
        <v>1328</v>
      </c>
      <c r="U569" s="586" t="s">
        <v>1328</v>
      </c>
      <c r="V569" s="586" t="s">
        <v>1328</v>
      </c>
      <c r="W569" s="586" t="s">
        <v>1328</v>
      </c>
      <c r="X569" s="586" t="s">
        <v>1328</v>
      </c>
      <c r="Y569" s="586" t="s">
        <v>1328</v>
      </c>
      <c r="Z569" s="586" t="s">
        <v>1328</v>
      </c>
      <c r="AA569" s="586" t="s">
        <v>1328</v>
      </c>
      <c r="AB569" s="586" t="s">
        <v>1328</v>
      </c>
      <c r="AC569" s="586" t="s">
        <v>1328</v>
      </c>
      <c r="AD569" s="586" t="s">
        <v>1328</v>
      </c>
      <c r="AE569" s="586" t="s">
        <v>1328</v>
      </c>
      <c r="AF569" s="586" t="s">
        <v>1328</v>
      </c>
      <c r="AG569" s="586" t="s">
        <v>1328</v>
      </c>
      <c r="AH569" s="586" t="s">
        <v>1328</v>
      </c>
      <c r="AI569" s="586" t="s">
        <v>1328</v>
      </c>
      <c r="AJ569" s="586" t="s">
        <v>1328</v>
      </c>
      <c r="AK569" s="586" t="s">
        <v>1328</v>
      </c>
      <c r="AL569" s="586" t="s">
        <v>1328</v>
      </c>
      <c r="AM569" s="586" t="s">
        <v>1328</v>
      </c>
      <c r="AN569" s="586" t="s">
        <v>1328</v>
      </c>
      <c r="AO569" s="586" t="s">
        <v>1328</v>
      </c>
      <c r="AP569" s="586" t="s">
        <v>1328</v>
      </c>
      <c r="AQ569" s="586" t="s">
        <v>1328</v>
      </c>
      <c r="AR569" s="586" t="s">
        <v>1328</v>
      </c>
      <c r="AS569" s="586" t="s">
        <v>1328</v>
      </c>
      <c r="AT569" s="587" t="s">
        <v>1328</v>
      </c>
      <c r="AU569" s="586" t="s">
        <v>1328</v>
      </c>
      <c r="AV569" s="586" t="s">
        <v>1328</v>
      </c>
      <c r="AW569" s="586" t="s">
        <v>1328</v>
      </c>
      <c r="AX569" s="586" t="s">
        <v>1328</v>
      </c>
      <c r="AY569" s="586" t="s">
        <v>1328</v>
      </c>
      <c r="AZ569" s="588" t="s">
        <v>1328</v>
      </c>
      <c r="BA569" s="588" t="s">
        <v>1328</v>
      </c>
      <c r="BB569" s="586" t="s">
        <v>1328</v>
      </c>
      <c r="BC569" s="587" t="s">
        <v>1328</v>
      </c>
      <c r="BD569" s="587" t="s">
        <v>1328</v>
      </c>
      <c r="BE569" s="588" t="s">
        <v>1328</v>
      </c>
      <c r="BF569" s="586" t="s">
        <v>1328</v>
      </c>
      <c r="BG569" s="586" t="s">
        <v>1328</v>
      </c>
      <c r="BH569" s="586" t="s">
        <v>1328</v>
      </c>
      <c r="BI569" s="586" t="s">
        <v>1328</v>
      </c>
      <c r="BJ569" s="586"/>
      <c r="BK569" s="586"/>
    </row>
    <row r="570" spans="1:63" x14ac:dyDescent="0.25">
      <c r="A570" s="564">
        <v>303</v>
      </c>
      <c r="C570" s="584" t="s">
        <v>1328</v>
      </c>
      <c r="D570" s="584" t="s">
        <v>1328</v>
      </c>
      <c r="E570" s="585" t="s">
        <v>1328</v>
      </c>
      <c r="F570" s="586" t="s">
        <v>1328</v>
      </c>
      <c r="G570" s="586" t="s">
        <v>1328</v>
      </c>
      <c r="H570" s="586" t="s">
        <v>1328</v>
      </c>
      <c r="I570" s="586" t="s">
        <v>1328</v>
      </c>
      <c r="J570" s="586" t="s">
        <v>1328</v>
      </c>
      <c r="K570" s="586" t="s">
        <v>1328</v>
      </c>
      <c r="L570" s="586" t="s">
        <v>1328</v>
      </c>
      <c r="M570" s="586" t="s">
        <v>1328</v>
      </c>
      <c r="N570" s="586" t="s">
        <v>1328</v>
      </c>
      <c r="O570" s="586" t="s">
        <v>1328</v>
      </c>
      <c r="P570" s="586" t="s">
        <v>1328</v>
      </c>
      <c r="Q570" s="586" t="s">
        <v>1328</v>
      </c>
      <c r="R570" s="586" t="s">
        <v>1328</v>
      </c>
      <c r="S570" s="586" t="s">
        <v>1328</v>
      </c>
      <c r="T570" s="586" t="s">
        <v>1328</v>
      </c>
      <c r="U570" s="586" t="s">
        <v>1328</v>
      </c>
      <c r="V570" s="586" t="s">
        <v>1328</v>
      </c>
      <c r="W570" s="586" t="s">
        <v>1328</v>
      </c>
      <c r="X570" s="586" t="s">
        <v>1328</v>
      </c>
      <c r="Y570" s="586" t="s">
        <v>1328</v>
      </c>
      <c r="Z570" s="586" t="s">
        <v>1328</v>
      </c>
      <c r="AA570" s="586" t="s">
        <v>1328</v>
      </c>
      <c r="AB570" s="586" t="s">
        <v>1328</v>
      </c>
      <c r="AC570" s="586" t="s">
        <v>1328</v>
      </c>
      <c r="AD570" s="586" t="s">
        <v>1328</v>
      </c>
      <c r="AE570" s="586" t="s">
        <v>1328</v>
      </c>
      <c r="AF570" s="586" t="s">
        <v>1328</v>
      </c>
      <c r="AG570" s="586" t="s">
        <v>1328</v>
      </c>
      <c r="AH570" s="586" t="s">
        <v>1328</v>
      </c>
      <c r="AI570" s="586" t="s">
        <v>1328</v>
      </c>
      <c r="AJ570" s="586" t="s">
        <v>1328</v>
      </c>
      <c r="AK570" s="586" t="s">
        <v>1328</v>
      </c>
      <c r="AL570" s="586" t="s">
        <v>1328</v>
      </c>
      <c r="AM570" s="586" t="s">
        <v>1328</v>
      </c>
      <c r="AN570" s="586" t="s">
        <v>1328</v>
      </c>
      <c r="AO570" s="586" t="s">
        <v>1328</v>
      </c>
      <c r="AP570" s="586" t="s">
        <v>1328</v>
      </c>
      <c r="AQ570" s="586" t="s">
        <v>1328</v>
      </c>
      <c r="AR570" s="586" t="s">
        <v>1328</v>
      </c>
      <c r="AS570" s="586" t="s">
        <v>1328</v>
      </c>
      <c r="AT570" s="587" t="s">
        <v>1328</v>
      </c>
      <c r="AU570" s="586" t="s">
        <v>1328</v>
      </c>
      <c r="AV570" s="586" t="s">
        <v>1328</v>
      </c>
      <c r="AW570" s="586" t="s">
        <v>1328</v>
      </c>
      <c r="AX570" s="586" t="s">
        <v>1328</v>
      </c>
      <c r="AY570" s="586" t="s">
        <v>1328</v>
      </c>
      <c r="AZ570" s="588" t="s">
        <v>1328</v>
      </c>
      <c r="BA570" s="588" t="s">
        <v>1328</v>
      </c>
      <c r="BB570" s="586" t="s">
        <v>1328</v>
      </c>
      <c r="BC570" s="587" t="s">
        <v>1328</v>
      </c>
      <c r="BD570" s="587" t="s">
        <v>1328</v>
      </c>
      <c r="BE570" s="588" t="s">
        <v>1328</v>
      </c>
      <c r="BF570" s="586" t="s">
        <v>1328</v>
      </c>
      <c r="BG570" s="586" t="s">
        <v>1328</v>
      </c>
      <c r="BH570" s="586" t="s">
        <v>1328</v>
      </c>
      <c r="BI570" s="586" t="s">
        <v>1328</v>
      </c>
      <c r="BJ570" s="586"/>
      <c r="BK570" s="586"/>
    </row>
    <row r="571" spans="1:63" x14ac:dyDescent="0.25">
      <c r="A571" s="564">
        <v>303</v>
      </c>
      <c r="C571" s="584" t="s">
        <v>1328</v>
      </c>
      <c r="D571" s="584" t="s">
        <v>1328</v>
      </c>
      <c r="E571" s="585" t="s">
        <v>1328</v>
      </c>
      <c r="F571" s="586" t="s">
        <v>1328</v>
      </c>
      <c r="G571" s="586" t="s">
        <v>1328</v>
      </c>
      <c r="H571" s="586" t="s">
        <v>1328</v>
      </c>
      <c r="I571" s="586" t="s">
        <v>1328</v>
      </c>
      <c r="J571" s="586" t="s">
        <v>1328</v>
      </c>
      <c r="K571" s="586" t="s">
        <v>1328</v>
      </c>
      <c r="L571" s="586" t="s">
        <v>1328</v>
      </c>
      <c r="M571" s="586" t="s">
        <v>1328</v>
      </c>
      <c r="N571" s="586" t="s">
        <v>1328</v>
      </c>
      <c r="O571" s="586" t="s">
        <v>1328</v>
      </c>
      <c r="P571" s="586" t="s">
        <v>1328</v>
      </c>
      <c r="Q571" s="586" t="s">
        <v>1328</v>
      </c>
      <c r="R571" s="586" t="s">
        <v>1328</v>
      </c>
      <c r="S571" s="586" t="s">
        <v>1328</v>
      </c>
      <c r="T571" s="586" t="s">
        <v>1328</v>
      </c>
      <c r="U571" s="586" t="s">
        <v>1328</v>
      </c>
      <c r="V571" s="586" t="s">
        <v>1328</v>
      </c>
      <c r="W571" s="586" t="s">
        <v>1328</v>
      </c>
      <c r="X571" s="586" t="s">
        <v>1328</v>
      </c>
      <c r="Y571" s="586" t="s">
        <v>1328</v>
      </c>
      <c r="Z571" s="586" t="s">
        <v>1328</v>
      </c>
      <c r="AA571" s="586" t="s">
        <v>1328</v>
      </c>
      <c r="AB571" s="586" t="s">
        <v>1328</v>
      </c>
      <c r="AC571" s="586" t="s">
        <v>1328</v>
      </c>
      <c r="AD571" s="586" t="s">
        <v>1328</v>
      </c>
      <c r="AE571" s="586" t="s">
        <v>1328</v>
      </c>
      <c r="AF571" s="586" t="s">
        <v>1328</v>
      </c>
      <c r="AG571" s="586" t="s">
        <v>1328</v>
      </c>
      <c r="AH571" s="586" t="s">
        <v>1328</v>
      </c>
      <c r="AI571" s="586" t="s">
        <v>1328</v>
      </c>
      <c r="AJ571" s="586" t="s">
        <v>1328</v>
      </c>
      <c r="AK571" s="586" t="s">
        <v>1328</v>
      </c>
      <c r="AL571" s="586" t="s">
        <v>1328</v>
      </c>
      <c r="AM571" s="586" t="s">
        <v>1328</v>
      </c>
      <c r="AN571" s="586" t="s">
        <v>1328</v>
      </c>
      <c r="AO571" s="586" t="s">
        <v>1328</v>
      </c>
      <c r="AP571" s="586" t="s">
        <v>1328</v>
      </c>
      <c r="AQ571" s="586" t="s">
        <v>1328</v>
      </c>
      <c r="AR571" s="586" t="s">
        <v>1328</v>
      </c>
      <c r="AS571" s="586" t="s">
        <v>1328</v>
      </c>
      <c r="AT571" s="587" t="s">
        <v>1328</v>
      </c>
      <c r="AU571" s="586" t="s">
        <v>1328</v>
      </c>
      <c r="AV571" s="586" t="s">
        <v>1328</v>
      </c>
      <c r="AW571" s="586" t="s">
        <v>1328</v>
      </c>
      <c r="AX571" s="586" t="s">
        <v>1328</v>
      </c>
      <c r="AY571" s="586" t="s">
        <v>1328</v>
      </c>
      <c r="AZ571" s="588" t="s">
        <v>1328</v>
      </c>
      <c r="BA571" s="588" t="s">
        <v>1328</v>
      </c>
      <c r="BB571" s="586" t="s">
        <v>1328</v>
      </c>
      <c r="BC571" s="587" t="s">
        <v>1328</v>
      </c>
      <c r="BD571" s="587" t="s">
        <v>1328</v>
      </c>
      <c r="BE571" s="588" t="s">
        <v>1328</v>
      </c>
      <c r="BF571" s="586" t="s">
        <v>1328</v>
      </c>
      <c r="BG571" s="586" t="s">
        <v>1328</v>
      </c>
      <c r="BH571" s="586" t="s">
        <v>1328</v>
      </c>
      <c r="BI571" s="586" t="s">
        <v>1328</v>
      </c>
      <c r="BJ571" s="586"/>
      <c r="BK571" s="586"/>
    </row>
    <row r="572" spans="1:63" x14ac:dyDescent="0.25">
      <c r="A572" s="564">
        <v>303</v>
      </c>
      <c r="C572" s="584" t="s">
        <v>1328</v>
      </c>
      <c r="D572" s="584" t="s">
        <v>1328</v>
      </c>
      <c r="E572" s="585" t="s">
        <v>1328</v>
      </c>
      <c r="F572" s="586" t="s">
        <v>1328</v>
      </c>
      <c r="G572" s="586" t="s">
        <v>1328</v>
      </c>
      <c r="H572" s="586" t="s">
        <v>1328</v>
      </c>
      <c r="I572" s="586" t="s">
        <v>1328</v>
      </c>
      <c r="J572" s="586" t="s">
        <v>1328</v>
      </c>
      <c r="K572" s="586" t="s">
        <v>1328</v>
      </c>
      <c r="L572" s="586" t="s">
        <v>1328</v>
      </c>
      <c r="M572" s="586" t="s">
        <v>1328</v>
      </c>
      <c r="N572" s="586" t="s">
        <v>1328</v>
      </c>
      <c r="O572" s="586" t="s">
        <v>1328</v>
      </c>
      <c r="P572" s="586" t="s">
        <v>1328</v>
      </c>
      <c r="Q572" s="586" t="s">
        <v>1328</v>
      </c>
      <c r="R572" s="586" t="s">
        <v>1328</v>
      </c>
      <c r="S572" s="586" t="s">
        <v>1328</v>
      </c>
      <c r="T572" s="586" t="s">
        <v>1328</v>
      </c>
      <c r="U572" s="586" t="s">
        <v>1328</v>
      </c>
      <c r="V572" s="586" t="s">
        <v>1328</v>
      </c>
      <c r="W572" s="586" t="s">
        <v>1328</v>
      </c>
      <c r="X572" s="586" t="s">
        <v>1328</v>
      </c>
      <c r="Y572" s="586" t="s">
        <v>1328</v>
      </c>
      <c r="Z572" s="586" t="s">
        <v>1328</v>
      </c>
      <c r="AA572" s="586" t="s">
        <v>1328</v>
      </c>
      <c r="AB572" s="586" t="s">
        <v>1328</v>
      </c>
      <c r="AC572" s="586" t="s">
        <v>1328</v>
      </c>
      <c r="AD572" s="586" t="s">
        <v>1328</v>
      </c>
      <c r="AE572" s="586" t="s">
        <v>1328</v>
      </c>
      <c r="AF572" s="586" t="s">
        <v>1328</v>
      </c>
      <c r="AG572" s="586" t="s">
        <v>1328</v>
      </c>
      <c r="AH572" s="586" t="s">
        <v>1328</v>
      </c>
      <c r="AI572" s="586" t="s">
        <v>1328</v>
      </c>
      <c r="AJ572" s="586" t="s">
        <v>1328</v>
      </c>
      <c r="AK572" s="586" t="s">
        <v>1328</v>
      </c>
      <c r="AL572" s="586" t="s">
        <v>1328</v>
      </c>
      <c r="AM572" s="586" t="s">
        <v>1328</v>
      </c>
      <c r="AN572" s="586" t="s">
        <v>1328</v>
      </c>
      <c r="AO572" s="586" t="s">
        <v>1328</v>
      </c>
      <c r="AP572" s="586" t="s">
        <v>1328</v>
      </c>
      <c r="AQ572" s="586" t="s">
        <v>1328</v>
      </c>
      <c r="AR572" s="586" t="s">
        <v>1328</v>
      </c>
      <c r="AS572" s="586" t="s">
        <v>1328</v>
      </c>
      <c r="AT572" s="587" t="s">
        <v>1328</v>
      </c>
      <c r="AU572" s="586" t="s">
        <v>1328</v>
      </c>
      <c r="AV572" s="586" t="s">
        <v>1328</v>
      </c>
      <c r="AW572" s="586" t="s">
        <v>1328</v>
      </c>
      <c r="AX572" s="586" t="s">
        <v>1328</v>
      </c>
      <c r="AY572" s="586" t="s">
        <v>1328</v>
      </c>
      <c r="AZ572" s="588" t="s">
        <v>1328</v>
      </c>
      <c r="BA572" s="588" t="s">
        <v>1328</v>
      </c>
      <c r="BB572" s="586" t="s">
        <v>1328</v>
      </c>
      <c r="BC572" s="587" t="s">
        <v>1328</v>
      </c>
      <c r="BD572" s="587" t="s">
        <v>1328</v>
      </c>
      <c r="BE572" s="588" t="s">
        <v>1328</v>
      </c>
      <c r="BF572" s="586" t="s">
        <v>1328</v>
      </c>
      <c r="BG572" s="586" t="s">
        <v>1328</v>
      </c>
      <c r="BH572" s="586" t="s">
        <v>1328</v>
      </c>
      <c r="BI572" s="586" t="s">
        <v>1328</v>
      </c>
      <c r="BJ572" s="586"/>
      <c r="BK572" s="586"/>
    </row>
    <row r="573" spans="1:63" x14ac:dyDescent="0.25">
      <c r="A573" s="564">
        <v>303</v>
      </c>
      <c r="C573" s="584" t="s">
        <v>1328</v>
      </c>
      <c r="D573" s="584" t="s">
        <v>1328</v>
      </c>
      <c r="E573" s="585" t="s">
        <v>1328</v>
      </c>
      <c r="F573" s="586" t="s">
        <v>1328</v>
      </c>
      <c r="G573" s="586" t="s">
        <v>1328</v>
      </c>
      <c r="H573" s="586" t="s">
        <v>1328</v>
      </c>
      <c r="I573" s="586" t="s">
        <v>1328</v>
      </c>
      <c r="J573" s="586" t="s">
        <v>1328</v>
      </c>
      <c r="K573" s="586" t="s">
        <v>1328</v>
      </c>
      <c r="L573" s="586" t="s">
        <v>1328</v>
      </c>
      <c r="M573" s="586" t="s">
        <v>1328</v>
      </c>
      <c r="N573" s="586" t="s">
        <v>1328</v>
      </c>
      <c r="O573" s="586" t="s">
        <v>1328</v>
      </c>
      <c r="P573" s="586" t="s">
        <v>1328</v>
      </c>
      <c r="Q573" s="586" t="s">
        <v>1328</v>
      </c>
      <c r="R573" s="586" t="s">
        <v>1328</v>
      </c>
      <c r="S573" s="586" t="s">
        <v>1328</v>
      </c>
      <c r="T573" s="586" t="s">
        <v>1328</v>
      </c>
      <c r="U573" s="586" t="s">
        <v>1328</v>
      </c>
      <c r="V573" s="586" t="s">
        <v>1328</v>
      </c>
      <c r="W573" s="586" t="s">
        <v>1328</v>
      </c>
      <c r="X573" s="586" t="s">
        <v>1328</v>
      </c>
      <c r="Y573" s="586" t="s">
        <v>1328</v>
      </c>
      <c r="Z573" s="586" t="s">
        <v>1328</v>
      </c>
      <c r="AA573" s="586" t="s">
        <v>1328</v>
      </c>
      <c r="AB573" s="586" t="s">
        <v>1328</v>
      </c>
      <c r="AC573" s="586" t="s">
        <v>1328</v>
      </c>
      <c r="AD573" s="586" t="s">
        <v>1328</v>
      </c>
      <c r="AE573" s="586" t="s">
        <v>1328</v>
      </c>
      <c r="AF573" s="586" t="s">
        <v>1328</v>
      </c>
      <c r="AG573" s="586" t="s">
        <v>1328</v>
      </c>
      <c r="AH573" s="586" t="s">
        <v>1328</v>
      </c>
      <c r="AI573" s="586" t="s">
        <v>1328</v>
      </c>
      <c r="AJ573" s="586" t="s">
        <v>1328</v>
      </c>
      <c r="AK573" s="586" t="s">
        <v>1328</v>
      </c>
      <c r="AL573" s="586" t="s">
        <v>1328</v>
      </c>
      <c r="AM573" s="586" t="s">
        <v>1328</v>
      </c>
      <c r="AN573" s="586" t="s">
        <v>1328</v>
      </c>
      <c r="AO573" s="586" t="s">
        <v>1328</v>
      </c>
      <c r="AP573" s="586" t="s">
        <v>1328</v>
      </c>
      <c r="AQ573" s="586" t="s">
        <v>1328</v>
      </c>
      <c r="AR573" s="586" t="s">
        <v>1328</v>
      </c>
      <c r="AS573" s="586" t="s">
        <v>1328</v>
      </c>
      <c r="AT573" s="587" t="s">
        <v>1328</v>
      </c>
      <c r="AU573" s="586" t="s">
        <v>1328</v>
      </c>
      <c r="AV573" s="586" t="s">
        <v>1328</v>
      </c>
      <c r="AW573" s="586" t="s">
        <v>1328</v>
      </c>
      <c r="AX573" s="586" t="s">
        <v>1328</v>
      </c>
      <c r="AY573" s="586" t="s">
        <v>1328</v>
      </c>
      <c r="AZ573" s="588" t="s">
        <v>1328</v>
      </c>
      <c r="BA573" s="588" t="s">
        <v>1328</v>
      </c>
      <c r="BB573" s="586" t="s">
        <v>1328</v>
      </c>
      <c r="BC573" s="587" t="s">
        <v>1328</v>
      </c>
      <c r="BD573" s="587" t="s">
        <v>1328</v>
      </c>
      <c r="BE573" s="588" t="s">
        <v>1328</v>
      </c>
      <c r="BF573" s="586" t="s">
        <v>1328</v>
      </c>
      <c r="BG573" s="586" t="s">
        <v>1328</v>
      </c>
      <c r="BH573" s="586" t="s">
        <v>1328</v>
      </c>
      <c r="BI573" s="586" t="s">
        <v>1328</v>
      </c>
      <c r="BJ573" s="586"/>
      <c r="BK573" s="586"/>
    </row>
    <row r="574" spans="1:63" x14ac:dyDescent="0.25">
      <c r="A574" s="564">
        <v>303</v>
      </c>
      <c r="C574" s="584" t="s">
        <v>1328</v>
      </c>
      <c r="D574" s="584" t="s">
        <v>1328</v>
      </c>
      <c r="E574" s="585" t="s">
        <v>1328</v>
      </c>
      <c r="F574" s="586" t="s">
        <v>1328</v>
      </c>
      <c r="G574" s="586" t="s">
        <v>1328</v>
      </c>
      <c r="H574" s="586" t="s">
        <v>1328</v>
      </c>
      <c r="I574" s="586" t="s">
        <v>1328</v>
      </c>
      <c r="J574" s="586" t="s">
        <v>1328</v>
      </c>
      <c r="K574" s="586" t="s">
        <v>1328</v>
      </c>
      <c r="L574" s="586" t="s">
        <v>1328</v>
      </c>
      <c r="M574" s="586" t="s">
        <v>1328</v>
      </c>
      <c r="N574" s="586" t="s">
        <v>1328</v>
      </c>
      <c r="O574" s="586" t="s">
        <v>1328</v>
      </c>
      <c r="P574" s="586" t="s">
        <v>1328</v>
      </c>
      <c r="Q574" s="586" t="s">
        <v>1328</v>
      </c>
      <c r="R574" s="586" t="s">
        <v>1328</v>
      </c>
      <c r="S574" s="586" t="s">
        <v>1328</v>
      </c>
      <c r="T574" s="586" t="s">
        <v>1328</v>
      </c>
      <c r="U574" s="586" t="s">
        <v>1328</v>
      </c>
      <c r="V574" s="586" t="s">
        <v>1328</v>
      </c>
      <c r="W574" s="586" t="s">
        <v>1328</v>
      </c>
      <c r="X574" s="586" t="s">
        <v>1328</v>
      </c>
      <c r="Y574" s="586" t="s">
        <v>1328</v>
      </c>
      <c r="Z574" s="586" t="s">
        <v>1328</v>
      </c>
      <c r="AA574" s="586" t="s">
        <v>1328</v>
      </c>
      <c r="AB574" s="586" t="s">
        <v>1328</v>
      </c>
      <c r="AC574" s="586" t="s">
        <v>1328</v>
      </c>
      <c r="AD574" s="586" t="s">
        <v>1328</v>
      </c>
      <c r="AE574" s="586" t="s">
        <v>1328</v>
      </c>
      <c r="AF574" s="586" t="s">
        <v>1328</v>
      </c>
      <c r="AG574" s="586" t="s">
        <v>1328</v>
      </c>
      <c r="AH574" s="586" t="s">
        <v>1328</v>
      </c>
      <c r="AI574" s="586" t="s">
        <v>1328</v>
      </c>
      <c r="AJ574" s="586" t="s">
        <v>1328</v>
      </c>
      <c r="AK574" s="586" t="s">
        <v>1328</v>
      </c>
      <c r="AL574" s="586" t="s">
        <v>1328</v>
      </c>
      <c r="AM574" s="586" t="s">
        <v>1328</v>
      </c>
      <c r="AN574" s="586" t="s">
        <v>1328</v>
      </c>
      <c r="AO574" s="586" t="s">
        <v>1328</v>
      </c>
      <c r="AP574" s="586" t="s">
        <v>1328</v>
      </c>
      <c r="AQ574" s="586" t="s">
        <v>1328</v>
      </c>
      <c r="AR574" s="586" t="s">
        <v>1328</v>
      </c>
      <c r="AS574" s="586" t="s">
        <v>1328</v>
      </c>
      <c r="AT574" s="587" t="s">
        <v>1328</v>
      </c>
      <c r="AU574" s="586" t="s">
        <v>1328</v>
      </c>
      <c r="AV574" s="586" t="s">
        <v>1328</v>
      </c>
      <c r="AW574" s="586" t="s">
        <v>1328</v>
      </c>
      <c r="AX574" s="586" t="s">
        <v>1328</v>
      </c>
      <c r="AY574" s="586" t="s">
        <v>1328</v>
      </c>
      <c r="AZ574" s="588" t="s">
        <v>1328</v>
      </c>
      <c r="BA574" s="588" t="s">
        <v>1328</v>
      </c>
      <c r="BB574" s="586" t="s">
        <v>1328</v>
      </c>
      <c r="BC574" s="587" t="s">
        <v>1328</v>
      </c>
      <c r="BD574" s="587" t="s">
        <v>1328</v>
      </c>
      <c r="BE574" s="588" t="s">
        <v>1328</v>
      </c>
      <c r="BF574" s="586" t="s">
        <v>1328</v>
      </c>
      <c r="BG574" s="586" t="s">
        <v>1328</v>
      </c>
      <c r="BH574" s="586" t="s">
        <v>1328</v>
      </c>
      <c r="BI574" s="586" t="s">
        <v>1328</v>
      </c>
      <c r="BJ574" s="586"/>
      <c r="BK574" s="586"/>
    </row>
    <row r="575" spans="1:63" x14ac:dyDescent="0.25">
      <c r="A575" s="564">
        <v>303</v>
      </c>
      <c r="C575" s="584" t="s">
        <v>1328</v>
      </c>
      <c r="D575" s="584" t="s">
        <v>1328</v>
      </c>
      <c r="E575" s="585" t="s">
        <v>1328</v>
      </c>
      <c r="F575" s="586" t="s">
        <v>1328</v>
      </c>
      <c r="G575" s="586" t="s">
        <v>1328</v>
      </c>
      <c r="H575" s="586" t="s">
        <v>1328</v>
      </c>
      <c r="I575" s="586" t="s">
        <v>1328</v>
      </c>
      <c r="J575" s="586" t="s">
        <v>1328</v>
      </c>
      <c r="K575" s="586" t="s">
        <v>1328</v>
      </c>
      <c r="L575" s="586" t="s">
        <v>1328</v>
      </c>
      <c r="M575" s="586" t="s">
        <v>1328</v>
      </c>
      <c r="N575" s="586" t="s">
        <v>1328</v>
      </c>
      <c r="O575" s="586" t="s">
        <v>1328</v>
      </c>
      <c r="P575" s="586" t="s">
        <v>1328</v>
      </c>
      <c r="Q575" s="586" t="s">
        <v>1328</v>
      </c>
      <c r="R575" s="586" t="s">
        <v>1328</v>
      </c>
      <c r="S575" s="586" t="s">
        <v>1328</v>
      </c>
      <c r="T575" s="586" t="s">
        <v>1328</v>
      </c>
      <c r="U575" s="586" t="s">
        <v>1328</v>
      </c>
      <c r="V575" s="586" t="s">
        <v>1328</v>
      </c>
      <c r="W575" s="586" t="s">
        <v>1328</v>
      </c>
      <c r="X575" s="586" t="s">
        <v>1328</v>
      </c>
      <c r="Y575" s="586" t="s">
        <v>1328</v>
      </c>
      <c r="Z575" s="586" t="s">
        <v>1328</v>
      </c>
      <c r="AA575" s="586" t="s">
        <v>1328</v>
      </c>
      <c r="AB575" s="586" t="s">
        <v>1328</v>
      </c>
      <c r="AC575" s="586" t="s">
        <v>1328</v>
      </c>
      <c r="AD575" s="586" t="s">
        <v>1328</v>
      </c>
      <c r="AE575" s="586" t="s">
        <v>1328</v>
      </c>
      <c r="AF575" s="586" t="s">
        <v>1328</v>
      </c>
      <c r="AG575" s="586" t="s">
        <v>1328</v>
      </c>
      <c r="AH575" s="586" t="s">
        <v>1328</v>
      </c>
      <c r="AI575" s="586" t="s">
        <v>1328</v>
      </c>
      <c r="AJ575" s="586" t="s">
        <v>1328</v>
      </c>
      <c r="AK575" s="586" t="s">
        <v>1328</v>
      </c>
      <c r="AL575" s="586" t="s">
        <v>1328</v>
      </c>
      <c r="AM575" s="586" t="s">
        <v>1328</v>
      </c>
      <c r="AN575" s="586" t="s">
        <v>1328</v>
      </c>
      <c r="AO575" s="586" t="s">
        <v>1328</v>
      </c>
      <c r="AP575" s="586" t="s">
        <v>1328</v>
      </c>
      <c r="AQ575" s="586" t="s">
        <v>1328</v>
      </c>
      <c r="AR575" s="586" t="s">
        <v>1328</v>
      </c>
      <c r="AS575" s="586" t="s">
        <v>1328</v>
      </c>
      <c r="AT575" s="587" t="s">
        <v>1328</v>
      </c>
      <c r="AU575" s="586" t="s">
        <v>1328</v>
      </c>
      <c r="AV575" s="586" t="s">
        <v>1328</v>
      </c>
      <c r="AW575" s="586" t="s">
        <v>1328</v>
      </c>
      <c r="AX575" s="586" t="s">
        <v>1328</v>
      </c>
      <c r="AY575" s="586" t="s">
        <v>1328</v>
      </c>
      <c r="AZ575" s="588" t="s">
        <v>1328</v>
      </c>
      <c r="BA575" s="588" t="s">
        <v>1328</v>
      </c>
      <c r="BB575" s="586" t="s">
        <v>1328</v>
      </c>
      <c r="BC575" s="587" t="s">
        <v>1328</v>
      </c>
      <c r="BD575" s="587" t="s">
        <v>1328</v>
      </c>
      <c r="BE575" s="588" t="s">
        <v>1328</v>
      </c>
      <c r="BF575" s="586" t="s">
        <v>1328</v>
      </c>
      <c r="BG575" s="586" t="s">
        <v>1328</v>
      </c>
      <c r="BH575" s="586" t="s">
        <v>1328</v>
      </c>
      <c r="BI575" s="586" t="s">
        <v>1328</v>
      </c>
      <c r="BJ575" s="586"/>
      <c r="BK575" s="586"/>
    </row>
    <row r="576" spans="1:63" x14ac:dyDescent="0.25">
      <c r="A576" s="564">
        <v>303</v>
      </c>
      <c r="C576" s="584" t="s">
        <v>1328</v>
      </c>
      <c r="D576" s="584" t="s">
        <v>1328</v>
      </c>
      <c r="E576" s="585" t="s">
        <v>1328</v>
      </c>
      <c r="F576" s="586" t="s">
        <v>1328</v>
      </c>
      <c r="G576" s="586" t="s">
        <v>1328</v>
      </c>
      <c r="H576" s="586" t="s">
        <v>1328</v>
      </c>
      <c r="I576" s="586" t="s">
        <v>1328</v>
      </c>
      <c r="J576" s="586" t="s">
        <v>1328</v>
      </c>
      <c r="K576" s="586" t="s">
        <v>1328</v>
      </c>
      <c r="L576" s="586" t="s">
        <v>1328</v>
      </c>
      <c r="M576" s="586" t="s">
        <v>1328</v>
      </c>
      <c r="N576" s="586" t="s">
        <v>1328</v>
      </c>
      <c r="O576" s="586" t="s">
        <v>1328</v>
      </c>
      <c r="P576" s="586" t="s">
        <v>1328</v>
      </c>
      <c r="Q576" s="586" t="s">
        <v>1328</v>
      </c>
      <c r="R576" s="586" t="s">
        <v>1328</v>
      </c>
      <c r="S576" s="586" t="s">
        <v>1328</v>
      </c>
      <c r="T576" s="586" t="s">
        <v>1328</v>
      </c>
      <c r="U576" s="586" t="s">
        <v>1328</v>
      </c>
      <c r="V576" s="586" t="s">
        <v>1328</v>
      </c>
      <c r="W576" s="586" t="s">
        <v>1328</v>
      </c>
      <c r="X576" s="586" t="s">
        <v>1328</v>
      </c>
      <c r="Y576" s="586" t="s">
        <v>1328</v>
      </c>
      <c r="Z576" s="586" t="s">
        <v>1328</v>
      </c>
      <c r="AA576" s="586" t="s">
        <v>1328</v>
      </c>
      <c r="AB576" s="586" t="s">
        <v>1328</v>
      </c>
      <c r="AC576" s="586" t="s">
        <v>1328</v>
      </c>
      <c r="AD576" s="586" t="s">
        <v>1328</v>
      </c>
      <c r="AE576" s="586" t="s">
        <v>1328</v>
      </c>
      <c r="AF576" s="586" t="s">
        <v>1328</v>
      </c>
      <c r="AG576" s="586" t="s">
        <v>1328</v>
      </c>
      <c r="AH576" s="586" t="s">
        <v>1328</v>
      </c>
      <c r="AI576" s="586" t="s">
        <v>1328</v>
      </c>
      <c r="AJ576" s="586" t="s">
        <v>1328</v>
      </c>
      <c r="AK576" s="586" t="s">
        <v>1328</v>
      </c>
      <c r="AL576" s="586" t="s">
        <v>1328</v>
      </c>
      <c r="AM576" s="586" t="s">
        <v>1328</v>
      </c>
      <c r="AN576" s="586" t="s">
        <v>1328</v>
      </c>
      <c r="AO576" s="586" t="s">
        <v>1328</v>
      </c>
      <c r="AP576" s="586" t="s">
        <v>1328</v>
      </c>
      <c r="AQ576" s="586" t="s">
        <v>1328</v>
      </c>
      <c r="AR576" s="586" t="s">
        <v>1328</v>
      </c>
      <c r="AS576" s="586" t="s">
        <v>1328</v>
      </c>
      <c r="AT576" s="587" t="s">
        <v>1328</v>
      </c>
      <c r="AU576" s="586" t="s">
        <v>1328</v>
      </c>
      <c r="AV576" s="586" t="s">
        <v>1328</v>
      </c>
      <c r="AW576" s="586" t="s">
        <v>1328</v>
      </c>
      <c r="AX576" s="586" t="s">
        <v>1328</v>
      </c>
      <c r="AY576" s="586" t="s">
        <v>1328</v>
      </c>
      <c r="AZ576" s="588" t="s">
        <v>1328</v>
      </c>
      <c r="BA576" s="588" t="s">
        <v>1328</v>
      </c>
      <c r="BB576" s="586" t="s">
        <v>1328</v>
      </c>
      <c r="BC576" s="587" t="s">
        <v>1328</v>
      </c>
      <c r="BD576" s="587" t="s">
        <v>1328</v>
      </c>
      <c r="BE576" s="588" t="s">
        <v>1328</v>
      </c>
      <c r="BF576" s="586" t="s">
        <v>1328</v>
      </c>
      <c r="BG576" s="586" t="s">
        <v>1328</v>
      </c>
      <c r="BH576" s="586" t="s">
        <v>1328</v>
      </c>
      <c r="BI576" s="586" t="s">
        <v>1328</v>
      </c>
      <c r="BJ576" s="586"/>
      <c r="BK576" s="586"/>
    </row>
    <row r="577" spans="1:63" x14ac:dyDescent="0.25">
      <c r="A577" s="564">
        <v>303</v>
      </c>
      <c r="C577" s="584" t="s">
        <v>1328</v>
      </c>
      <c r="D577" s="584" t="s">
        <v>1328</v>
      </c>
      <c r="E577" s="585" t="s">
        <v>1328</v>
      </c>
      <c r="F577" s="586" t="s">
        <v>1328</v>
      </c>
      <c r="G577" s="586" t="s">
        <v>1328</v>
      </c>
      <c r="H577" s="586" t="s">
        <v>1328</v>
      </c>
      <c r="I577" s="586" t="s">
        <v>1328</v>
      </c>
      <c r="J577" s="586" t="s">
        <v>1328</v>
      </c>
      <c r="K577" s="586" t="s">
        <v>1328</v>
      </c>
      <c r="L577" s="586" t="s">
        <v>1328</v>
      </c>
      <c r="M577" s="586" t="s">
        <v>1328</v>
      </c>
      <c r="N577" s="586" t="s">
        <v>1328</v>
      </c>
      <c r="O577" s="586" t="s">
        <v>1328</v>
      </c>
      <c r="P577" s="586" t="s">
        <v>1328</v>
      </c>
      <c r="Q577" s="586" t="s">
        <v>1328</v>
      </c>
      <c r="R577" s="586" t="s">
        <v>1328</v>
      </c>
      <c r="S577" s="586" t="s">
        <v>1328</v>
      </c>
      <c r="T577" s="586" t="s">
        <v>1328</v>
      </c>
      <c r="U577" s="586" t="s">
        <v>1328</v>
      </c>
      <c r="V577" s="586" t="s">
        <v>1328</v>
      </c>
      <c r="W577" s="586" t="s">
        <v>1328</v>
      </c>
      <c r="X577" s="586" t="s">
        <v>1328</v>
      </c>
      <c r="Y577" s="586" t="s">
        <v>1328</v>
      </c>
      <c r="Z577" s="586" t="s">
        <v>1328</v>
      </c>
      <c r="AA577" s="586" t="s">
        <v>1328</v>
      </c>
      <c r="AB577" s="586" t="s">
        <v>1328</v>
      </c>
      <c r="AC577" s="586" t="s">
        <v>1328</v>
      </c>
      <c r="AD577" s="586" t="s">
        <v>1328</v>
      </c>
      <c r="AE577" s="586" t="s">
        <v>1328</v>
      </c>
      <c r="AF577" s="586" t="s">
        <v>1328</v>
      </c>
      <c r="AG577" s="586" t="s">
        <v>1328</v>
      </c>
      <c r="AH577" s="586" t="s">
        <v>1328</v>
      </c>
      <c r="AI577" s="586" t="s">
        <v>1328</v>
      </c>
      <c r="AJ577" s="586" t="s">
        <v>1328</v>
      </c>
      <c r="AK577" s="586" t="s">
        <v>1328</v>
      </c>
      <c r="AL577" s="586" t="s">
        <v>1328</v>
      </c>
      <c r="AM577" s="586" t="s">
        <v>1328</v>
      </c>
      <c r="AN577" s="586" t="s">
        <v>1328</v>
      </c>
      <c r="AO577" s="586" t="s">
        <v>1328</v>
      </c>
      <c r="AP577" s="586" t="s">
        <v>1328</v>
      </c>
      <c r="AQ577" s="586" t="s">
        <v>1328</v>
      </c>
      <c r="AR577" s="586" t="s">
        <v>1328</v>
      </c>
      <c r="AS577" s="586" t="s">
        <v>1328</v>
      </c>
      <c r="AT577" s="587" t="s">
        <v>1328</v>
      </c>
      <c r="AU577" s="586" t="s">
        <v>1328</v>
      </c>
      <c r="AV577" s="586" t="s">
        <v>1328</v>
      </c>
      <c r="AW577" s="586" t="s">
        <v>1328</v>
      </c>
      <c r="AX577" s="586" t="s">
        <v>1328</v>
      </c>
      <c r="AY577" s="586" t="s">
        <v>1328</v>
      </c>
      <c r="AZ577" s="588" t="s">
        <v>1328</v>
      </c>
      <c r="BA577" s="588" t="s">
        <v>1328</v>
      </c>
      <c r="BB577" s="586" t="s">
        <v>1328</v>
      </c>
      <c r="BC577" s="587" t="s">
        <v>1328</v>
      </c>
      <c r="BD577" s="587" t="s">
        <v>1328</v>
      </c>
      <c r="BE577" s="588" t="s">
        <v>1328</v>
      </c>
      <c r="BF577" s="586" t="s">
        <v>1328</v>
      </c>
      <c r="BG577" s="586" t="s">
        <v>1328</v>
      </c>
      <c r="BH577" s="586" t="s">
        <v>1328</v>
      </c>
      <c r="BI577" s="586" t="s">
        <v>1328</v>
      </c>
      <c r="BJ577" s="586"/>
      <c r="BK577" s="586"/>
    </row>
    <row r="578" spans="1:63" x14ac:dyDescent="0.25">
      <c r="A578" s="564">
        <v>303</v>
      </c>
      <c r="C578" s="584" t="s">
        <v>1328</v>
      </c>
      <c r="D578" s="584" t="s">
        <v>1328</v>
      </c>
      <c r="E578" s="585" t="s">
        <v>1328</v>
      </c>
      <c r="F578" s="586" t="s">
        <v>1328</v>
      </c>
      <c r="G578" s="586" t="s">
        <v>1328</v>
      </c>
      <c r="H578" s="586" t="s">
        <v>1328</v>
      </c>
      <c r="I578" s="586" t="s">
        <v>1328</v>
      </c>
      <c r="J578" s="586" t="s">
        <v>1328</v>
      </c>
      <c r="K578" s="586" t="s">
        <v>1328</v>
      </c>
      <c r="L578" s="586" t="s">
        <v>1328</v>
      </c>
      <c r="M578" s="586" t="s">
        <v>1328</v>
      </c>
      <c r="N578" s="586" t="s">
        <v>1328</v>
      </c>
      <c r="O578" s="586" t="s">
        <v>1328</v>
      </c>
      <c r="P578" s="586" t="s">
        <v>1328</v>
      </c>
      <c r="Q578" s="586" t="s">
        <v>1328</v>
      </c>
      <c r="R578" s="586" t="s">
        <v>1328</v>
      </c>
      <c r="S578" s="586" t="s">
        <v>1328</v>
      </c>
      <c r="T578" s="586" t="s">
        <v>1328</v>
      </c>
      <c r="U578" s="586" t="s">
        <v>1328</v>
      </c>
      <c r="V578" s="586" t="s">
        <v>1328</v>
      </c>
      <c r="W578" s="586" t="s">
        <v>1328</v>
      </c>
      <c r="X578" s="586" t="s">
        <v>1328</v>
      </c>
      <c r="Y578" s="586" t="s">
        <v>1328</v>
      </c>
      <c r="Z578" s="586" t="s">
        <v>1328</v>
      </c>
      <c r="AA578" s="586" t="s">
        <v>1328</v>
      </c>
      <c r="AB578" s="586" t="s">
        <v>1328</v>
      </c>
      <c r="AC578" s="586" t="s">
        <v>1328</v>
      </c>
      <c r="AD578" s="586" t="s">
        <v>1328</v>
      </c>
      <c r="AE578" s="586" t="s">
        <v>1328</v>
      </c>
      <c r="AF578" s="586" t="s">
        <v>1328</v>
      </c>
      <c r="AG578" s="586" t="s">
        <v>1328</v>
      </c>
      <c r="AH578" s="586" t="s">
        <v>1328</v>
      </c>
      <c r="AI578" s="586" t="s">
        <v>1328</v>
      </c>
      <c r="AJ578" s="586" t="s">
        <v>1328</v>
      </c>
      <c r="AK578" s="586" t="s">
        <v>1328</v>
      </c>
      <c r="AL578" s="586" t="s">
        <v>1328</v>
      </c>
      <c r="AM578" s="586" t="s">
        <v>1328</v>
      </c>
      <c r="AN578" s="586" t="s">
        <v>1328</v>
      </c>
      <c r="AO578" s="586" t="s">
        <v>1328</v>
      </c>
      <c r="AP578" s="586" t="s">
        <v>1328</v>
      </c>
      <c r="AQ578" s="586" t="s">
        <v>1328</v>
      </c>
      <c r="AR578" s="586" t="s">
        <v>1328</v>
      </c>
      <c r="AS578" s="586" t="s">
        <v>1328</v>
      </c>
      <c r="AT578" s="587" t="s">
        <v>1328</v>
      </c>
      <c r="AU578" s="586" t="s">
        <v>1328</v>
      </c>
      <c r="AV578" s="586" t="s">
        <v>1328</v>
      </c>
      <c r="AW578" s="586" t="s">
        <v>1328</v>
      </c>
      <c r="AX578" s="586" t="s">
        <v>1328</v>
      </c>
      <c r="AY578" s="586" t="s">
        <v>1328</v>
      </c>
      <c r="AZ578" s="588" t="s">
        <v>1328</v>
      </c>
      <c r="BA578" s="588" t="s">
        <v>1328</v>
      </c>
      <c r="BB578" s="586" t="s">
        <v>1328</v>
      </c>
      <c r="BC578" s="587" t="s">
        <v>1328</v>
      </c>
      <c r="BD578" s="587" t="s">
        <v>1328</v>
      </c>
      <c r="BE578" s="588" t="s">
        <v>1328</v>
      </c>
      <c r="BF578" s="586" t="s">
        <v>1328</v>
      </c>
      <c r="BG578" s="586" t="s">
        <v>1328</v>
      </c>
      <c r="BH578" s="586" t="s">
        <v>1328</v>
      </c>
      <c r="BI578" s="586" t="s">
        <v>1328</v>
      </c>
      <c r="BJ578" s="586"/>
      <c r="BK578" s="586"/>
    </row>
    <row r="579" spans="1:63" x14ac:dyDescent="0.25">
      <c r="A579" s="564">
        <v>303</v>
      </c>
      <c r="C579" s="584" t="s">
        <v>1328</v>
      </c>
      <c r="D579" s="584" t="s">
        <v>1328</v>
      </c>
      <c r="E579" s="585" t="s">
        <v>1328</v>
      </c>
      <c r="F579" s="586" t="s">
        <v>1328</v>
      </c>
      <c r="G579" s="586" t="s">
        <v>1328</v>
      </c>
      <c r="H579" s="586" t="s">
        <v>1328</v>
      </c>
      <c r="I579" s="586" t="s">
        <v>1328</v>
      </c>
      <c r="J579" s="586" t="s">
        <v>1328</v>
      </c>
      <c r="K579" s="586" t="s">
        <v>1328</v>
      </c>
      <c r="L579" s="586" t="s">
        <v>1328</v>
      </c>
      <c r="M579" s="586" t="s">
        <v>1328</v>
      </c>
      <c r="N579" s="586" t="s">
        <v>1328</v>
      </c>
      <c r="O579" s="586" t="s">
        <v>1328</v>
      </c>
      <c r="P579" s="586" t="s">
        <v>1328</v>
      </c>
      <c r="Q579" s="586" t="s">
        <v>1328</v>
      </c>
      <c r="R579" s="586" t="s">
        <v>1328</v>
      </c>
      <c r="S579" s="586" t="s">
        <v>1328</v>
      </c>
      <c r="T579" s="586" t="s">
        <v>1328</v>
      </c>
      <c r="U579" s="586" t="s">
        <v>1328</v>
      </c>
      <c r="V579" s="586" t="s">
        <v>1328</v>
      </c>
      <c r="W579" s="586" t="s">
        <v>1328</v>
      </c>
      <c r="X579" s="586" t="s">
        <v>1328</v>
      </c>
      <c r="Y579" s="586" t="s">
        <v>1328</v>
      </c>
      <c r="Z579" s="586" t="s">
        <v>1328</v>
      </c>
      <c r="AA579" s="586" t="s">
        <v>1328</v>
      </c>
      <c r="AB579" s="586" t="s">
        <v>1328</v>
      </c>
      <c r="AC579" s="586" t="s">
        <v>1328</v>
      </c>
      <c r="AD579" s="586" t="s">
        <v>1328</v>
      </c>
      <c r="AE579" s="586" t="s">
        <v>1328</v>
      </c>
      <c r="AF579" s="586" t="s">
        <v>1328</v>
      </c>
      <c r="AG579" s="586" t="s">
        <v>1328</v>
      </c>
      <c r="AH579" s="586" t="s">
        <v>1328</v>
      </c>
      <c r="AI579" s="586" t="s">
        <v>1328</v>
      </c>
      <c r="AJ579" s="586" t="s">
        <v>1328</v>
      </c>
      <c r="AK579" s="586" t="s">
        <v>1328</v>
      </c>
      <c r="AL579" s="586" t="s">
        <v>1328</v>
      </c>
      <c r="AM579" s="586" t="s">
        <v>1328</v>
      </c>
      <c r="AN579" s="586" t="s">
        <v>1328</v>
      </c>
      <c r="AO579" s="586" t="s">
        <v>1328</v>
      </c>
      <c r="AP579" s="586" t="s">
        <v>1328</v>
      </c>
      <c r="AQ579" s="586" t="s">
        <v>1328</v>
      </c>
      <c r="AR579" s="586" t="s">
        <v>1328</v>
      </c>
      <c r="AS579" s="586" t="s">
        <v>1328</v>
      </c>
      <c r="AT579" s="587" t="s">
        <v>1328</v>
      </c>
      <c r="AU579" s="586" t="s">
        <v>1328</v>
      </c>
      <c r="AV579" s="586" t="s">
        <v>1328</v>
      </c>
      <c r="AW579" s="586" t="s">
        <v>1328</v>
      </c>
      <c r="AX579" s="586" t="s">
        <v>1328</v>
      </c>
      <c r="AY579" s="586" t="s">
        <v>1328</v>
      </c>
      <c r="AZ579" s="588" t="s">
        <v>1328</v>
      </c>
      <c r="BA579" s="588" t="s">
        <v>1328</v>
      </c>
      <c r="BB579" s="586" t="s">
        <v>1328</v>
      </c>
      <c r="BC579" s="587" t="s">
        <v>1328</v>
      </c>
      <c r="BD579" s="587" t="s">
        <v>1328</v>
      </c>
      <c r="BE579" s="588" t="s">
        <v>1328</v>
      </c>
      <c r="BF579" s="586" t="s">
        <v>1328</v>
      </c>
      <c r="BG579" s="586" t="s">
        <v>1328</v>
      </c>
      <c r="BH579" s="586" t="s">
        <v>1328</v>
      </c>
      <c r="BI579" s="586" t="s">
        <v>1328</v>
      </c>
      <c r="BJ579" s="586"/>
      <c r="BK579" s="586"/>
    </row>
    <row r="580" spans="1:63" x14ac:dyDescent="0.25">
      <c r="A580" s="564">
        <v>303</v>
      </c>
      <c r="C580" s="584" t="s">
        <v>1328</v>
      </c>
      <c r="D580" s="584" t="s">
        <v>1328</v>
      </c>
      <c r="E580" s="585" t="s">
        <v>1328</v>
      </c>
      <c r="F580" s="586" t="s">
        <v>1328</v>
      </c>
      <c r="G580" s="586" t="s">
        <v>1328</v>
      </c>
      <c r="H580" s="586" t="s">
        <v>1328</v>
      </c>
      <c r="I580" s="586" t="s">
        <v>1328</v>
      </c>
      <c r="J580" s="586" t="s">
        <v>1328</v>
      </c>
      <c r="K580" s="586" t="s">
        <v>1328</v>
      </c>
      <c r="L580" s="586" t="s">
        <v>1328</v>
      </c>
      <c r="M580" s="586" t="s">
        <v>1328</v>
      </c>
      <c r="N580" s="586" t="s">
        <v>1328</v>
      </c>
      <c r="O580" s="586" t="s">
        <v>1328</v>
      </c>
      <c r="P580" s="586" t="s">
        <v>1328</v>
      </c>
      <c r="Q580" s="586" t="s">
        <v>1328</v>
      </c>
      <c r="R580" s="586" t="s">
        <v>1328</v>
      </c>
      <c r="S580" s="586" t="s">
        <v>1328</v>
      </c>
      <c r="T580" s="586" t="s">
        <v>1328</v>
      </c>
      <c r="U580" s="586" t="s">
        <v>1328</v>
      </c>
      <c r="V580" s="586" t="s">
        <v>1328</v>
      </c>
      <c r="W580" s="586" t="s">
        <v>1328</v>
      </c>
      <c r="X580" s="586" t="s">
        <v>1328</v>
      </c>
      <c r="Y580" s="586" t="s">
        <v>1328</v>
      </c>
      <c r="Z580" s="586" t="s">
        <v>1328</v>
      </c>
      <c r="AA580" s="586" t="s">
        <v>1328</v>
      </c>
      <c r="AB580" s="586" t="s">
        <v>1328</v>
      </c>
      <c r="AC580" s="586" t="s">
        <v>1328</v>
      </c>
      <c r="AD580" s="586" t="s">
        <v>1328</v>
      </c>
      <c r="AE580" s="586" t="s">
        <v>1328</v>
      </c>
      <c r="AF580" s="586" t="s">
        <v>1328</v>
      </c>
      <c r="AG580" s="586" t="s">
        <v>1328</v>
      </c>
      <c r="AH580" s="586" t="s">
        <v>1328</v>
      </c>
      <c r="AI580" s="586" t="s">
        <v>1328</v>
      </c>
      <c r="AJ580" s="586" t="s">
        <v>1328</v>
      </c>
      <c r="AK580" s="586" t="s">
        <v>1328</v>
      </c>
      <c r="AL580" s="586" t="s">
        <v>1328</v>
      </c>
      <c r="AM580" s="586" t="s">
        <v>1328</v>
      </c>
      <c r="AN580" s="586" t="s">
        <v>1328</v>
      </c>
      <c r="AO580" s="586" t="s">
        <v>1328</v>
      </c>
      <c r="AP580" s="586" t="s">
        <v>1328</v>
      </c>
      <c r="AQ580" s="586" t="s">
        <v>1328</v>
      </c>
      <c r="AR580" s="586" t="s">
        <v>1328</v>
      </c>
      <c r="AS580" s="586" t="s">
        <v>1328</v>
      </c>
      <c r="AT580" s="587" t="s">
        <v>1328</v>
      </c>
      <c r="AU580" s="586" t="s">
        <v>1328</v>
      </c>
      <c r="AV580" s="586" t="s">
        <v>1328</v>
      </c>
      <c r="AW580" s="586" t="s">
        <v>1328</v>
      </c>
      <c r="AX580" s="586" t="s">
        <v>1328</v>
      </c>
      <c r="AY580" s="586" t="s">
        <v>1328</v>
      </c>
      <c r="AZ580" s="588" t="s">
        <v>1328</v>
      </c>
      <c r="BA580" s="588" t="s">
        <v>1328</v>
      </c>
      <c r="BB580" s="586" t="s">
        <v>1328</v>
      </c>
      <c r="BC580" s="587" t="s">
        <v>1328</v>
      </c>
      <c r="BD580" s="587" t="s">
        <v>1328</v>
      </c>
      <c r="BE580" s="588" t="s">
        <v>1328</v>
      </c>
      <c r="BF580" s="586" t="s">
        <v>1328</v>
      </c>
      <c r="BG580" s="586" t="s">
        <v>1328</v>
      </c>
      <c r="BH580" s="586" t="s">
        <v>1328</v>
      </c>
      <c r="BI580" s="586" t="s">
        <v>1328</v>
      </c>
      <c r="BJ580" s="586"/>
      <c r="BK580" s="586"/>
    </row>
    <row r="581" spans="1:63" x14ac:dyDescent="0.25">
      <c r="A581" s="564">
        <v>303</v>
      </c>
      <c r="C581" s="584" t="s">
        <v>1328</v>
      </c>
      <c r="D581" s="584" t="s">
        <v>1328</v>
      </c>
      <c r="E581" s="585" t="s">
        <v>1328</v>
      </c>
      <c r="F581" s="586" t="s">
        <v>1328</v>
      </c>
      <c r="G581" s="586" t="s">
        <v>1328</v>
      </c>
      <c r="H581" s="586" t="s">
        <v>1328</v>
      </c>
      <c r="I581" s="586" t="s">
        <v>1328</v>
      </c>
      <c r="J581" s="586" t="s">
        <v>1328</v>
      </c>
      <c r="K581" s="586" t="s">
        <v>1328</v>
      </c>
      <c r="L581" s="586" t="s">
        <v>1328</v>
      </c>
      <c r="M581" s="586" t="s">
        <v>1328</v>
      </c>
      <c r="N581" s="586" t="s">
        <v>1328</v>
      </c>
      <c r="O581" s="586" t="s">
        <v>1328</v>
      </c>
      <c r="P581" s="586" t="s">
        <v>1328</v>
      </c>
      <c r="Q581" s="586" t="s">
        <v>1328</v>
      </c>
      <c r="R581" s="586" t="s">
        <v>1328</v>
      </c>
      <c r="S581" s="586" t="s">
        <v>1328</v>
      </c>
      <c r="T581" s="586" t="s">
        <v>1328</v>
      </c>
      <c r="U581" s="586" t="s">
        <v>1328</v>
      </c>
      <c r="V581" s="586" t="s">
        <v>1328</v>
      </c>
      <c r="W581" s="586" t="s">
        <v>1328</v>
      </c>
      <c r="X581" s="586" t="s">
        <v>1328</v>
      </c>
      <c r="Y581" s="586" t="s">
        <v>1328</v>
      </c>
      <c r="Z581" s="586" t="s">
        <v>1328</v>
      </c>
      <c r="AA581" s="586" t="s">
        <v>1328</v>
      </c>
      <c r="AB581" s="586" t="s">
        <v>1328</v>
      </c>
      <c r="AC581" s="586" t="s">
        <v>1328</v>
      </c>
      <c r="AD581" s="586" t="s">
        <v>1328</v>
      </c>
      <c r="AE581" s="586" t="s">
        <v>1328</v>
      </c>
      <c r="AF581" s="586" t="s">
        <v>1328</v>
      </c>
      <c r="AG581" s="586" t="s">
        <v>1328</v>
      </c>
      <c r="AH581" s="586" t="s">
        <v>1328</v>
      </c>
      <c r="AI581" s="586" t="s">
        <v>1328</v>
      </c>
      <c r="AJ581" s="586" t="s">
        <v>1328</v>
      </c>
      <c r="AK581" s="586" t="s">
        <v>1328</v>
      </c>
      <c r="AL581" s="586" t="s">
        <v>1328</v>
      </c>
      <c r="AM581" s="586" t="s">
        <v>1328</v>
      </c>
      <c r="AN581" s="586" t="s">
        <v>1328</v>
      </c>
      <c r="AO581" s="586" t="s">
        <v>1328</v>
      </c>
      <c r="AP581" s="586" t="s">
        <v>1328</v>
      </c>
      <c r="AQ581" s="586" t="s">
        <v>1328</v>
      </c>
      <c r="AR581" s="586" t="s">
        <v>1328</v>
      </c>
      <c r="AS581" s="586" t="s">
        <v>1328</v>
      </c>
      <c r="AT581" s="587" t="s">
        <v>1328</v>
      </c>
      <c r="AU581" s="586" t="s">
        <v>1328</v>
      </c>
      <c r="AV581" s="586" t="s">
        <v>1328</v>
      </c>
      <c r="AW581" s="586" t="s">
        <v>1328</v>
      </c>
      <c r="AX581" s="586" t="s">
        <v>1328</v>
      </c>
      <c r="AY581" s="586" t="s">
        <v>1328</v>
      </c>
      <c r="AZ581" s="588" t="s">
        <v>1328</v>
      </c>
      <c r="BA581" s="588" t="s">
        <v>1328</v>
      </c>
      <c r="BB581" s="586" t="s">
        <v>1328</v>
      </c>
      <c r="BC581" s="587" t="s">
        <v>1328</v>
      </c>
      <c r="BD581" s="587" t="s">
        <v>1328</v>
      </c>
      <c r="BE581" s="588" t="s">
        <v>1328</v>
      </c>
      <c r="BF581" s="586" t="s">
        <v>1328</v>
      </c>
      <c r="BG581" s="586" t="s">
        <v>1328</v>
      </c>
      <c r="BH581" s="586" t="s">
        <v>1328</v>
      </c>
      <c r="BI581" s="586" t="s">
        <v>1328</v>
      </c>
      <c r="BJ581" s="586"/>
      <c r="BK581" s="586"/>
    </row>
    <row r="582" spans="1:63" x14ac:dyDescent="0.25">
      <c r="A582" s="564">
        <v>303</v>
      </c>
      <c r="C582" s="584" t="s">
        <v>1328</v>
      </c>
      <c r="D582" s="584" t="s">
        <v>1328</v>
      </c>
      <c r="E582" s="585" t="s">
        <v>1328</v>
      </c>
      <c r="F582" s="586" t="s">
        <v>1328</v>
      </c>
      <c r="G582" s="586" t="s">
        <v>1328</v>
      </c>
      <c r="H582" s="586" t="s">
        <v>1328</v>
      </c>
      <c r="I582" s="586" t="s">
        <v>1328</v>
      </c>
      <c r="J582" s="586" t="s">
        <v>1328</v>
      </c>
      <c r="K582" s="586" t="s">
        <v>1328</v>
      </c>
      <c r="L582" s="586" t="s">
        <v>1328</v>
      </c>
      <c r="M582" s="586" t="s">
        <v>1328</v>
      </c>
      <c r="N582" s="586" t="s">
        <v>1328</v>
      </c>
      <c r="O582" s="586" t="s">
        <v>1328</v>
      </c>
      <c r="P582" s="586" t="s">
        <v>1328</v>
      </c>
      <c r="Q582" s="586" t="s">
        <v>1328</v>
      </c>
      <c r="R582" s="586" t="s">
        <v>1328</v>
      </c>
      <c r="S582" s="586" t="s">
        <v>1328</v>
      </c>
      <c r="T582" s="586" t="s">
        <v>1328</v>
      </c>
      <c r="U582" s="586" t="s">
        <v>1328</v>
      </c>
      <c r="V582" s="586" t="s">
        <v>1328</v>
      </c>
      <c r="W582" s="586" t="s">
        <v>1328</v>
      </c>
      <c r="X582" s="586" t="s">
        <v>1328</v>
      </c>
      <c r="Y582" s="586" t="s">
        <v>1328</v>
      </c>
      <c r="Z582" s="586" t="s">
        <v>1328</v>
      </c>
      <c r="AA582" s="586" t="s">
        <v>1328</v>
      </c>
      <c r="AB582" s="586" t="s">
        <v>1328</v>
      </c>
      <c r="AC582" s="586" t="s">
        <v>1328</v>
      </c>
      <c r="AD582" s="586" t="s">
        <v>1328</v>
      </c>
      <c r="AE582" s="586" t="s">
        <v>1328</v>
      </c>
      <c r="AF582" s="586" t="s">
        <v>1328</v>
      </c>
      <c r="AG582" s="586" t="s">
        <v>1328</v>
      </c>
      <c r="AH582" s="586" t="s">
        <v>1328</v>
      </c>
      <c r="AI582" s="586" t="s">
        <v>1328</v>
      </c>
      <c r="AJ582" s="586" t="s">
        <v>1328</v>
      </c>
      <c r="AK582" s="586" t="s">
        <v>1328</v>
      </c>
      <c r="AL582" s="586" t="s">
        <v>1328</v>
      </c>
      <c r="AM582" s="586" t="s">
        <v>1328</v>
      </c>
      <c r="AN582" s="586" t="s">
        <v>1328</v>
      </c>
      <c r="AO582" s="586" t="s">
        <v>1328</v>
      </c>
      <c r="AP582" s="586" t="s">
        <v>1328</v>
      </c>
      <c r="AQ582" s="586" t="s">
        <v>1328</v>
      </c>
      <c r="AR582" s="586" t="s">
        <v>1328</v>
      </c>
      <c r="AS582" s="586" t="s">
        <v>1328</v>
      </c>
      <c r="AT582" s="587" t="s">
        <v>1328</v>
      </c>
      <c r="AU582" s="586" t="s">
        <v>1328</v>
      </c>
      <c r="AV582" s="586" t="s">
        <v>1328</v>
      </c>
      <c r="AW582" s="586" t="s">
        <v>1328</v>
      </c>
      <c r="AX582" s="586" t="s">
        <v>1328</v>
      </c>
      <c r="AY582" s="586" t="s">
        <v>1328</v>
      </c>
      <c r="AZ582" s="588" t="s">
        <v>1328</v>
      </c>
      <c r="BA582" s="588" t="s">
        <v>1328</v>
      </c>
      <c r="BB582" s="586" t="s">
        <v>1328</v>
      </c>
      <c r="BC582" s="587" t="s">
        <v>1328</v>
      </c>
      <c r="BD582" s="587" t="s">
        <v>1328</v>
      </c>
      <c r="BE582" s="588" t="s">
        <v>1328</v>
      </c>
      <c r="BF582" s="586" t="s">
        <v>1328</v>
      </c>
      <c r="BG582" s="586" t="s">
        <v>1328</v>
      </c>
      <c r="BH582" s="586" t="s">
        <v>1328</v>
      </c>
      <c r="BI582" s="586" t="s">
        <v>1328</v>
      </c>
      <c r="BJ582" s="586"/>
      <c r="BK582" s="586"/>
    </row>
    <row r="583" spans="1:63" x14ac:dyDescent="0.25">
      <c r="A583" s="564">
        <v>303</v>
      </c>
      <c r="C583" s="584" t="s">
        <v>1328</v>
      </c>
      <c r="D583" s="584" t="s">
        <v>1328</v>
      </c>
      <c r="E583" s="585" t="s">
        <v>1328</v>
      </c>
      <c r="F583" s="586" t="s">
        <v>1328</v>
      </c>
      <c r="G583" s="586" t="s">
        <v>1328</v>
      </c>
      <c r="H583" s="586" t="s">
        <v>1328</v>
      </c>
      <c r="I583" s="586" t="s">
        <v>1328</v>
      </c>
      <c r="J583" s="586" t="s">
        <v>1328</v>
      </c>
      <c r="K583" s="586" t="s">
        <v>1328</v>
      </c>
      <c r="L583" s="586" t="s">
        <v>1328</v>
      </c>
      <c r="M583" s="586" t="s">
        <v>1328</v>
      </c>
      <c r="N583" s="586" t="s">
        <v>1328</v>
      </c>
      <c r="O583" s="586" t="s">
        <v>1328</v>
      </c>
      <c r="P583" s="586" t="s">
        <v>1328</v>
      </c>
      <c r="Q583" s="586" t="s">
        <v>1328</v>
      </c>
      <c r="R583" s="586" t="s">
        <v>1328</v>
      </c>
      <c r="S583" s="586" t="s">
        <v>1328</v>
      </c>
      <c r="T583" s="586" t="s">
        <v>1328</v>
      </c>
      <c r="U583" s="586" t="s">
        <v>1328</v>
      </c>
      <c r="V583" s="586" t="s">
        <v>1328</v>
      </c>
      <c r="W583" s="586" t="s">
        <v>1328</v>
      </c>
      <c r="X583" s="586" t="s">
        <v>1328</v>
      </c>
      <c r="Y583" s="586" t="s">
        <v>1328</v>
      </c>
      <c r="Z583" s="586" t="s">
        <v>1328</v>
      </c>
      <c r="AA583" s="586" t="s">
        <v>1328</v>
      </c>
      <c r="AB583" s="586" t="s">
        <v>1328</v>
      </c>
      <c r="AC583" s="586" t="s">
        <v>1328</v>
      </c>
      <c r="AD583" s="586" t="s">
        <v>1328</v>
      </c>
      <c r="AE583" s="586" t="s">
        <v>1328</v>
      </c>
      <c r="AF583" s="586" t="s">
        <v>1328</v>
      </c>
      <c r="AG583" s="586" t="s">
        <v>1328</v>
      </c>
      <c r="AH583" s="586" t="s">
        <v>1328</v>
      </c>
      <c r="AI583" s="586" t="s">
        <v>1328</v>
      </c>
      <c r="AJ583" s="586" t="s">
        <v>1328</v>
      </c>
      <c r="AK583" s="586" t="s">
        <v>1328</v>
      </c>
      <c r="AL583" s="586" t="s">
        <v>1328</v>
      </c>
      <c r="AM583" s="586" t="s">
        <v>1328</v>
      </c>
      <c r="AN583" s="586" t="s">
        <v>1328</v>
      </c>
      <c r="AO583" s="586" t="s">
        <v>1328</v>
      </c>
      <c r="AP583" s="586" t="s">
        <v>1328</v>
      </c>
      <c r="AQ583" s="586" t="s">
        <v>1328</v>
      </c>
      <c r="AR583" s="586" t="s">
        <v>1328</v>
      </c>
      <c r="AS583" s="586" t="s">
        <v>1328</v>
      </c>
      <c r="AT583" s="587" t="s">
        <v>1328</v>
      </c>
      <c r="AU583" s="586" t="s">
        <v>1328</v>
      </c>
      <c r="AV583" s="586" t="s">
        <v>1328</v>
      </c>
      <c r="AW583" s="586" t="s">
        <v>1328</v>
      </c>
      <c r="AX583" s="586" t="s">
        <v>1328</v>
      </c>
      <c r="AY583" s="586" t="s">
        <v>1328</v>
      </c>
      <c r="AZ583" s="588" t="s">
        <v>1328</v>
      </c>
      <c r="BA583" s="588" t="s">
        <v>1328</v>
      </c>
      <c r="BB583" s="586" t="s">
        <v>1328</v>
      </c>
      <c r="BC583" s="587" t="s">
        <v>1328</v>
      </c>
      <c r="BD583" s="587" t="s">
        <v>1328</v>
      </c>
      <c r="BE583" s="588" t="s">
        <v>1328</v>
      </c>
      <c r="BF583" s="586" t="s">
        <v>1328</v>
      </c>
      <c r="BG583" s="586" t="s">
        <v>1328</v>
      </c>
      <c r="BH583" s="586" t="s">
        <v>1328</v>
      </c>
      <c r="BI583" s="586" t="s">
        <v>1328</v>
      </c>
      <c r="BJ583" s="586"/>
      <c r="BK583" s="586"/>
    </row>
    <row r="584" spans="1:63" x14ac:dyDescent="0.25">
      <c r="A584" s="564">
        <v>303</v>
      </c>
      <c r="C584" s="584" t="s">
        <v>1328</v>
      </c>
      <c r="D584" s="584" t="s">
        <v>1328</v>
      </c>
      <c r="E584" s="585" t="s">
        <v>1328</v>
      </c>
      <c r="F584" s="586" t="s">
        <v>1328</v>
      </c>
      <c r="G584" s="586" t="s">
        <v>1328</v>
      </c>
      <c r="H584" s="586" t="s">
        <v>1328</v>
      </c>
      <c r="I584" s="586" t="s">
        <v>1328</v>
      </c>
      <c r="J584" s="586" t="s">
        <v>1328</v>
      </c>
      <c r="K584" s="586" t="s">
        <v>1328</v>
      </c>
      <c r="L584" s="586" t="s">
        <v>1328</v>
      </c>
      <c r="M584" s="586" t="s">
        <v>1328</v>
      </c>
      <c r="N584" s="586" t="s">
        <v>1328</v>
      </c>
      <c r="O584" s="586" t="s">
        <v>1328</v>
      </c>
      <c r="P584" s="586" t="s">
        <v>1328</v>
      </c>
      <c r="Q584" s="586" t="s">
        <v>1328</v>
      </c>
      <c r="R584" s="586" t="s">
        <v>1328</v>
      </c>
      <c r="S584" s="586" t="s">
        <v>1328</v>
      </c>
      <c r="T584" s="586" t="s">
        <v>1328</v>
      </c>
      <c r="U584" s="586" t="s">
        <v>1328</v>
      </c>
      <c r="V584" s="586" t="s">
        <v>1328</v>
      </c>
      <c r="W584" s="586" t="s">
        <v>1328</v>
      </c>
      <c r="X584" s="586" t="s">
        <v>1328</v>
      </c>
      <c r="Y584" s="586" t="s">
        <v>1328</v>
      </c>
      <c r="Z584" s="586" t="s">
        <v>1328</v>
      </c>
      <c r="AA584" s="586" t="s">
        <v>1328</v>
      </c>
      <c r="AB584" s="586" t="s">
        <v>1328</v>
      </c>
      <c r="AC584" s="586" t="s">
        <v>1328</v>
      </c>
      <c r="AD584" s="586" t="s">
        <v>1328</v>
      </c>
      <c r="AE584" s="586" t="s">
        <v>1328</v>
      </c>
      <c r="AF584" s="586" t="s">
        <v>1328</v>
      </c>
      <c r="AG584" s="586" t="s">
        <v>1328</v>
      </c>
      <c r="AH584" s="586" t="s">
        <v>1328</v>
      </c>
      <c r="AI584" s="586" t="s">
        <v>1328</v>
      </c>
      <c r="AJ584" s="586" t="s">
        <v>1328</v>
      </c>
      <c r="AK584" s="586" t="s">
        <v>1328</v>
      </c>
      <c r="AL584" s="586" t="s">
        <v>1328</v>
      </c>
      <c r="AM584" s="586" t="s">
        <v>1328</v>
      </c>
      <c r="AN584" s="586" t="s">
        <v>1328</v>
      </c>
      <c r="AO584" s="586" t="s">
        <v>1328</v>
      </c>
      <c r="AP584" s="586" t="s">
        <v>1328</v>
      </c>
      <c r="AQ584" s="586" t="s">
        <v>1328</v>
      </c>
      <c r="AR584" s="586" t="s">
        <v>1328</v>
      </c>
      <c r="AS584" s="586" t="s">
        <v>1328</v>
      </c>
      <c r="AT584" s="587" t="s">
        <v>1328</v>
      </c>
      <c r="AU584" s="586" t="s">
        <v>1328</v>
      </c>
      <c r="AV584" s="586" t="s">
        <v>1328</v>
      </c>
      <c r="AW584" s="586" t="s">
        <v>1328</v>
      </c>
      <c r="AX584" s="586" t="s">
        <v>1328</v>
      </c>
      <c r="AY584" s="586" t="s">
        <v>1328</v>
      </c>
      <c r="AZ584" s="588" t="s">
        <v>1328</v>
      </c>
      <c r="BA584" s="588" t="s">
        <v>1328</v>
      </c>
      <c r="BB584" s="586" t="s">
        <v>1328</v>
      </c>
      <c r="BC584" s="587" t="s">
        <v>1328</v>
      </c>
      <c r="BD584" s="587" t="s">
        <v>1328</v>
      </c>
      <c r="BE584" s="588" t="s">
        <v>1328</v>
      </c>
      <c r="BF584" s="586" t="s">
        <v>1328</v>
      </c>
      <c r="BG584" s="586" t="s">
        <v>1328</v>
      </c>
      <c r="BH584" s="586" t="s">
        <v>1328</v>
      </c>
      <c r="BI584" s="586" t="s">
        <v>1328</v>
      </c>
      <c r="BJ584" s="586"/>
      <c r="BK584" s="586"/>
    </row>
    <row r="585" spans="1:63" x14ac:dyDescent="0.25">
      <c r="A585" s="564">
        <v>303</v>
      </c>
      <c r="C585" s="584" t="s">
        <v>1328</v>
      </c>
      <c r="D585" s="584" t="s">
        <v>1328</v>
      </c>
      <c r="E585" s="585" t="s">
        <v>1328</v>
      </c>
      <c r="F585" s="586" t="s">
        <v>1328</v>
      </c>
      <c r="G585" s="586" t="s">
        <v>1328</v>
      </c>
      <c r="H585" s="586" t="s">
        <v>1328</v>
      </c>
      <c r="I585" s="586" t="s">
        <v>1328</v>
      </c>
      <c r="J585" s="586" t="s">
        <v>1328</v>
      </c>
      <c r="K585" s="586" t="s">
        <v>1328</v>
      </c>
      <c r="L585" s="586" t="s">
        <v>1328</v>
      </c>
      <c r="M585" s="586" t="s">
        <v>1328</v>
      </c>
      <c r="N585" s="586" t="s">
        <v>1328</v>
      </c>
      <c r="O585" s="586" t="s">
        <v>1328</v>
      </c>
      <c r="P585" s="586" t="s">
        <v>1328</v>
      </c>
      <c r="Q585" s="586" t="s">
        <v>1328</v>
      </c>
      <c r="R585" s="586" t="s">
        <v>1328</v>
      </c>
      <c r="S585" s="586" t="s">
        <v>1328</v>
      </c>
      <c r="T585" s="586" t="s">
        <v>1328</v>
      </c>
      <c r="U585" s="586" t="s">
        <v>1328</v>
      </c>
      <c r="V585" s="586" t="s">
        <v>1328</v>
      </c>
      <c r="W585" s="586" t="s">
        <v>1328</v>
      </c>
      <c r="X585" s="586" t="s">
        <v>1328</v>
      </c>
      <c r="Y585" s="586" t="s">
        <v>1328</v>
      </c>
      <c r="Z585" s="586" t="s">
        <v>1328</v>
      </c>
      <c r="AA585" s="586" t="s">
        <v>1328</v>
      </c>
      <c r="AB585" s="586" t="s">
        <v>1328</v>
      </c>
      <c r="AC585" s="586" t="s">
        <v>1328</v>
      </c>
      <c r="AD585" s="586" t="s">
        <v>1328</v>
      </c>
      <c r="AE585" s="586" t="s">
        <v>1328</v>
      </c>
      <c r="AF585" s="586" t="s">
        <v>1328</v>
      </c>
      <c r="AG585" s="586" t="s">
        <v>1328</v>
      </c>
      <c r="AH585" s="586" t="s">
        <v>1328</v>
      </c>
      <c r="AI585" s="586" t="s">
        <v>1328</v>
      </c>
      <c r="AJ585" s="586" t="s">
        <v>1328</v>
      </c>
      <c r="AK585" s="586" t="s">
        <v>1328</v>
      </c>
      <c r="AL585" s="586" t="s">
        <v>1328</v>
      </c>
      <c r="AM585" s="586" t="s">
        <v>1328</v>
      </c>
      <c r="AN585" s="586" t="s">
        <v>1328</v>
      </c>
      <c r="AO585" s="586" t="s">
        <v>1328</v>
      </c>
      <c r="AP585" s="586" t="s">
        <v>1328</v>
      </c>
      <c r="AQ585" s="586" t="s">
        <v>1328</v>
      </c>
      <c r="AR585" s="586" t="s">
        <v>1328</v>
      </c>
      <c r="AS585" s="586" t="s">
        <v>1328</v>
      </c>
      <c r="AT585" s="587" t="s">
        <v>1328</v>
      </c>
      <c r="AU585" s="586" t="s">
        <v>1328</v>
      </c>
      <c r="AV585" s="586" t="s">
        <v>1328</v>
      </c>
      <c r="AW585" s="586" t="s">
        <v>1328</v>
      </c>
      <c r="AX585" s="586" t="s">
        <v>1328</v>
      </c>
      <c r="AY585" s="586" t="s">
        <v>1328</v>
      </c>
      <c r="AZ585" s="588" t="s">
        <v>1328</v>
      </c>
      <c r="BA585" s="588" t="s">
        <v>1328</v>
      </c>
      <c r="BB585" s="586" t="s">
        <v>1328</v>
      </c>
      <c r="BC585" s="587" t="s">
        <v>1328</v>
      </c>
      <c r="BD585" s="587" t="s">
        <v>1328</v>
      </c>
      <c r="BE585" s="588" t="s">
        <v>1328</v>
      </c>
      <c r="BF585" s="586" t="s">
        <v>1328</v>
      </c>
      <c r="BG585" s="586" t="s">
        <v>1328</v>
      </c>
      <c r="BH585" s="586" t="s">
        <v>1328</v>
      </c>
      <c r="BI585" s="586" t="s">
        <v>1328</v>
      </c>
      <c r="BJ585" s="586"/>
      <c r="BK585" s="586"/>
    </row>
    <row r="586" spans="1:63" x14ac:dyDescent="0.25">
      <c r="A586" s="564">
        <v>303</v>
      </c>
      <c r="C586" s="584" t="s">
        <v>1328</v>
      </c>
      <c r="D586" s="584" t="s">
        <v>1328</v>
      </c>
      <c r="E586" s="585" t="s">
        <v>1328</v>
      </c>
      <c r="F586" s="586" t="s">
        <v>1328</v>
      </c>
      <c r="G586" s="586" t="s">
        <v>1328</v>
      </c>
      <c r="H586" s="586" t="s">
        <v>1328</v>
      </c>
      <c r="I586" s="586" t="s">
        <v>1328</v>
      </c>
      <c r="J586" s="586" t="s">
        <v>1328</v>
      </c>
      <c r="K586" s="586" t="s">
        <v>1328</v>
      </c>
      <c r="L586" s="586" t="s">
        <v>1328</v>
      </c>
      <c r="M586" s="586" t="s">
        <v>1328</v>
      </c>
      <c r="N586" s="586" t="s">
        <v>1328</v>
      </c>
      <c r="O586" s="586" t="s">
        <v>1328</v>
      </c>
      <c r="P586" s="586" t="s">
        <v>1328</v>
      </c>
      <c r="Q586" s="586" t="s">
        <v>1328</v>
      </c>
      <c r="R586" s="586" t="s">
        <v>1328</v>
      </c>
      <c r="S586" s="586" t="s">
        <v>1328</v>
      </c>
      <c r="T586" s="586" t="s">
        <v>1328</v>
      </c>
      <c r="U586" s="586" t="s">
        <v>1328</v>
      </c>
      <c r="V586" s="586" t="s">
        <v>1328</v>
      </c>
      <c r="W586" s="586" t="s">
        <v>1328</v>
      </c>
      <c r="X586" s="586" t="s">
        <v>1328</v>
      </c>
      <c r="Y586" s="586" t="s">
        <v>1328</v>
      </c>
      <c r="Z586" s="586" t="s">
        <v>1328</v>
      </c>
      <c r="AA586" s="586" t="s">
        <v>1328</v>
      </c>
      <c r="AB586" s="586" t="s">
        <v>1328</v>
      </c>
      <c r="AC586" s="586" t="s">
        <v>1328</v>
      </c>
      <c r="AD586" s="586" t="s">
        <v>1328</v>
      </c>
      <c r="AE586" s="586" t="s">
        <v>1328</v>
      </c>
      <c r="AF586" s="586" t="s">
        <v>1328</v>
      </c>
      <c r="AG586" s="586" t="s">
        <v>1328</v>
      </c>
      <c r="AH586" s="586" t="s">
        <v>1328</v>
      </c>
      <c r="AI586" s="586" t="s">
        <v>1328</v>
      </c>
      <c r="AJ586" s="586" t="s">
        <v>1328</v>
      </c>
      <c r="AK586" s="586" t="s">
        <v>1328</v>
      </c>
      <c r="AL586" s="586" t="s">
        <v>1328</v>
      </c>
      <c r="AM586" s="586" t="s">
        <v>1328</v>
      </c>
      <c r="AN586" s="586" t="s">
        <v>1328</v>
      </c>
      <c r="AO586" s="586" t="s">
        <v>1328</v>
      </c>
      <c r="AP586" s="586" t="s">
        <v>1328</v>
      </c>
      <c r="AQ586" s="586" t="s">
        <v>1328</v>
      </c>
      <c r="AR586" s="586" t="s">
        <v>1328</v>
      </c>
      <c r="AS586" s="586" t="s">
        <v>1328</v>
      </c>
      <c r="AT586" s="587" t="s">
        <v>1328</v>
      </c>
      <c r="AU586" s="586" t="s">
        <v>1328</v>
      </c>
      <c r="AV586" s="586" t="s">
        <v>1328</v>
      </c>
      <c r="AW586" s="586" t="s">
        <v>1328</v>
      </c>
      <c r="AX586" s="586" t="s">
        <v>1328</v>
      </c>
      <c r="AY586" s="586" t="s">
        <v>1328</v>
      </c>
      <c r="AZ586" s="588" t="s">
        <v>1328</v>
      </c>
      <c r="BA586" s="588" t="s">
        <v>1328</v>
      </c>
      <c r="BB586" s="586" t="s">
        <v>1328</v>
      </c>
      <c r="BC586" s="587" t="s">
        <v>1328</v>
      </c>
      <c r="BD586" s="587" t="s">
        <v>1328</v>
      </c>
      <c r="BE586" s="588" t="s">
        <v>1328</v>
      </c>
      <c r="BF586" s="586" t="s">
        <v>1328</v>
      </c>
      <c r="BG586" s="586" t="s">
        <v>1328</v>
      </c>
      <c r="BH586" s="586" t="s">
        <v>1328</v>
      </c>
      <c r="BI586" s="586" t="s">
        <v>1328</v>
      </c>
      <c r="BJ586" s="586"/>
      <c r="BK586" s="586"/>
    </row>
    <row r="587" spans="1:63" x14ac:dyDescent="0.25">
      <c r="A587" s="564">
        <v>303</v>
      </c>
      <c r="C587" s="584" t="s">
        <v>1328</v>
      </c>
      <c r="D587" s="584" t="s">
        <v>1328</v>
      </c>
      <c r="E587" s="585" t="s">
        <v>1328</v>
      </c>
      <c r="F587" s="586" t="s">
        <v>1328</v>
      </c>
      <c r="G587" s="586" t="s">
        <v>1328</v>
      </c>
      <c r="H587" s="586" t="s">
        <v>1328</v>
      </c>
      <c r="I587" s="586" t="s">
        <v>1328</v>
      </c>
      <c r="J587" s="586" t="s">
        <v>1328</v>
      </c>
      <c r="K587" s="586" t="s">
        <v>1328</v>
      </c>
      <c r="L587" s="586" t="s">
        <v>1328</v>
      </c>
      <c r="M587" s="586" t="s">
        <v>1328</v>
      </c>
      <c r="N587" s="586" t="s">
        <v>1328</v>
      </c>
      <c r="O587" s="586" t="s">
        <v>1328</v>
      </c>
      <c r="P587" s="586" t="s">
        <v>1328</v>
      </c>
      <c r="Q587" s="586" t="s">
        <v>1328</v>
      </c>
      <c r="R587" s="586" t="s">
        <v>1328</v>
      </c>
      <c r="S587" s="586" t="s">
        <v>1328</v>
      </c>
      <c r="T587" s="586" t="s">
        <v>1328</v>
      </c>
      <c r="U587" s="586" t="s">
        <v>1328</v>
      </c>
      <c r="V587" s="586" t="s">
        <v>1328</v>
      </c>
      <c r="W587" s="586" t="s">
        <v>1328</v>
      </c>
      <c r="X587" s="586" t="s">
        <v>1328</v>
      </c>
      <c r="Y587" s="586" t="s">
        <v>1328</v>
      </c>
      <c r="Z587" s="586" t="s">
        <v>1328</v>
      </c>
      <c r="AA587" s="586" t="s">
        <v>1328</v>
      </c>
      <c r="AB587" s="586" t="s">
        <v>1328</v>
      </c>
      <c r="AC587" s="586" t="s">
        <v>1328</v>
      </c>
      <c r="AD587" s="586" t="s">
        <v>1328</v>
      </c>
      <c r="AE587" s="586" t="s">
        <v>1328</v>
      </c>
      <c r="AF587" s="586" t="s">
        <v>1328</v>
      </c>
      <c r="AG587" s="586" t="s">
        <v>1328</v>
      </c>
      <c r="AH587" s="586" t="s">
        <v>1328</v>
      </c>
      <c r="AI587" s="586" t="s">
        <v>1328</v>
      </c>
      <c r="AJ587" s="586" t="s">
        <v>1328</v>
      </c>
      <c r="AK587" s="586" t="s">
        <v>1328</v>
      </c>
      <c r="AL587" s="586" t="s">
        <v>1328</v>
      </c>
      <c r="AM587" s="586" t="s">
        <v>1328</v>
      </c>
      <c r="AN587" s="586" t="s">
        <v>1328</v>
      </c>
      <c r="AO587" s="586" t="s">
        <v>1328</v>
      </c>
      <c r="AP587" s="586" t="s">
        <v>1328</v>
      </c>
      <c r="AQ587" s="586" t="s">
        <v>1328</v>
      </c>
      <c r="AR587" s="586" t="s">
        <v>1328</v>
      </c>
      <c r="AS587" s="586" t="s">
        <v>1328</v>
      </c>
      <c r="AT587" s="587" t="s">
        <v>1328</v>
      </c>
      <c r="AU587" s="586" t="s">
        <v>1328</v>
      </c>
      <c r="AV587" s="586" t="s">
        <v>1328</v>
      </c>
      <c r="AW587" s="586" t="s">
        <v>1328</v>
      </c>
      <c r="AX587" s="586" t="s">
        <v>1328</v>
      </c>
      <c r="AY587" s="586" t="s">
        <v>1328</v>
      </c>
      <c r="AZ587" s="588" t="s">
        <v>1328</v>
      </c>
      <c r="BA587" s="588" t="s">
        <v>1328</v>
      </c>
      <c r="BB587" s="586" t="s">
        <v>1328</v>
      </c>
      <c r="BC587" s="587" t="s">
        <v>1328</v>
      </c>
      <c r="BD587" s="587" t="s">
        <v>1328</v>
      </c>
      <c r="BE587" s="588" t="s">
        <v>1328</v>
      </c>
      <c r="BF587" s="586" t="s">
        <v>1328</v>
      </c>
      <c r="BG587" s="586" t="s">
        <v>1328</v>
      </c>
      <c r="BH587" s="586" t="s">
        <v>1328</v>
      </c>
      <c r="BI587" s="586" t="s">
        <v>1328</v>
      </c>
      <c r="BJ587" s="586"/>
      <c r="BK587" s="586"/>
    </row>
    <row r="588" spans="1:63" x14ac:dyDescent="0.25">
      <c r="A588" s="564">
        <v>303</v>
      </c>
      <c r="C588" s="584" t="s">
        <v>1328</v>
      </c>
      <c r="D588" s="584" t="s">
        <v>1328</v>
      </c>
      <c r="E588" s="585" t="s">
        <v>1328</v>
      </c>
      <c r="F588" s="586" t="s">
        <v>1328</v>
      </c>
      <c r="G588" s="586" t="s">
        <v>1328</v>
      </c>
      <c r="H588" s="586" t="s">
        <v>1328</v>
      </c>
      <c r="I588" s="586" t="s">
        <v>1328</v>
      </c>
      <c r="J588" s="586" t="s">
        <v>1328</v>
      </c>
      <c r="K588" s="586" t="s">
        <v>1328</v>
      </c>
      <c r="L588" s="586" t="s">
        <v>1328</v>
      </c>
      <c r="M588" s="586" t="s">
        <v>1328</v>
      </c>
      <c r="N588" s="586" t="s">
        <v>1328</v>
      </c>
      <c r="O588" s="586" t="s">
        <v>1328</v>
      </c>
      <c r="P588" s="586" t="s">
        <v>1328</v>
      </c>
      <c r="Q588" s="586" t="s">
        <v>1328</v>
      </c>
      <c r="R588" s="586" t="s">
        <v>1328</v>
      </c>
      <c r="S588" s="586" t="s">
        <v>1328</v>
      </c>
      <c r="T588" s="586" t="s">
        <v>1328</v>
      </c>
      <c r="U588" s="586" t="s">
        <v>1328</v>
      </c>
      <c r="V588" s="586" t="s">
        <v>1328</v>
      </c>
      <c r="W588" s="586" t="s">
        <v>1328</v>
      </c>
      <c r="X588" s="586" t="s">
        <v>1328</v>
      </c>
      <c r="Y588" s="586" t="s">
        <v>1328</v>
      </c>
      <c r="Z588" s="586" t="s">
        <v>1328</v>
      </c>
      <c r="AA588" s="586" t="s">
        <v>1328</v>
      </c>
      <c r="AB588" s="586" t="s">
        <v>1328</v>
      </c>
      <c r="AC588" s="586" t="s">
        <v>1328</v>
      </c>
      <c r="AD588" s="586" t="s">
        <v>1328</v>
      </c>
      <c r="AE588" s="586" t="s">
        <v>1328</v>
      </c>
      <c r="AF588" s="586" t="s">
        <v>1328</v>
      </c>
      <c r="AG588" s="586" t="s">
        <v>1328</v>
      </c>
      <c r="AH588" s="586" t="s">
        <v>1328</v>
      </c>
      <c r="AI588" s="586" t="s">
        <v>1328</v>
      </c>
      <c r="AJ588" s="586" t="s">
        <v>1328</v>
      </c>
      <c r="AK588" s="586" t="s">
        <v>1328</v>
      </c>
      <c r="AL588" s="586" t="s">
        <v>1328</v>
      </c>
      <c r="AM588" s="586" t="s">
        <v>1328</v>
      </c>
      <c r="AN588" s="586" t="s">
        <v>1328</v>
      </c>
      <c r="AO588" s="586" t="s">
        <v>1328</v>
      </c>
      <c r="AP588" s="586" t="s">
        <v>1328</v>
      </c>
      <c r="AQ588" s="586" t="s">
        <v>1328</v>
      </c>
      <c r="AR588" s="586" t="s">
        <v>1328</v>
      </c>
      <c r="AS588" s="586" t="s">
        <v>1328</v>
      </c>
      <c r="AT588" s="587" t="s">
        <v>1328</v>
      </c>
      <c r="AU588" s="586" t="s">
        <v>1328</v>
      </c>
      <c r="AV588" s="586" t="s">
        <v>1328</v>
      </c>
      <c r="AW588" s="586" t="s">
        <v>1328</v>
      </c>
      <c r="AX588" s="586" t="s">
        <v>1328</v>
      </c>
      <c r="AY588" s="586" t="s">
        <v>1328</v>
      </c>
      <c r="AZ588" s="588" t="s">
        <v>1328</v>
      </c>
      <c r="BA588" s="588" t="s">
        <v>1328</v>
      </c>
      <c r="BB588" s="586" t="s">
        <v>1328</v>
      </c>
      <c r="BC588" s="587" t="s">
        <v>1328</v>
      </c>
      <c r="BD588" s="587" t="s">
        <v>1328</v>
      </c>
      <c r="BE588" s="588" t="s">
        <v>1328</v>
      </c>
      <c r="BF588" s="586" t="s">
        <v>1328</v>
      </c>
      <c r="BG588" s="586" t="s">
        <v>1328</v>
      </c>
      <c r="BH588" s="586" t="s">
        <v>1328</v>
      </c>
      <c r="BI588" s="586" t="s">
        <v>1328</v>
      </c>
      <c r="BJ588" s="586"/>
      <c r="BK588" s="586"/>
    </row>
    <row r="589" spans="1:63" x14ac:dyDescent="0.25">
      <c r="A589" s="564">
        <v>303</v>
      </c>
      <c r="C589" s="584" t="s">
        <v>1328</v>
      </c>
      <c r="D589" s="584" t="s">
        <v>1328</v>
      </c>
      <c r="E589" s="585" t="s">
        <v>1328</v>
      </c>
      <c r="F589" s="586" t="s">
        <v>1328</v>
      </c>
      <c r="G589" s="586" t="s">
        <v>1328</v>
      </c>
      <c r="H589" s="586" t="s">
        <v>1328</v>
      </c>
      <c r="I589" s="586" t="s">
        <v>1328</v>
      </c>
      <c r="J589" s="586" t="s">
        <v>1328</v>
      </c>
      <c r="K589" s="586" t="s">
        <v>1328</v>
      </c>
      <c r="L589" s="586" t="s">
        <v>1328</v>
      </c>
      <c r="M589" s="586" t="s">
        <v>1328</v>
      </c>
      <c r="N589" s="586" t="s">
        <v>1328</v>
      </c>
      <c r="O589" s="586" t="s">
        <v>1328</v>
      </c>
      <c r="P589" s="586" t="s">
        <v>1328</v>
      </c>
      <c r="Q589" s="586" t="s">
        <v>1328</v>
      </c>
      <c r="R589" s="586" t="s">
        <v>1328</v>
      </c>
      <c r="S589" s="586" t="s">
        <v>1328</v>
      </c>
      <c r="T589" s="586" t="s">
        <v>1328</v>
      </c>
      <c r="U589" s="586" t="s">
        <v>1328</v>
      </c>
      <c r="V589" s="586" t="s">
        <v>1328</v>
      </c>
      <c r="W589" s="586" t="s">
        <v>1328</v>
      </c>
      <c r="X589" s="586" t="s">
        <v>1328</v>
      </c>
      <c r="Y589" s="586" t="s">
        <v>1328</v>
      </c>
      <c r="Z589" s="586" t="s">
        <v>1328</v>
      </c>
      <c r="AA589" s="586" t="s">
        <v>1328</v>
      </c>
      <c r="AB589" s="586" t="s">
        <v>1328</v>
      </c>
      <c r="AC589" s="586" t="s">
        <v>1328</v>
      </c>
      <c r="AD589" s="586" t="s">
        <v>1328</v>
      </c>
      <c r="AE589" s="586" t="s">
        <v>1328</v>
      </c>
      <c r="AF589" s="586" t="s">
        <v>1328</v>
      </c>
      <c r="AG589" s="586" t="s">
        <v>1328</v>
      </c>
      <c r="AH589" s="586" t="s">
        <v>1328</v>
      </c>
      <c r="AI589" s="586" t="s">
        <v>1328</v>
      </c>
      <c r="AJ589" s="586" t="s">
        <v>1328</v>
      </c>
      <c r="AK589" s="586" t="s">
        <v>1328</v>
      </c>
      <c r="AL589" s="586" t="s">
        <v>1328</v>
      </c>
      <c r="AM589" s="586" t="s">
        <v>1328</v>
      </c>
      <c r="AN589" s="586" t="s">
        <v>1328</v>
      </c>
      <c r="AO589" s="586" t="s">
        <v>1328</v>
      </c>
      <c r="AP589" s="586" t="s">
        <v>1328</v>
      </c>
      <c r="AQ589" s="586" t="s">
        <v>1328</v>
      </c>
      <c r="AR589" s="586" t="s">
        <v>1328</v>
      </c>
      <c r="AS589" s="586" t="s">
        <v>1328</v>
      </c>
      <c r="AT589" s="587" t="s">
        <v>1328</v>
      </c>
      <c r="AU589" s="586" t="s">
        <v>1328</v>
      </c>
      <c r="AV589" s="586" t="s">
        <v>1328</v>
      </c>
      <c r="AW589" s="586" t="s">
        <v>1328</v>
      </c>
      <c r="AX589" s="586" t="s">
        <v>1328</v>
      </c>
      <c r="AY589" s="586" t="s">
        <v>1328</v>
      </c>
      <c r="AZ589" s="588" t="s">
        <v>1328</v>
      </c>
      <c r="BA589" s="588" t="s">
        <v>1328</v>
      </c>
      <c r="BB589" s="586" t="s">
        <v>1328</v>
      </c>
      <c r="BC589" s="587" t="s">
        <v>1328</v>
      </c>
      <c r="BD589" s="587" t="s">
        <v>1328</v>
      </c>
      <c r="BE589" s="588" t="s">
        <v>1328</v>
      </c>
      <c r="BF589" s="586" t="s">
        <v>1328</v>
      </c>
      <c r="BG589" s="586" t="s">
        <v>1328</v>
      </c>
      <c r="BH589" s="586" t="s">
        <v>1328</v>
      </c>
      <c r="BI589" s="586" t="s">
        <v>1328</v>
      </c>
      <c r="BJ589" s="586"/>
      <c r="BK589" s="586"/>
    </row>
    <row r="590" spans="1:63" x14ac:dyDescent="0.25">
      <c r="A590" s="564">
        <v>303</v>
      </c>
      <c r="C590" s="584" t="s">
        <v>1328</v>
      </c>
      <c r="D590" s="584" t="s">
        <v>1328</v>
      </c>
      <c r="E590" s="585" t="s">
        <v>1328</v>
      </c>
      <c r="F590" s="586" t="s">
        <v>1328</v>
      </c>
      <c r="G590" s="586" t="s">
        <v>1328</v>
      </c>
      <c r="H590" s="586" t="s">
        <v>1328</v>
      </c>
      <c r="I590" s="586" t="s">
        <v>1328</v>
      </c>
      <c r="J590" s="586" t="s">
        <v>1328</v>
      </c>
      <c r="K590" s="586" t="s">
        <v>1328</v>
      </c>
      <c r="L590" s="586" t="s">
        <v>1328</v>
      </c>
      <c r="M590" s="586" t="s">
        <v>1328</v>
      </c>
      <c r="N590" s="586" t="s">
        <v>1328</v>
      </c>
      <c r="O590" s="586" t="s">
        <v>1328</v>
      </c>
      <c r="P590" s="586" t="s">
        <v>1328</v>
      </c>
      <c r="Q590" s="586" t="s">
        <v>1328</v>
      </c>
      <c r="R590" s="586" t="s">
        <v>1328</v>
      </c>
      <c r="S590" s="586" t="s">
        <v>1328</v>
      </c>
      <c r="T590" s="586" t="s">
        <v>1328</v>
      </c>
      <c r="U590" s="586" t="s">
        <v>1328</v>
      </c>
      <c r="V590" s="586" t="s">
        <v>1328</v>
      </c>
      <c r="W590" s="586" t="s">
        <v>1328</v>
      </c>
      <c r="X590" s="586" t="s">
        <v>1328</v>
      </c>
      <c r="Y590" s="586" t="s">
        <v>1328</v>
      </c>
      <c r="Z590" s="586" t="s">
        <v>1328</v>
      </c>
      <c r="AA590" s="586" t="s">
        <v>1328</v>
      </c>
      <c r="AB590" s="586" t="s">
        <v>1328</v>
      </c>
      <c r="AC590" s="586" t="s">
        <v>1328</v>
      </c>
      <c r="AD590" s="586" t="s">
        <v>1328</v>
      </c>
      <c r="AE590" s="586" t="s">
        <v>1328</v>
      </c>
      <c r="AF590" s="586" t="s">
        <v>1328</v>
      </c>
      <c r="AG590" s="586" t="s">
        <v>1328</v>
      </c>
      <c r="AH590" s="586" t="s">
        <v>1328</v>
      </c>
      <c r="AI590" s="586" t="s">
        <v>1328</v>
      </c>
      <c r="AJ590" s="586" t="s">
        <v>1328</v>
      </c>
      <c r="AK590" s="586" t="s">
        <v>1328</v>
      </c>
      <c r="AL590" s="586" t="s">
        <v>1328</v>
      </c>
      <c r="AM590" s="586" t="s">
        <v>1328</v>
      </c>
      <c r="AN590" s="586" t="s">
        <v>1328</v>
      </c>
      <c r="AO590" s="586" t="s">
        <v>1328</v>
      </c>
      <c r="AP590" s="586" t="s">
        <v>1328</v>
      </c>
      <c r="AQ590" s="586" t="s">
        <v>1328</v>
      </c>
      <c r="AR590" s="586" t="s">
        <v>1328</v>
      </c>
      <c r="AS590" s="586" t="s">
        <v>1328</v>
      </c>
      <c r="AT590" s="587" t="s">
        <v>1328</v>
      </c>
      <c r="AU590" s="586" t="s">
        <v>1328</v>
      </c>
      <c r="AV590" s="586" t="s">
        <v>1328</v>
      </c>
      <c r="AW590" s="586" t="s">
        <v>1328</v>
      </c>
      <c r="AX590" s="586" t="s">
        <v>1328</v>
      </c>
      <c r="AY590" s="586" t="s">
        <v>1328</v>
      </c>
      <c r="AZ590" s="588" t="s">
        <v>1328</v>
      </c>
      <c r="BA590" s="588" t="s">
        <v>1328</v>
      </c>
      <c r="BB590" s="586" t="s">
        <v>1328</v>
      </c>
      <c r="BC590" s="587" t="s">
        <v>1328</v>
      </c>
      <c r="BD590" s="587" t="s">
        <v>1328</v>
      </c>
      <c r="BE590" s="588" t="s">
        <v>1328</v>
      </c>
      <c r="BF590" s="586" t="s">
        <v>1328</v>
      </c>
      <c r="BG590" s="586" t="s">
        <v>1328</v>
      </c>
      <c r="BH590" s="586" t="s">
        <v>1328</v>
      </c>
      <c r="BI590" s="586" t="s">
        <v>1328</v>
      </c>
      <c r="BJ590" s="586"/>
      <c r="BK590" s="586"/>
    </row>
    <row r="591" spans="1:63" x14ac:dyDescent="0.25">
      <c r="A591" s="564">
        <v>303</v>
      </c>
      <c r="C591" s="584" t="s">
        <v>1328</v>
      </c>
      <c r="D591" s="584" t="s">
        <v>1328</v>
      </c>
      <c r="E591" s="585" t="s">
        <v>1328</v>
      </c>
      <c r="F591" s="586" t="s">
        <v>1328</v>
      </c>
      <c r="G591" s="586" t="s">
        <v>1328</v>
      </c>
      <c r="H591" s="586" t="s">
        <v>1328</v>
      </c>
      <c r="I591" s="586" t="s">
        <v>1328</v>
      </c>
      <c r="J591" s="586" t="s">
        <v>1328</v>
      </c>
      <c r="K591" s="586" t="s">
        <v>1328</v>
      </c>
      <c r="L591" s="586" t="s">
        <v>1328</v>
      </c>
      <c r="M591" s="586" t="s">
        <v>1328</v>
      </c>
      <c r="N591" s="586" t="s">
        <v>1328</v>
      </c>
      <c r="O591" s="586" t="s">
        <v>1328</v>
      </c>
      <c r="P591" s="586" t="s">
        <v>1328</v>
      </c>
      <c r="Q591" s="586" t="s">
        <v>1328</v>
      </c>
      <c r="R591" s="586" t="s">
        <v>1328</v>
      </c>
      <c r="S591" s="586" t="s">
        <v>1328</v>
      </c>
      <c r="T591" s="586" t="s">
        <v>1328</v>
      </c>
      <c r="U591" s="586" t="s">
        <v>1328</v>
      </c>
      <c r="V591" s="586" t="s">
        <v>1328</v>
      </c>
      <c r="W591" s="586" t="s">
        <v>1328</v>
      </c>
      <c r="X591" s="586" t="s">
        <v>1328</v>
      </c>
      <c r="Y591" s="586" t="s">
        <v>1328</v>
      </c>
      <c r="Z591" s="586" t="s">
        <v>1328</v>
      </c>
      <c r="AA591" s="586" t="s">
        <v>1328</v>
      </c>
      <c r="AB591" s="586" t="s">
        <v>1328</v>
      </c>
      <c r="AC591" s="586" t="s">
        <v>1328</v>
      </c>
      <c r="AD591" s="586" t="s">
        <v>1328</v>
      </c>
      <c r="AE591" s="586" t="s">
        <v>1328</v>
      </c>
      <c r="AF591" s="586" t="s">
        <v>1328</v>
      </c>
      <c r="AG591" s="586" t="s">
        <v>1328</v>
      </c>
      <c r="AH591" s="586" t="s">
        <v>1328</v>
      </c>
      <c r="AI591" s="586" t="s">
        <v>1328</v>
      </c>
      <c r="AJ591" s="586" t="s">
        <v>1328</v>
      </c>
      <c r="AK591" s="586" t="s">
        <v>1328</v>
      </c>
      <c r="AL591" s="586" t="s">
        <v>1328</v>
      </c>
      <c r="AM591" s="586" t="s">
        <v>1328</v>
      </c>
      <c r="AN591" s="586" t="s">
        <v>1328</v>
      </c>
      <c r="AO591" s="586" t="s">
        <v>1328</v>
      </c>
      <c r="AP591" s="586" t="s">
        <v>1328</v>
      </c>
      <c r="AQ591" s="586" t="s">
        <v>1328</v>
      </c>
      <c r="AR591" s="586" t="s">
        <v>1328</v>
      </c>
      <c r="AS591" s="586" t="s">
        <v>1328</v>
      </c>
      <c r="AT591" s="587" t="s">
        <v>1328</v>
      </c>
      <c r="AU591" s="586" t="s">
        <v>1328</v>
      </c>
      <c r="AV591" s="586" t="s">
        <v>1328</v>
      </c>
      <c r="AW591" s="586" t="s">
        <v>1328</v>
      </c>
      <c r="AX591" s="586" t="s">
        <v>1328</v>
      </c>
      <c r="AY591" s="586" t="s">
        <v>1328</v>
      </c>
      <c r="AZ591" s="588" t="s">
        <v>1328</v>
      </c>
      <c r="BA591" s="588" t="s">
        <v>1328</v>
      </c>
      <c r="BB591" s="586" t="s">
        <v>1328</v>
      </c>
      <c r="BC591" s="587" t="s">
        <v>1328</v>
      </c>
      <c r="BD591" s="587" t="s">
        <v>1328</v>
      </c>
      <c r="BE591" s="588" t="s">
        <v>1328</v>
      </c>
      <c r="BF591" s="586" t="s">
        <v>1328</v>
      </c>
      <c r="BG591" s="586" t="s">
        <v>1328</v>
      </c>
      <c r="BH591" s="586" t="s">
        <v>1328</v>
      </c>
      <c r="BI591" s="586" t="s">
        <v>1328</v>
      </c>
      <c r="BJ591" s="586"/>
      <c r="BK591" s="586"/>
    </row>
    <row r="592" spans="1:63" x14ac:dyDescent="0.25">
      <c r="A592" s="564">
        <v>303</v>
      </c>
      <c r="C592" s="584" t="s">
        <v>1328</v>
      </c>
      <c r="D592" s="584" t="s">
        <v>1328</v>
      </c>
      <c r="E592" s="585" t="s">
        <v>1328</v>
      </c>
      <c r="F592" s="586" t="s">
        <v>1328</v>
      </c>
      <c r="G592" s="586" t="s">
        <v>1328</v>
      </c>
      <c r="H592" s="586" t="s">
        <v>1328</v>
      </c>
      <c r="I592" s="586" t="s">
        <v>1328</v>
      </c>
      <c r="J592" s="586" t="s">
        <v>1328</v>
      </c>
      <c r="K592" s="586" t="s">
        <v>1328</v>
      </c>
      <c r="L592" s="586" t="s">
        <v>1328</v>
      </c>
      <c r="M592" s="586" t="s">
        <v>1328</v>
      </c>
      <c r="N592" s="586" t="s">
        <v>1328</v>
      </c>
      <c r="O592" s="586" t="s">
        <v>1328</v>
      </c>
      <c r="P592" s="586" t="s">
        <v>1328</v>
      </c>
      <c r="Q592" s="586" t="s">
        <v>1328</v>
      </c>
      <c r="R592" s="586" t="s">
        <v>1328</v>
      </c>
      <c r="S592" s="586" t="s">
        <v>1328</v>
      </c>
      <c r="T592" s="586" t="s">
        <v>1328</v>
      </c>
      <c r="U592" s="586" t="s">
        <v>1328</v>
      </c>
      <c r="V592" s="586" t="s">
        <v>1328</v>
      </c>
      <c r="W592" s="586" t="s">
        <v>1328</v>
      </c>
      <c r="X592" s="586" t="s">
        <v>1328</v>
      </c>
      <c r="Y592" s="586" t="s">
        <v>1328</v>
      </c>
      <c r="Z592" s="586" t="s">
        <v>1328</v>
      </c>
      <c r="AA592" s="586" t="s">
        <v>1328</v>
      </c>
      <c r="AB592" s="586" t="s">
        <v>1328</v>
      </c>
      <c r="AC592" s="586" t="s">
        <v>1328</v>
      </c>
      <c r="AD592" s="586" t="s">
        <v>1328</v>
      </c>
      <c r="AE592" s="586" t="s">
        <v>1328</v>
      </c>
      <c r="AF592" s="586" t="s">
        <v>1328</v>
      </c>
      <c r="AG592" s="586" t="s">
        <v>1328</v>
      </c>
      <c r="AH592" s="586" t="s">
        <v>1328</v>
      </c>
      <c r="AI592" s="586" t="s">
        <v>1328</v>
      </c>
      <c r="AJ592" s="586" t="s">
        <v>1328</v>
      </c>
      <c r="AK592" s="586" t="s">
        <v>1328</v>
      </c>
      <c r="AL592" s="586" t="s">
        <v>1328</v>
      </c>
      <c r="AM592" s="586" t="s">
        <v>1328</v>
      </c>
      <c r="AN592" s="586" t="s">
        <v>1328</v>
      </c>
      <c r="AO592" s="586" t="s">
        <v>1328</v>
      </c>
      <c r="AP592" s="586" t="s">
        <v>1328</v>
      </c>
      <c r="AQ592" s="586" t="s">
        <v>1328</v>
      </c>
      <c r="AR592" s="586" t="s">
        <v>1328</v>
      </c>
      <c r="AS592" s="586" t="s">
        <v>1328</v>
      </c>
      <c r="AT592" s="587" t="s">
        <v>1328</v>
      </c>
      <c r="AU592" s="586" t="s">
        <v>1328</v>
      </c>
      <c r="AV592" s="586" t="s">
        <v>1328</v>
      </c>
      <c r="AW592" s="586" t="s">
        <v>1328</v>
      </c>
      <c r="AX592" s="586" t="s">
        <v>1328</v>
      </c>
      <c r="AY592" s="586" t="s">
        <v>1328</v>
      </c>
      <c r="AZ592" s="588" t="s">
        <v>1328</v>
      </c>
      <c r="BA592" s="588" t="s">
        <v>1328</v>
      </c>
      <c r="BB592" s="586" t="s">
        <v>1328</v>
      </c>
      <c r="BC592" s="587" t="s">
        <v>1328</v>
      </c>
      <c r="BD592" s="587" t="s">
        <v>1328</v>
      </c>
      <c r="BE592" s="588" t="s">
        <v>1328</v>
      </c>
      <c r="BF592" s="586" t="s">
        <v>1328</v>
      </c>
      <c r="BG592" s="586" t="s">
        <v>1328</v>
      </c>
      <c r="BH592" s="586" t="s">
        <v>1328</v>
      </c>
      <c r="BI592" s="586" t="s">
        <v>1328</v>
      </c>
      <c r="BJ592" s="586"/>
      <c r="BK592" s="586"/>
    </row>
    <row r="593" spans="1:63" x14ac:dyDescent="0.25">
      <c r="A593" s="564">
        <v>303</v>
      </c>
      <c r="C593" s="584" t="s">
        <v>1328</v>
      </c>
      <c r="D593" s="584" t="s">
        <v>1328</v>
      </c>
      <c r="E593" s="585" t="s">
        <v>1328</v>
      </c>
      <c r="F593" s="586" t="s">
        <v>1328</v>
      </c>
      <c r="G593" s="586" t="s">
        <v>1328</v>
      </c>
      <c r="H593" s="586" t="s">
        <v>1328</v>
      </c>
      <c r="I593" s="586" t="s">
        <v>1328</v>
      </c>
      <c r="J593" s="586" t="s">
        <v>1328</v>
      </c>
      <c r="K593" s="586" t="s">
        <v>1328</v>
      </c>
      <c r="L593" s="586" t="s">
        <v>1328</v>
      </c>
      <c r="M593" s="586" t="s">
        <v>1328</v>
      </c>
      <c r="N593" s="586" t="s">
        <v>1328</v>
      </c>
      <c r="O593" s="586" t="s">
        <v>1328</v>
      </c>
      <c r="P593" s="586" t="s">
        <v>1328</v>
      </c>
      <c r="Q593" s="586" t="s">
        <v>1328</v>
      </c>
      <c r="R593" s="586" t="s">
        <v>1328</v>
      </c>
      <c r="S593" s="586" t="s">
        <v>1328</v>
      </c>
      <c r="T593" s="586" t="s">
        <v>1328</v>
      </c>
      <c r="U593" s="586" t="s">
        <v>1328</v>
      </c>
      <c r="V593" s="586" t="s">
        <v>1328</v>
      </c>
      <c r="W593" s="586" t="s">
        <v>1328</v>
      </c>
      <c r="X593" s="586" t="s">
        <v>1328</v>
      </c>
      <c r="Y593" s="586" t="s">
        <v>1328</v>
      </c>
      <c r="Z593" s="586" t="s">
        <v>1328</v>
      </c>
      <c r="AA593" s="586" t="s">
        <v>1328</v>
      </c>
      <c r="AB593" s="586" t="s">
        <v>1328</v>
      </c>
      <c r="AC593" s="586" t="s">
        <v>1328</v>
      </c>
      <c r="AD593" s="586" t="s">
        <v>1328</v>
      </c>
      <c r="AE593" s="586" t="s">
        <v>1328</v>
      </c>
      <c r="AF593" s="586" t="s">
        <v>1328</v>
      </c>
      <c r="AG593" s="586" t="s">
        <v>1328</v>
      </c>
      <c r="AH593" s="586" t="s">
        <v>1328</v>
      </c>
      <c r="AI593" s="586" t="s">
        <v>1328</v>
      </c>
      <c r="AJ593" s="586" t="s">
        <v>1328</v>
      </c>
      <c r="AK593" s="586" t="s">
        <v>1328</v>
      </c>
      <c r="AL593" s="586" t="s">
        <v>1328</v>
      </c>
      <c r="AM593" s="586" t="s">
        <v>1328</v>
      </c>
      <c r="AN593" s="586" t="s">
        <v>1328</v>
      </c>
      <c r="AO593" s="586" t="s">
        <v>1328</v>
      </c>
      <c r="AP593" s="586" t="s">
        <v>1328</v>
      </c>
      <c r="AQ593" s="586" t="s">
        <v>1328</v>
      </c>
      <c r="AR593" s="586" t="s">
        <v>1328</v>
      </c>
      <c r="AS593" s="586" t="s">
        <v>1328</v>
      </c>
      <c r="AT593" s="587" t="s">
        <v>1328</v>
      </c>
      <c r="AU593" s="586" t="s">
        <v>1328</v>
      </c>
      <c r="AV593" s="586" t="s">
        <v>1328</v>
      </c>
      <c r="AW593" s="586" t="s">
        <v>1328</v>
      </c>
      <c r="AX593" s="586" t="s">
        <v>1328</v>
      </c>
      <c r="AY593" s="586" t="s">
        <v>1328</v>
      </c>
      <c r="AZ593" s="588" t="s">
        <v>1328</v>
      </c>
      <c r="BA593" s="588" t="s">
        <v>1328</v>
      </c>
      <c r="BB593" s="586" t="s">
        <v>1328</v>
      </c>
      <c r="BC593" s="587" t="s">
        <v>1328</v>
      </c>
      <c r="BD593" s="587" t="s">
        <v>1328</v>
      </c>
      <c r="BE593" s="588" t="s">
        <v>1328</v>
      </c>
      <c r="BF593" s="586" t="s">
        <v>1328</v>
      </c>
      <c r="BG593" s="586" t="s">
        <v>1328</v>
      </c>
      <c r="BH593" s="586" t="s">
        <v>1328</v>
      </c>
      <c r="BI593" s="586" t="s">
        <v>1328</v>
      </c>
      <c r="BJ593" s="586"/>
      <c r="BK593" s="586"/>
    </row>
    <row r="594" spans="1:63" x14ac:dyDescent="0.25">
      <c r="A594" s="564">
        <v>303</v>
      </c>
      <c r="C594" s="584" t="s">
        <v>1328</v>
      </c>
      <c r="D594" s="584" t="s">
        <v>1328</v>
      </c>
      <c r="E594" s="585" t="s">
        <v>1328</v>
      </c>
      <c r="F594" s="586" t="s">
        <v>1328</v>
      </c>
      <c r="G594" s="586" t="s">
        <v>1328</v>
      </c>
      <c r="H594" s="586" t="s">
        <v>1328</v>
      </c>
      <c r="I594" s="586" t="s">
        <v>1328</v>
      </c>
      <c r="J594" s="586" t="s">
        <v>1328</v>
      </c>
      <c r="K594" s="586" t="s">
        <v>1328</v>
      </c>
      <c r="L594" s="586" t="s">
        <v>1328</v>
      </c>
      <c r="M594" s="586" t="s">
        <v>1328</v>
      </c>
      <c r="N594" s="586" t="s">
        <v>1328</v>
      </c>
      <c r="O594" s="586" t="s">
        <v>1328</v>
      </c>
      <c r="P594" s="586" t="s">
        <v>1328</v>
      </c>
      <c r="Q594" s="586" t="s">
        <v>1328</v>
      </c>
      <c r="R594" s="586" t="s">
        <v>1328</v>
      </c>
      <c r="S594" s="586" t="s">
        <v>1328</v>
      </c>
      <c r="T594" s="586" t="s">
        <v>1328</v>
      </c>
      <c r="U594" s="586" t="s">
        <v>1328</v>
      </c>
      <c r="V594" s="586" t="s">
        <v>1328</v>
      </c>
      <c r="W594" s="586" t="s">
        <v>1328</v>
      </c>
      <c r="X594" s="586" t="s">
        <v>1328</v>
      </c>
      <c r="Y594" s="586" t="s">
        <v>1328</v>
      </c>
      <c r="Z594" s="586" t="s">
        <v>1328</v>
      </c>
      <c r="AA594" s="586" t="s">
        <v>1328</v>
      </c>
      <c r="AB594" s="586" t="s">
        <v>1328</v>
      </c>
      <c r="AC594" s="586" t="s">
        <v>1328</v>
      </c>
      <c r="AD594" s="586" t="s">
        <v>1328</v>
      </c>
      <c r="AE594" s="586" t="s">
        <v>1328</v>
      </c>
      <c r="AF594" s="586" t="s">
        <v>1328</v>
      </c>
      <c r="AG594" s="586" t="s">
        <v>1328</v>
      </c>
      <c r="AH594" s="586" t="s">
        <v>1328</v>
      </c>
      <c r="AI594" s="586" t="s">
        <v>1328</v>
      </c>
      <c r="AJ594" s="586" t="s">
        <v>1328</v>
      </c>
      <c r="AK594" s="586" t="s">
        <v>1328</v>
      </c>
      <c r="AL594" s="586" t="s">
        <v>1328</v>
      </c>
      <c r="AM594" s="586" t="s">
        <v>1328</v>
      </c>
      <c r="AN594" s="586" t="s">
        <v>1328</v>
      </c>
      <c r="AO594" s="586" t="s">
        <v>1328</v>
      </c>
      <c r="AP594" s="586" t="s">
        <v>1328</v>
      </c>
      <c r="AQ594" s="586" t="s">
        <v>1328</v>
      </c>
      <c r="AR594" s="586" t="s">
        <v>1328</v>
      </c>
      <c r="AS594" s="586" t="s">
        <v>1328</v>
      </c>
      <c r="AT594" s="587" t="s">
        <v>1328</v>
      </c>
      <c r="AU594" s="586" t="s">
        <v>1328</v>
      </c>
      <c r="AV594" s="586" t="s">
        <v>1328</v>
      </c>
      <c r="AW594" s="586" t="s">
        <v>1328</v>
      </c>
      <c r="AX594" s="586" t="s">
        <v>1328</v>
      </c>
      <c r="AY594" s="586" t="s">
        <v>1328</v>
      </c>
      <c r="AZ594" s="588" t="s">
        <v>1328</v>
      </c>
      <c r="BA594" s="588" t="s">
        <v>1328</v>
      </c>
      <c r="BB594" s="586" t="s">
        <v>1328</v>
      </c>
      <c r="BC594" s="587" t="s">
        <v>1328</v>
      </c>
      <c r="BD594" s="587" t="s">
        <v>1328</v>
      </c>
      <c r="BE594" s="588" t="s">
        <v>1328</v>
      </c>
      <c r="BF594" s="586" t="s">
        <v>1328</v>
      </c>
      <c r="BG594" s="586" t="s">
        <v>1328</v>
      </c>
      <c r="BH594" s="586" t="s">
        <v>1328</v>
      </c>
      <c r="BI594" s="586" t="s">
        <v>1328</v>
      </c>
      <c r="BJ594" s="586"/>
      <c r="BK594" s="586"/>
    </row>
    <row r="595" spans="1:63" x14ac:dyDescent="0.25">
      <c r="A595" s="564">
        <v>303</v>
      </c>
      <c r="C595" s="584" t="s">
        <v>1328</v>
      </c>
      <c r="D595" s="584" t="s">
        <v>1328</v>
      </c>
      <c r="E595" s="585" t="s">
        <v>1328</v>
      </c>
      <c r="F595" s="586" t="s">
        <v>1328</v>
      </c>
      <c r="G595" s="586" t="s">
        <v>1328</v>
      </c>
      <c r="H595" s="586" t="s">
        <v>1328</v>
      </c>
      <c r="I595" s="586" t="s">
        <v>1328</v>
      </c>
      <c r="J595" s="586" t="s">
        <v>1328</v>
      </c>
      <c r="K595" s="586" t="s">
        <v>1328</v>
      </c>
      <c r="L595" s="586" t="s">
        <v>1328</v>
      </c>
      <c r="M595" s="586" t="s">
        <v>1328</v>
      </c>
      <c r="N595" s="586" t="s">
        <v>1328</v>
      </c>
      <c r="O595" s="586" t="s">
        <v>1328</v>
      </c>
      <c r="P595" s="586" t="s">
        <v>1328</v>
      </c>
      <c r="Q595" s="586" t="s">
        <v>1328</v>
      </c>
      <c r="R595" s="586" t="s">
        <v>1328</v>
      </c>
      <c r="S595" s="586" t="s">
        <v>1328</v>
      </c>
      <c r="T595" s="586" t="s">
        <v>1328</v>
      </c>
      <c r="U595" s="586" t="s">
        <v>1328</v>
      </c>
      <c r="V595" s="586" t="s">
        <v>1328</v>
      </c>
      <c r="W595" s="586" t="s">
        <v>1328</v>
      </c>
      <c r="X595" s="586" t="s">
        <v>1328</v>
      </c>
      <c r="Y595" s="586" t="s">
        <v>1328</v>
      </c>
      <c r="Z595" s="586" t="s">
        <v>1328</v>
      </c>
      <c r="AA595" s="586" t="s">
        <v>1328</v>
      </c>
      <c r="AB595" s="586" t="s">
        <v>1328</v>
      </c>
      <c r="AC595" s="586" t="s">
        <v>1328</v>
      </c>
      <c r="AD595" s="586" t="s">
        <v>1328</v>
      </c>
      <c r="AE595" s="586" t="s">
        <v>1328</v>
      </c>
      <c r="AF595" s="586" t="s">
        <v>1328</v>
      </c>
      <c r="AG595" s="586" t="s">
        <v>1328</v>
      </c>
      <c r="AH595" s="586" t="s">
        <v>1328</v>
      </c>
      <c r="AI595" s="586" t="s">
        <v>1328</v>
      </c>
      <c r="AJ595" s="586" t="s">
        <v>1328</v>
      </c>
      <c r="AK595" s="586" t="s">
        <v>1328</v>
      </c>
      <c r="AL595" s="586" t="s">
        <v>1328</v>
      </c>
      <c r="AM595" s="586" t="s">
        <v>1328</v>
      </c>
      <c r="AN595" s="586" t="s">
        <v>1328</v>
      </c>
      <c r="AO595" s="586" t="s">
        <v>1328</v>
      </c>
      <c r="AP595" s="586" t="s">
        <v>1328</v>
      </c>
      <c r="AQ595" s="586" t="s">
        <v>1328</v>
      </c>
      <c r="AR595" s="586" t="s">
        <v>1328</v>
      </c>
      <c r="AS595" s="586" t="s">
        <v>1328</v>
      </c>
      <c r="AT595" s="587" t="s">
        <v>1328</v>
      </c>
      <c r="AU595" s="586" t="s">
        <v>1328</v>
      </c>
      <c r="AV595" s="586" t="s">
        <v>1328</v>
      </c>
      <c r="AW595" s="586" t="s">
        <v>1328</v>
      </c>
      <c r="AX595" s="586" t="s">
        <v>1328</v>
      </c>
      <c r="AY595" s="586" t="s">
        <v>1328</v>
      </c>
      <c r="AZ595" s="588" t="s">
        <v>1328</v>
      </c>
      <c r="BA595" s="588" t="s">
        <v>1328</v>
      </c>
      <c r="BB595" s="586" t="s">
        <v>1328</v>
      </c>
      <c r="BC595" s="587" t="s">
        <v>1328</v>
      </c>
      <c r="BD595" s="587" t="s">
        <v>1328</v>
      </c>
      <c r="BE595" s="588" t="s">
        <v>1328</v>
      </c>
      <c r="BF595" s="586" t="s">
        <v>1328</v>
      </c>
      <c r="BG595" s="586" t="s">
        <v>1328</v>
      </c>
      <c r="BH595" s="586" t="s">
        <v>1328</v>
      </c>
      <c r="BI595" s="586" t="s">
        <v>1328</v>
      </c>
      <c r="BJ595" s="586"/>
      <c r="BK595" s="586"/>
    </row>
    <row r="596" spans="1:63" x14ac:dyDescent="0.25">
      <c r="A596" s="564">
        <v>303</v>
      </c>
      <c r="C596" s="584" t="s">
        <v>1328</v>
      </c>
      <c r="D596" s="584" t="s">
        <v>1328</v>
      </c>
      <c r="E596" s="585" t="s">
        <v>1328</v>
      </c>
      <c r="F596" s="586" t="s">
        <v>1328</v>
      </c>
      <c r="G596" s="586" t="s">
        <v>1328</v>
      </c>
      <c r="H596" s="586" t="s">
        <v>1328</v>
      </c>
      <c r="I596" s="586" t="s">
        <v>1328</v>
      </c>
      <c r="J596" s="586" t="s">
        <v>1328</v>
      </c>
      <c r="K596" s="586" t="s">
        <v>1328</v>
      </c>
      <c r="L596" s="586" t="s">
        <v>1328</v>
      </c>
      <c r="M596" s="586" t="s">
        <v>1328</v>
      </c>
      <c r="N596" s="586" t="s">
        <v>1328</v>
      </c>
      <c r="O596" s="586" t="s">
        <v>1328</v>
      </c>
      <c r="P596" s="586" t="s">
        <v>1328</v>
      </c>
      <c r="Q596" s="586" t="s">
        <v>1328</v>
      </c>
      <c r="R596" s="586" t="s">
        <v>1328</v>
      </c>
      <c r="S596" s="586" t="s">
        <v>1328</v>
      </c>
      <c r="T596" s="586" t="s">
        <v>1328</v>
      </c>
      <c r="U596" s="586" t="s">
        <v>1328</v>
      </c>
      <c r="V596" s="586" t="s">
        <v>1328</v>
      </c>
      <c r="W596" s="586" t="s">
        <v>1328</v>
      </c>
      <c r="X596" s="586" t="s">
        <v>1328</v>
      </c>
      <c r="Y596" s="586" t="s">
        <v>1328</v>
      </c>
      <c r="Z596" s="586" t="s">
        <v>1328</v>
      </c>
      <c r="AA596" s="586" t="s">
        <v>1328</v>
      </c>
      <c r="AB596" s="586" t="s">
        <v>1328</v>
      </c>
      <c r="AC596" s="586" t="s">
        <v>1328</v>
      </c>
      <c r="AD596" s="586" t="s">
        <v>1328</v>
      </c>
      <c r="AE596" s="586" t="s">
        <v>1328</v>
      </c>
      <c r="AF596" s="586" t="s">
        <v>1328</v>
      </c>
      <c r="AG596" s="586" t="s">
        <v>1328</v>
      </c>
      <c r="AH596" s="586" t="s">
        <v>1328</v>
      </c>
      <c r="AI596" s="586" t="s">
        <v>1328</v>
      </c>
      <c r="AJ596" s="586" t="s">
        <v>1328</v>
      </c>
      <c r="AK596" s="586" t="s">
        <v>1328</v>
      </c>
      <c r="AL596" s="586" t="s">
        <v>1328</v>
      </c>
      <c r="AM596" s="586" t="s">
        <v>1328</v>
      </c>
      <c r="AN596" s="586" t="s">
        <v>1328</v>
      </c>
      <c r="AO596" s="586" t="s">
        <v>1328</v>
      </c>
      <c r="AP596" s="586" t="s">
        <v>1328</v>
      </c>
      <c r="AQ596" s="586" t="s">
        <v>1328</v>
      </c>
      <c r="AR596" s="586" t="s">
        <v>1328</v>
      </c>
      <c r="AS596" s="586" t="s">
        <v>1328</v>
      </c>
      <c r="AT596" s="587" t="s">
        <v>1328</v>
      </c>
      <c r="AU596" s="586" t="s">
        <v>1328</v>
      </c>
      <c r="AV596" s="586" t="s">
        <v>1328</v>
      </c>
      <c r="AW596" s="586" t="s">
        <v>1328</v>
      </c>
      <c r="AX596" s="586" t="s">
        <v>1328</v>
      </c>
      <c r="AY596" s="586" t="s">
        <v>1328</v>
      </c>
      <c r="AZ596" s="588" t="s">
        <v>1328</v>
      </c>
      <c r="BA596" s="588" t="s">
        <v>1328</v>
      </c>
      <c r="BB596" s="586" t="s">
        <v>1328</v>
      </c>
      <c r="BC596" s="587" t="s">
        <v>1328</v>
      </c>
      <c r="BD596" s="587" t="s">
        <v>1328</v>
      </c>
      <c r="BE596" s="588" t="s">
        <v>1328</v>
      </c>
      <c r="BF596" s="586" t="s">
        <v>1328</v>
      </c>
      <c r="BG596" s="586" t="s">
        <v>1328</v>
      </c>
      <c r="BH596" s="586" t="s">
        <v>1328</v>
      </c>
      <c r="BI596" s="586" t="s">
        <v>1328</v>
      </c>
      <c r="BJ596" s="586"/>
      <c r="BK596" s="586"/>
    </row>
    <row r="597" spans="1:63" x14ac:dyDescent="0.25">
      <c r="A597" s="564">
        <v>303</v>
      </c>
      <c r="C597" s="584" t="s">
        <v>1328</v>
      </c>
      <c r="D597" s="584" t="s">
        <v>1328</v>
      </c>
      <c r="E597" s="585" t="s">
        <v>1328</v>
      </c>
      <c r="F597" s="586" t="s">
        <v>1328</v>
      </c>
      <c r="G597" s="586" t="s">
        <v>1328</v>
      </c>
      <c r="H597" s="586" t="s">
        <v>1328</v>
      </c>
      <c r="I597" s="586" t="s">
        <v>1328</v>
      </c>
      <c r="J597" s="586" t="s">
        <v>1328</v>
      </c>
      <c r="K597" s="586" t="s">
        <v>1328</v>
      </c>
      <c r="L597" s="586" t="s">
        <v>1328</v>
      </c>
      <c r="M597" s="586" t="s">
        <v>1328</v>
      </c>
      <c r="N597" s="586" t="s">
        <v>1328</v>
      </c>
      <c r="O597" s="586" t="s">
        <v>1328</v>
      </c>
      <c r="P597" s="586" t="s">
        <v>1328</v>
      </c>
      <c r="Q597" s="586" t="s">
        <v>1328</v>
      </c>
      <c r="R597" s="586" t="s">
        <v>1328</v>
      </c>
      <c r="S597" s="586" t="s">
        <v>1328</v>
      </c>
      <c r="T597" s="586" t="s">
        <v>1328</v>
      </c>
      <c r="U597" s="586" t="s">
        <v>1328</v>
      </c>
      <c r="V597" s="586" t="s">
        <v>1328</v>
      </c>
      <c r="W597" s="586" t="s">
        <v>1328</v>
      </c>
      <c r="X597" s="586" t="s">
        <v>1328</v>
      </c>
      <c r="Y597" s="586" t="s">
        <v>1328</v>
      </c>
      <c r="Z597" s="586" t="s">
        <v>1328</v>
      </c>
      <c r="AA597" s="586" t="s">
        <v>1328</v>
      </c>
      <c r="AB597" s="586" t="s">
        <v>1328</v>
      </c>
      <c r="AC597" s="586" t="s">
        <v>1328</v>
      </c>
      <c r="AD597" s="586" t="s">
        <v>1328</v>
      </c>
      <c r="AE597" s="586" t="s">
        <v>1328</v>
      </c>
      <c r="AF597" s="586" t="s">
        <v>1328</v>
      </c>
      <c r="AG597" s="586" t="s">
        <v>1328</v>
      </c>
      <c r="AH597" s="586" t="s">
        <v>1328</v>
      </c>
      <c r="AI597" s="586" t="s">
        <v>1328</v>
      </c>
      <c r="AJ597" s="586" t="s">
        <v>1328</v>
      </c>
      <c r="AK597" s="586" t="s">
        <v>1328</v>
      </c>
      <c r="AL597" s="586" t="s">
        <v>1328</v>
      </c>
      <c r="AM597" s="586" t="s">
        <v>1328</v>
      </c>
      <c r="AN597" s="586" t="s">
        <v>1328</v>
      </c>
      <c r="AO597" s="586" t="s">
        <v>1328</v>
      </c>
      <c r="AP597" s="586" t="s">
        <v>1328</v>
      </c>
      <c r="AQ597" s="586" t="s">
        <v>1328</v>
      </c>
      <c r="AR597" s="586" t="s">
        <v>1328</v>
      </c>
      <c r="AS597" s="586" t="s">
        <v>1328</v>
      </c>
      <c r="AT597" s="587" t="s">
        <v>1328</v>
      </c>
      <c r="AU597" s="586" t="s">
        <v>1328</v>
      </c>
      <c r="AV597" s="586" t="s">
        <v>1328</v>
      </c>
      <c r="AW597" s="586" t="s">
        <v>1328</v>
      </c>
      <c r="AX597" s="586" t="s">
        <v>1328</v>
      </c>
      <c r="AY597" s="586" t="s">
        <v>1328</v>
      </c>
      <c r="AZ597" s="588" t="s">
        <v>1328</v>
      </c>
      <c r="BA597" s="588" t="s">
        <v>1328</v>
      </c>
      <c r="BB597" s="586" t="s">
        <v>1328</v>
      </c>
      <c r="BC597" s="587" t="s">
        <v>1328</v>
      </c>
      <c r="BD597" s="587" t="s">
        <v>1328</v>
      </c>
      <c r="BE597" s="588" t="s">
        <v>1328</v>
      </c>
      <c r="BF597" s="586" t="s">
        <v>1328</v>
      </c>
      <c r="BG597" s="586" t="s">
        <v>1328</v>
      </c>
      <c r="BH597" s="586" t="s">
        <v>1328</v>
      </c>
      <c r="BI597" s="586" t="s">
        <v>1328</v>
      </c>
      <c r="BJ597" s="586"/>
      <c r="BK597" s="586"/>
    </row>
    <row r="598" spans="1:63" x14ac:dyDescent="0.25">
      <c r="A598" s="564">
        <v>303</v>
      </c>
      <c r="C598" s="584" t="s">
        <v>1328</v>
      </c>
      <c r="D598" s="584" t="s">
        <v>1328</v>
      </c>
      <c r="E598" s="585" t="s">
        <v>1328</v>
      </c>
      <c r="F598" s="586" t="s">
        <v>1328</v>
      </c>
      <c r="G598" s="586" t="s">
        <v>1328</v>
      </c>
      <c r="H598" s="586" t="s">
        <v>1328</v>
      </c>
      <c r="I598" s="586" t="s">
        <v>1328</v>
      </c>
      <c r="J598" s="586" t="s">
        <v>1328</v>
      </c>
      <c r="K598" s="586" t="s">
        <v>1328</v>
      </c>
      <c r="L598" s="586" t="s">
        <v>1328</v>
      </c>
      <c r="M598" s="586" t="s">
        <v>1328</v>
      </c>
      <c r="N598" s="586" t="s">
        <v>1328</v>
      </c>
      <c r="O598" s="586" t="s">
        <v>1328</v>
      </c>
      <c r="P598" s="586" t="s">
        <v>1328</v>
      </c>
      <c r="Q598" s="586" t="s">
        <v>1328</v>
      </c>
      <c r="R598" s="586" t="s">
        <v>1328</v>
      </c>
      <c r="S598" s="586" t="s">
        <v>1328</v>
      </c>
      <c r="T598" s="586" t="s">
        <v>1328</v>
      </c>
      <c r="U598" s="586" t="s">
        <v>1328</v>
      </c>
      <c r="V598" s="586" t="s">
        <v>1328</v>
      </c>
      <c r="W598" s="586" t="s">
        <v>1328</v>
      </c>
      <c r="X598" s="586" t="s">
        <v>1328</v>
      </c>
      <c r="Y598" s="586" t="s">
        <v>1328</v>
      </c>
      <c r="Z598" s="586" t="s">
        <v>1328</v>
      </c>
      <c r="AA598" s="586" t="s">
        <v>1328</v>
      </c>
      <c r="AB598" s="586" t="s">
        <v>1328</v>
      </c>
      <c r="AC598" s="586" t="s">
        <v>1328</v>
      </c>
      <c r="AD598" s="586" t="s">
        <v>1328</v>
      </c>
      <c r="AE598" s="586" t="s">
        <v>1328</v>
      </c>
      <c r="AF598" s="586" t="s">
        <v>1328</v>
      </c>
      <c r="AG598" s="586" t="s">
        <v>1328</v>
      </c>
      <c r="AH598" s="586" t="s">
        <v>1328</v>
      </c>
      <c r="AI598" s="586" t="s">
        <v>1328</v>
      </c>
      <c r="AJ598" s="586" t="s">
        <v>1328</v>
      </c>
      <c r="AK598" s="586" t="s">
        <v>1328</v>
      </c>
      <c r="AL598" s="586" t="s">
        <v>1328</v>
      </c>
      <c r="AM598" s="586" t="s">
        <v>1328</v>
      </c>
      <c r="AN598" s="586" t="s">
        <v>1328</v>
      </c>
      <c r="AO598" s="586" t="s">
        <v>1328</v>
      </c>
      <c r="AP598" s="586" t="s">
        <v>1328</v>
      </c>
      <c r="AQ598" s="586" t="s">
        <v>1328</v>
      </c>
      <c r="AR598" s="586" t="s">
        <v>1328</v>
      </c>
      <c r="AS598" s="586" t="s">
        <v>1328</v>
      </c>
      <c r="AT598" s="587" t="s">
        <v>1328</v>
      </c>
      <c r="AU598" s="586" t="s">
        <v>1328</v>
      </c>
      <c r="AV598" s="586" t="s">
        <v>1328</v>
      </c>
      <c r="AW598" s="586" t="s">
        <v>1328</v>
      </c>
      <c r="AX598" s="586" t="s">
        <v>1328</v>
      </c>
      <c r="AY598" s="586" t="s">
        <v>1328</v>
      </c>
      <c r="AZ598" s="588" t="s">
        <v>1328</v>
      </c>
      <c r="BA598" s="588" t="s">
        <v>1328</v>
      </c>
      <c r="BB598" s="586" t="s">
        <v>1328</v>
      </c>
      <c r="BC598" s="587" t="s">
        <v>1328</v>
      </c>
      <c r="BD598" s="587" t="s">
        <v>1328</v>
      </c>
      <c r="BE598" s="588" t="s">
        <v>1328</v>
      </c>
      <c r="BF598" s="586" t="s">
        <v>1328</v>
      </c>
      <c r="BG598" s="586" t="s">
        <v>1328</v>
      </c>
      <c r="BH598" s="586" t="s">
        <v>1328</v>
      </c>
      <c r="BI598" s="586" t="s">
        <v>1328</v>
      </c>
      <c r="BJ598" s="586"/>
      <c r="BK598" s="586"/>
    </row>
    <row r="599" spans="1:63" x14ac:dyDescent="0.25">
      <c r="A599" s="564">
        <v>303</v>
      </c>
      <c r="C599" s="584" t="s">
        <v>1328</v>
      </c>
      <c r="D599" s="584" t="s">
        <v>1328</v>
      </c>
      <c r="E599" s="585" t="s">
        <v>1328</v>
      </c>
      <c r="F599" s="586" t="s">
        <v>1328</v>
      </c>
      <c r="G599" s="586" t="s">
        <v>1328</v>
      </c>
      <c r="H599" s="586" t="s">
        <v>1328</v>
      </c>
      <c r="I599" s="586" t="s">
        <v>1328</v>
      </c>
      <c r="J599" s="586" t="s">
        <v>1328</v>
      </c>
      <c r="K599" s="586" t="s">
        <v>1328</v>
      </c>
      <c r="L599" s="586" t="s">
        <v>1328</v>
      </c>
      <c r="M599" s="586" t="s">
        <v>1328</v>
      </c>
      <c r="N599" s="586" t="s">
        <v>1328</v>
      </c>
      <c r="O599" s="586" t="s">
        <v>1328</v>
      </c>
      <c r="P599" s="586" t="s">
        <v>1328</v>
      </c>
      <c r="Q599" s="586" t="s">
        <v>1328</v>
      </c>
      <c r="R599" s="586" t="s">
        <v>1328</v>
      </c>
      <c r="S599" s="586" t="s">
        <v>1328</v>
      </c>
      <c r="T599" s="586" t="s">
        <v>1328</v>
      </c>
      <c r="U599" s="586" t="s">
        <v>1328</v>
      </c>
      <c r="V599" s="586" t="s">
        <v>1328</v>
      </c>
      <c r="W599" s="586" t="s">
        <v>1328</v>
      </c>
      <c r="X599" s="586" t="s">
        <v>1328</v>
      </c>
      <c r="Y599" s="586" t="s">
        <v>1328</v>
      </c>
      <c r="Z599" s="586" t="s">
        <v>1328</v>
      </c>
      <c r="AA599" s="586" t="s">
        <v>1328</v>
      </c>
      <c r="AB599" s="586" t="s">
        <v>1328</v>
      </c>
      <c r="AC599" s="586" t="s">
        <v>1328</v>
      </c>
      <c r="AD599" s="586" t="s">
        <v>1328</v>
      </c>
      <c r="AE599" s="586" t="s">
        <v>1328</v>
      </c>
      <c r="AF599" s="586" t="s">
        <v>1328</v>
      </c>
      <c r="AG599" s="586" t="s">
        <v>1328</v>
      </c>
      <c r="AH599" s="586" t="s">
        <v>1328</v>
      </c>
      <c r="AI599" s="586" t="s">
        <v>1328</v>
      </c>
      <c r="AJ599" s="586" t="s">
        <v>1328</v>
      </c>
      <c r="AK599" s="586" t="s">
        <v>1328</v>
      </c>
      <c r="AL599" s="586" t="s">
        <v>1328</v>
      </c>
      <c r="AM599" s="586" t="s">
        <v>1328</v>
      </c>
      <c r="AN599" s="586" t="s">
        <v>1328</v>
      </c>
      <c r="AO599" s="586" t="s">
        <v>1328</v>
      </c>
      <c r="AP599" s="586" t="s">
        <v>1328</v>
      </c>
      <c r="AQ599" s="586" t="s">
        <v>1328</v>
      </c>
      <c r="AR599" s="586" t="s">
        <v>1328</v>
      </c>
      <c r="AS599" s="586" t="s">
        <v>1328</v>
      </c>
      <c r="AT599" s="587" t="s">
        <v>1328</v>
      </c>
      <c r="AU599" s="586" t="s">
        <v>1328</v>
      </c>
      <c r="AV599" s="586" t="s">
        <v>1328</v>
      </c>
      <c r="AW599" s="586" t="s">
        <v>1328</v>
      </c>
      <c r="AX599" s="586" t="s">
        <v>1328</v>
      </c>
      <c r="AY599" s="586" t="s">
        <v>1328</v>
      </c>
      <c r="AZ599" s="588" t="s">
        <v>1328</v>
      </c>
      <c r="BA599" s="588" t="s">
        <v>1328</v>
      </c>
      <c r="BB599" s="586" t="s">
        <v>1328</v>
      </c>
      <c r="BC599" s="587" t="s">
        <v>1328</v>
      </c>
      <c r="BD599" s="587" t="s">
        <v>1328</v>
      </c>
      <c r="BE599" s="588" t="s">
        <v>1328</v>
      </c>
      <c r="BF599" s="586" t="s">
        <v>1328</v>
      </c>
      <c r="BG599" s="586" t="s">
        <v>1328</v>
      </c>
      <c r="BH599" s="586" t="s">
        <v>1328</v>
      </c>
      <c r="BI599" s="586" t="s">
        <v>1328</v>
      </c>
      <c r="BJ599" s="586"/>
      <c r="BK599" s="586"/>
    </row>
    <row r="600" spans="1:63" x14ac:dyDescent="0.25">
      <c r="A600" s="564">
        <v>303</v>
      </c>
      <c r="C600" s="584" t="s">
        <v>1328</v>
      </c>
      <c r="D600" s="584" t="s">
        <v>1328</v>
      </c>
      <c r="E600" s="585" t="s">
        <v>1328</v>
      </c>
      <c r="F600" s="586" t="s">
        <v>1328</v>
      </c>
      <c r="G600" s="586" t="s">
        <v>1328</v>
      </c>
      <c r="H600" s="586" t="s">
        <v>1328</v>
      </c>
      <c r="I600" s="586" t="s">
        <v>1328</v>
      </c>
      <c r="J600" s="586" t="s">
        <v>1328</v>
      </c>
      <c r="K600" s="586" t="s">
        <v>1328</v>
      </c>
      <c r="L600" s="586" t="s">
        <v>1328</v>
      </c>
      <c r="M600" s="586" t="s">
        <v>1328</v>
      </c>
      <c r="N600" s="586" t="s">
        <v>1328</v>
      </c>
      <c r="O600" s="586" t="s">
        <v>1328</v>
      </c>
      <c r="P600" s="586" t="s">
        <v>1328</v>
      </c>
      <c r="Q600" s="586" t="s">
        <v>1328</v>
      </c>
      <c r="R600" s="586" t="s">
        <v>1328</v>
      </c>
      <c r="S600" s="586" t="s">
        <v>1328</v>
      </c>
      <c r="T600" s="586" t="s">
        <v>1328</v>
      </c>
      <c r="U600" s="586" t="s">
        <v>1328</v>
      </c>
      <c r="V600" s="586" t="s">
        <v>1328</v>
      </c>
      <c r="W600" s="586" t="s">
        <v>1328</v>
      </c>
      <c r="X600" s="586" t="s">
        <v>1328</v>
      </c>
      <c r="Y600" s="586" t="s">
        <v>1328</v>
      </c>
      <c r="Z600" s="586" t="s">
        <v>1328</v>
      </c>
      <c r="AA600" s="586" t="s">
        <v>1328</v>
      </c>
      <c r="AB600" s="586" t="s">
        <v>1328</v>
      </c>
      <c r="AC600" s="586" t="s">
        <v>1328</v>
      </c>
      <c r="AD600" s="586" t="s">
        <v>1328</v>
      </c>
      <c r="AE600" s="586" t="s">
        <v>1328</v>
      </c>
      <c r="AF600" s="586" t="s">
        <v>1328</v>
      </c>
      <c r="AG600" s="586" t="s">
        <v>1328</v>
      </c>
      <c r="AH600" s="586" t="s">
        <v>1328</v>
      </c>
      <c r="AI600" s="586" t="s">
        <v>1328</v>
      </c>
      <c r="AJ600" s="586" t="s">
        <v>1328</v>
      </c>
      <c r="AK600" s="586" t="s">
        <v>1328</v>
      </c>
      <c r="AL600" s="586" t="s">
        <v>1328</v>
      </c>
      <c r="AM600" s="586" t="s">
        <v>1328</v>
      </c>
      <c r="AN600" s="586" t="s">
        <v>1328</v>
      </c>
      <c r="AO600" s="586" t="s">
        <v>1328</v>
      </c>
      <c r="AP600" s="586" t="s">
        <v>1328</v>
      </c>
      <c r="AQ600" s="586" t="s">
        <v>1328</v>
      </c>
      <c r="AR600" s="586" t="s">
        <v>1328</v>
      </c>
      <c r="AS600" s="586" t="s">
        <v>1328</v>
      </c>
      <c r="AT600" s="587" t="s">
        <v>1328</v>
      </c>
      <c r="AU600" s="586" t="s">
        <v>1328</v>
      </c>
      <c r="AV600" s="586" t="s">
        <v>1328</v>
      </c>
      <c r="AW600" s="586" t="s">
        <v>1328</v>
      </c>
      <c r="AX600" s="586" t="s">
        <v>1328</v>
      </c>
      <c r="AY600" s="586" t="s">
        <v>1328</v>
      </c>
      <c r="AZ600" s="588" t="s">
        <v>1328</v>
      </c>
      <c r="BA600" s="588" t="s">
        <v>1328</v>
      </c>
      <c r="BB600" s="586" t="s">
        <v>1328</v>
      </c>
      <c r="BC600" s="587" t="s">
        <v>1328</v>
      </c>
      <c r="BD600" s="587" t="s">
        <v>1328</v>
      </c>
      <c r="BE600" s="588" t="s">
        <v>1328</v>
      </c>
      <c r="BF600" s="586" t="s">
        <v>1328</v>
      </c>
      <c r="BG600" s="586" t="s">
        <v>1328</v>
      </c>
      <c r="BH600" s="586" t="s">
        <v>1328</v>
      </c>
      <c r="BI600" s="586" t="s">
        <v>1328</v>
      </c>
      <c r="BJ600" s="586"/>
      <c r="BK600" s="586"/>
    </row>
    <row r="601" spans="1:63" x14ac:dyDescent="0.25">
      <c r="A601" s="564">
        <v>303</v>
      </c>
      <c r="C601" s="584" t="s">
        <v>1328</v>
      </c>
      <c r="D601" s="584" t="s">
        <v>1328</v>
      </c>
      <c r="E601" s="585" t="s">
        <v>1328</v>
      </c>
      <c r="F601" s="586" t="s">
        <v>1328</v>
      </c>
      <c r="G601" s="586" t="s">
        <v>1328</v>
      </c>
      <c r="H601" s="586" t="s">
        <v>1328</v>
      </c>
      <c r="I601" s="586" t="s">
        <v>1328</v>
      </c>
      <c r="J601" s="586" t="s">
        <v>1328</v>
      </c>
      <c r="K601" s="586" t="s">
        <v>1328</v>
      </c>
      <c r="L601" s="586" t="s">
        <v>1328</v>
      </c>
      <c r="M601" s="586" t="s">
        <v>1328</v>
      </c>
      <c r="N601" s="586" t="s">
        <v>1328</v>
      </c>
      <c r="O601" s="586" t="s">
        <v>1328</v>
      </c>
      <c r="P601" s="586" t="s">
        <v>1328</v>
      </c>
      <c r="Q601" s="586" t="s">
        <v>1328</v>
      </c>
      <c r="R601" s="586" t="s">
        <v>1328</v>
      </c>
      <c r="S601" s="586" t="s">
        <v>1328</v>
      </c>
      <c r="T601" s="586" t="s">
        <v>1328</v>
      </c>
      <c r="U601" s="586" t="s">
        <v>1328</v>
      </c>
      <c r="V601" s="586" t="s">
        <v>1328</v>
      </c>
      <c r="W601" s="586" t="s">
        <v>1328</v>
      </c>
      <c r="X601" s="586" t="s">
        <v>1328</v>
      </c>
      <c r="Y601" s="586" t="s">
        <v>1328</v>
      </c>
      <c r="Z601" s="586" t="s">
        <v>1328</v>
      </c>
      <c r="AA601" s="586" t="s">
        <v>1328</v>
      </c>
      <c r="AB601" s="586" t="s">
        <v>1328</v>
      </c>
      <c r="AC601" s="586" t="s">
        <v>1328</v>
      </c>
      <c r="AD601" s="586" t="s">
        <v>1328</v>
      </c>
      <c r="AE601" s="586" t="s">
        <v>1328</v>
      </c>
      <c r="AF601" s="586" t="s">
        <v>1328</v>
      </c>
      <c r="AG601" s="586" t="s">
        <v>1328</v>
      </c>
      <c r="AH601" s="586" t="s">
        <v>1328</v>
      </c>
      <c r="AI601" s="586" t="s">
        <v>1328</v>
      </c>
      <c r="AJ601" s="586" t="s">
        <v>1328</v>
      </c>
      <c r="AK601" s="586" t="s">
        <v>1328</v>
      </c>
      <c r="AL601" s="586" t="s">
        <v>1328</v>
      </c>
      <c r="AM601" s="586" t="s">
        <v>1328</v>
      </c>
      <c r="AN601" s="586" t="s">
        <v>1328</v>
      </c>
      <c r="AO601" s="586" t="s">
        <v>1328</v>
      </c>
      <c r="AP601" s="586" t="s">
        <v>1328</v>
      </c>
      <c r="AQ601" s="586" t="s">
        <v>1328</v>
      </c>
      <c r="AR601" s="586" t="s">
        <v>1328</v>
      </c>
      <c r="AS601" s="586" t="s">
        <v>1328</v>
      </c>
      <c r="AT601" s="587" t="s">
        <v>1328</v>
      </c>
      <c r="AU601" s="586" t="s">
        <v>1328</v>
      </c>
      <c r="AV601" s="586" t="s">
        <v>1328</v>
      </c>
      <c r="AW601" s="586" t="s">
        <v>1328</v>
      </c>
      <c r="AX601" s="586" t="s">
        <v>1328</v>
      </c>
      <c r="AY601" s="586" t="s">
        <v>1328</v>
      </c>
      <c r="AZ601" s="588" t="s">
        <v>1328</v>
      </c>
      <c r="BA601" s="588" t="s">
        <v>1328</v>
      </c>
      <c r="BB601" s="586" t="s">
        <v>1328</v>
      </c>
      <c r="BC601" s="587" t="s">
        <v>1328</v>
      </c>
      <c r="BD601" s="587" t="s">
        <v>1328</v>
      </c>
      <c r="BE601" s="588" t="s">
        <v>1328</v>
      </c>
      <c r="BF601" s="586" t="s">
        <v>1328</v>
      </c>
      <c r="BG601" s="586" t="s">
        <v>1328</v>
      </c>
      <c r="BH601" s="586" t="s">
        <v>1328</v>
      </c>
      <c r="BI601" s="586" t="s">
        <v>1328</v>
      </c>
      <c r="BJ601" s="586"/>
      <c r="BK601" s="586"/>
    </row>
    <row r="602" spans="1:63" x14ac:dyDescent="0.25">
      <c r="A602" s="564">
        <v>303</v>
      </c>
      <c r="C602" s="584" t="s">
        <v>1328</v>
      </c>
      <c r="D602" s="584" t="s">
        <v>1328</v>
      </c>
      <c r="E602" s="585" t="s">
        <v>1328</v>
      </c>
      <c r="F602" s="586" t="s">
        <v>1328</v>
      </c>
      <c r="G602" s="586" t="s">
        <v>1328</v>
      </c>
      <c r="H602" s="586" t="s">
        <v>1328</v>
      </c>
      <c r="I602" s="586" t="s">
        <v>1328</v>
      </c>
      <c r="J602" s="586" t="s">
        <v>1328</v>
      </c>
      <c r="K602" s="586" t="s">
        <v>1328</v>
      </c>
      <c r="L602" s="586" t="s">
        <v>1328</v>
      </c>
      <c r="M602" s="586" t="s">
        <v>1328</v>
      </c>
      <c r="N602" s="586" t="s">
        <v>1328</v>
      </c>
      <c r="O602" s="586" t="s">
        <v>1328</v>
      </c>
      <c r="P602" s="586" t="s">
        <v>1328</v>
      </c>
      <c r="Q602" s="586" t="s">
        <v>1328</v>
      </c>
      <c r="R602" s="586" t="s">
        <v>1328</v>
      </c>
      <c r="S602" s="586" t="s">
        <v>1328</v>
      </c>
      <c r="T602" s="586" t="s">
        <v>1328</v>
      </c>
      <c r="U602" s="586" t="s">
        <v>1328</v>
      </c>
      <c r="V602" s="586" t="s">
        <v>1328</v>
      </c>
      <c r="W602" s="586" t="s">
        <v>1328</v>
      </c>
      <c r="X602" s="586" t="s">
        <v>1328</v>
      </c>
      <c r="Y602" s="586" t="s">
        <v>1328</v>
      </c>
      <c r="Z602" s="586" t="s">
        <v>1328</v>
      </c>
      <c r="AA602" s="586" t="s">
        <v>1328</v>
      </c>
      <c r="AB602" s="586" t="s">
        <v>1328</v>
      </c>
      <c r="AC602" s="586" t="s">
        <v>1328</v>
      </c>
      <c r="AD602" s="586" t="s">
        <v>1328</v>
      </c>
      <c r="AE602" s="586" t="s">
        <v>1328</v>
      </c>
      <c r="AF602" s="586" t="s">
        <v>1328</v>
      </c>
      <c r="AG602" s="586" t="s">
        <v>1328</v>
      </c>
      <c r="AH602" s="586" t="s">
        <v>1328</v>
      </c>
      <c r="AI602" s="586" t="s">
        <v>1328</v>
      </c>
      <c r="AJ602" s="586" t="s">
        <v>1328</v>
      </c>
      <c r="AK602" s="586" t="s">
        <v>1328</v>
      </c>
      <c r="AL602" s="586" t="s">
        <v>1328</v>
      </c>
      <c r="AM602" s="586" t="s">
        <v>1328</v>
      </c>
      <c r="AN602" s="586" t="s">
        <v>1328</v>
      </c>
      <c r="AO602" s="586" t="s">
        <v>1328</v>
      </c>
      <c r="AP602" s="586" t="s">
        <v>1328</v>
      </c>
      <c r="AQ602" s="586" t="s">
        <v>1328</v>
      </c>
      <c r="AR602" s="586" t="s">
        <v>1328</v>
      </c>
      <c r="AS602" s="586" t="s">
        <v>1328</v>
      </c>
      <c r="AT602" s="587" t="s">
        <v>1328</v>
      </c>
      <c r="AU602" s="586" t="s">
        <v>1328</v>
      </c>
      <c r="AV602" s="586" t="s">
        <v>1328</v>
      </c>
      <c r="AW602" s="586" t="s">
        <v>1328</v>
      </c>
      <c r="AX602" s="586" t="s">
        <v>1328</v>
      </c>
      <c r="AY602" s="586" t="s">
        <v>1328</v>
      </c>
      <c r="AZ602" s="588" t="s">
        <v>1328</v>
      </c>
      <c r="BA602" s="588" t="s">
        <v>1328</v>
      </c>
      <c r="BB602" s="586" t="s">
        <v>1328</v>
      </c>
      <c r="BC602" s="587" t="s">
        <v>1328</v>
      </c>
      <c r="BD602" s="587" t="s">
        <v>1328</v>
      </c>
      <c r="BE602" s="588" t="s">
        <v>1328</v>
      </c>
      <c r="BF602" s="586" t="s">
        <v>1328</v>
      </c>
      <c r="BG602" s="586" t="s">
        <v>1328</v>
      </c>
      <c r="BH602" s="586" t="s">
        <v>1328</v>
      </c>
      <c r="BI602" s="586" t="s">
        <v>1328</v>
      </c>
      <c r="BJ602" s="586"/>
      <c r="BK602" s="586"/>
    </row>
    <row r="603" spans="1:63" x14ac:dyDescent="0.25">
      <c r="A603" s="564">
        <v>303</v>
      </c>
      <c r="C603" s="584" t="s">
        <v>1328</v>
      </c>
      <c r="D603" s="584" t="s">
        <v>1328</v>
      </c>
      <c r="E603" s="585" t="s">
        <v>1328</v>
      </c>
      <c r="F603" s="586" t="s">
        <v>1328</v>
      </c>
      <c r="G603" s="586" t="s">
        <v>1328</v>
      </c>
      <c r="H603" s="586" t="s">
        <v>1328</v>
      </c>
      <c r="I603" s="586" t="s">
        <v>1328</v>
      </c>
      <c r="J603" s="586" t="s">
        <v>1328</v>
      </c>
      <c r="K603" s="586" t="s">
        <v>1328</v>
      </c>
      <c r="L603" s="586" t="s">
        <v>1328</v>
      </c>
      <c r="M603" s="586" t="s">
        <v>1328</v>
      </c>
      <c r="N603" s="586" t="s">
        <v>1328</v>
      </c>
      <c r="O603" s="586" t="s">
        <v>1328</v>
      </c>
      <c r="P603" s="586" t="s">
        <v>1328</v>
      </c>
      <c r="Q603" s="586" t="s">
        <v>1328</v>
      </c>
      <c r="R603" s="586" t="s">
        <v>1328</v>
      </c>
      <c r="S603" s="586" t="s">
        <v>1328</v>
      </c>
      <c r="T603" s="586" t="s">
        <v>1328</v>
      </c>
      <c r="U603" s="586" t="s">
        <v>1328</v>
      </c>
      <c r="V603" s="586" t="s">
        <v>1328</v>
      </c>
      <c r="W603" s="586" t="s">
        <v>1328</v>
      </c>
      <c r="X603" s="586" t="s">
        <v>1328</v>
      </c>
      <c r="Y603" s="586" t="s">
        <v>1328</v>
      </c>
      <c r="Z603" s="586" t="s">
        <v>1328</v>
      </c>
      <c r="AA603" s="586" t="s">
        <v>1328</v>
      </c>
      <c r="AB603" s="586" t="s">
        <v>1328</v>
      </c>
      <c r="AC603" s="586" t="s">
        <v>1328</v>
      </c>
      <c r="AD603" s="586" t="s">
        <v>1328</v>
      </c>
      <c r="AE603" s="586" t="s">
        <v>1328</v>
      </c>
      <c r="AF603" s="586" t="s">
        <v>1328</v>
      </c>
      <c r="AG603" s="586" t="s">
        <v>1328</v>
      </c>
      <c r="AH603" s="586" t="s">
        <v>1328</v>
      </c>
      <c r="AI603" s="586" t="s">
        <v>1328</v>
      </c>
      <c r="AJ603" s="586" t="s">
        <v>1328</v>
      </c>
      <c r="AK603" s="586" t="s">
        <v>1328</v>
      </c>
      <c r="AL603" s="586" t="s">
        <v>1328</v>
      </c>
      <c r="AM603" s="586" t="s">
        <v>1328</v>
      </c>
      <c r="AN603" s="586" t="s">
        <v>1328</v>
      </c>
      <c r="AO603" s="586" t="s">
        <v>1328</v>
      </c>
      <c r="AP603" s="586" t="s">
        <v>1328</v>
      </c>
      <c r="AQ603" s="586" t="s">
        <v>1328</v>
      </c>
      <c r="AR603" s="586" t="s">
        <v>1328</v>
      </c>
      <c r="AS603" s="586" t="s">
        <v>1328</v>
      </c>
      <c r="AT603" s="587" t="s">
        <v>1328</v>
      </c>
      <c r="AU603" s="586" t="s">
        <v>1328</v>
      </c>
      <c r="AV603" s="586" t="s">
        <v>1328</v>
      </c>
      <c r="AW603" s="586" t="s">
        <v>1328</v>
      </c>
      <c r="AX603" s="586" t="s">
        <v>1328</v>
      </c>
      <c r="AY603" s="586" t="s">
        <v>1328</v>
      </c>
      <c r="AZ603" s="588" t="s">
        <v>1328</v>
      </c>
      <c r="BA603" s="588" t="s">
        <v>1328</v>
      </c>
      <c r="BB603" s="586" t="s">
        <v>1328</v>
      </c>
      <c r="BC603" s="587" t="s">
        <v>1328</v>
      </c>
      <c r="BD603" s="587" t="s">
        <v>1328</v>
      </c>
      <c r="BE603" s="588" t="s">
        <v>1328</v>
      </c>
      <c r="BF603" s="586" t="s">
        <v>1328</v>
      </c>
      <c r="BG603" s="586" t="s">
        <v>1328</v>
      </c>
      <c r="BH603" s="586" t="s">
        <v>1328</v>
      </c>
      <c r="BI603" s="586" t="s">
        <v>1328</v>
      </c>
      <c r="BJ603" s="586"/>
      <c r="BK603" s="586"/>
    </row>
    <row r="604" spans="1:63" x14ac:dyDescent="0.25">
      <c r="A604" s="564">
        <v>303</v>
      </c>
      <c r="C604" s="584" t="s">
        <v>1328</v>
      </c>
      <c r="D604" s="584" t="s">
        <v>1328</v>
      </c>
      <c r="E604" s="585" t="s">
        <v>1328</v>
      </c>
      <c r="F604" s="586" t="s">
        <v>1328</v>
      </c>
      <c r="G604" s="586" t="s">
        <v>1328</v>
      </c>
      <c r="H604" s="586" t="s">
        <v>1328</v>
      </c>
      <c r="I604" s="586" t="s">
        <v>1328</v>
      </c>
      <c r="J604" s="586" t="s">
        <v>1328</v>
      </c>
      <c r="K604" s="586" t="s">
        <v>1328</v>
      </c>
      <c r="L604" s="586" t="s">
        <v>1328</v>
      </c>
      <c r="M604" s="586" t="s">
        <v>1328</v>
      </c>
      <c r="N604" s="586" t="s">
        <v>1328</v>
      </c>
      <c r="O604" s="586" t="s">
        <v>1328</v>
      </c>
      <c r="P604" s="586" t="s">
        <v>1328</v>
      </c>
      <c r="Q604" s="586" t="s">
        <v>1328</v>
      </c>
      <c r="R604" s="586" t="s">
        <v>1328</v>
      </c>
      <c r="S604" s="586" t="s">
        <v>1328</v>
      </c>
      <c r="T604" s="586" t="s">
        <v>1328</v>
      </c>
      <c r="U604" s="586" t="s">
        <v>1328</v>
      </c>
      <c r="V604" s="586" t="s">
        <v>1328</v>
      </c>
      <c r="W604" s="586" t="s">
        <v>1328</v>
      </c>
      <c r="X604" s="586" t="s">
        <v>1328</v>
      </c>
      <c r="Y604" s="586" t="s">
        <v>1328</v>
      </c>
      <c r="Z604" s="586" t="s">
        <v>1328</v>
      </c>
      <c r="AA604" s="586" t="s">
        <v>1328</v>
      </c>
      <c r="AB604" s="586" t="s">
        <v>1328</v>
      </c>
      <c r="AC604" s="586" t="s">
        <v>1328</v>
      </c>
      <c r="AD604" s="586" t="s">
        <v>1328</v>
      </c>
      <c r="AE604" s="586" t="s">
        <v>1328</v>
      </c>
      <c r="AF604" s="586" t="s">
        <v>1328</v>
      </c>
      <c r="AG604" s="586" t="s">
        <v>1328</v>
      </c>
      <c r="AH604" s="586" t="s">
        <v>1328</v>
      </c>
      <c r="AI604" s="586" t="s">
        <v>1328</v>
      </c>
      <c r="AJ604" s="586" t="s">
        <v>1328</v>
      </c>
      <c r="AK604" s="586" t="s">
        <v>1328</v>
      </c>
      <c r="AL604" s="586" t="s">
        <v>1328</v>
      </c>
      <c r="AM604" s="586" t="s">
        <v>1328</v>
      </c>
      <c r="AN604" s="586" t="s">
        <v>1328</v>
      </c>
      <c r="AO604" s="586" t="s">
        <v>1328</v>
      </c>
      <c r="AP604" s="586" t="s">
        <v>1328</v>
      </c>
      <c r="AQ604" s="586" t="s">
        <v>1328</v>
      </c>
      <c r="AR604" s="586" t="s">
        <v>1328</v>
      </c>
      <c r="AS604" s="586" t="s">
        <v>1328</v>
      </c>
      <c r="AT604" s="587" t="s">
        <v>1328</v>
      </c>
      <c r="AU604" s="586" t="s">
        <v>1328</v>
      </c>
      <c r="AV604" s="586" t="s">
        <v>1328</v>
      </c>
      <c r="AW604" s="586" t="s">
        <v>1328</v>
      </c>
      <c r="AX604" s="586" t="s">
        <v>1328</v>
      </c>
      <c r="AY604" s="586" t="s">
        <v>1328</v>
      </c>
      <c r="AZ604" s="588" t="s">
        <v>1328</v>
      </c>
      <c r="BA604" s="588" t="s">
        <v>1328</v>
      </c>
      <c r="BB604" s="586" t="s">
        <v>1328</v>
      </c>
      <c r="BC604" s="587" t="s">
        <v>1328</v>
      </c>
      <c r="BD604" s="587" t="s">
        <v>1328</v>
      </c>
      <c r="BE604" s="588" t="s">
        <v>1328</v>
      </c>
      <c r="BF604" s="586" t="s">
        <v>1328</v>
      </c>
      <c r="BG604" s="586" t="s">
        <v>1328</v>
      </c>
      <c r="BH604" s="586" t="s">
        <v>1328</v>
      </c>
      <c r="BI604" s="586" t="s">
        <v>1328</v>
      </c>
      <c r="BJ604" s="586"/>
      <c r="BK604" s="586"/>
    </row>
    <row r="605" spans="1:63" x14ac:dyDescent="0.25">
      <c r="A605" s="564">
        <v>303</v>
      </c>
      <c r="C605" s="584" t="s">
        <v>1328</v>
      </c>
      <c r="D605" s="584" t="s">
        <v>1328</v>
      </c>
      <c r="E605" s="585" t="s">
        <v>1328</v>
      </c>
      <c r="F605" s="586" t="s">
        <v>1328</v>
      </c>
      <c r="G605" s="586" t="s">
        <v>1328</v>
      </c>
      <c r="H605" s="586" t="s">
        <v>1328</v>
      </c>
      <c r="I605" s="586" t="s">
        <v>1328</v>
      </c>
      <c r="J605" s="586" t="s">
        <v>1328</v>
      </c>
      <c r="K605" s="586" t="s">
        <v>1328</v>
      </c>
      <c r="L605" s="586" t="s">
        <v>1328</v>
      </c>
      <c r="M605" s="586" t="s">
        <v>1328</v>
      </c>
      <c r="N605" s="586" t="s">
        <v>1328</v>
      </c>
      <c r="O605" s="586" t="s">
        <v>1328</v>
      </c>
      <c r="P605" s="586" t="s">
        <v>1328</v>
      </c>
      <c r="Q605" s="586" t="s">
        <v>1328</v>
      </c>
      <c r="R605" s="586" t="s">
        <v>1328</v>
      </c>
      <c r="S605" s="586" t="s">
        <v>1328</v>
      </c>
      <c r="T605" s="586" t="s">
        <v>1328</v>
      </c>
      <c r="U605" s="586" t="s">
        <v>1328</v>
      </c>
      <c r="V605" s="586" t="s">
        <v>1328</v>
      </c>
      <c r="W605" s="586" t="s">
        <v>1328</v>
      </c>
      <c r="X605" s="586" t="s">
        <v>1328</v>
      </c>
      <c r="Y605" s="586" t="s">
        <v>1328</v>
      </c>
      <c r="Z605" s="586" t="s">
        <v>1328</v>
      </c>
      <c r="AA605" s="586" t="s">
        <v>1328</v>
      </c>
      <c r="AB605" s="586" t="s">
        <v>1328</v>
      </c>
      <c r="AC605" s="586" t="s">
        <v>1328</v>
      </c>
      <c r="AD605" s="586" t="s">
        <v>1328</v>
      </c>
      <c r="AE605" s="586" t="s">
        <v>1328</v>
      </c>
      <c r="AF605" s="586" t="s">
        <v>1328</v>
      </c>
      <c r="AG605" s="586" t="s">
        <v>1328</v>
      </c>
      <c r="AH605" s="586" t="s">
        <v>1328</v>
      </c>
      <c r="AI605" s="586" t="s">
        <v>1328</v>
      </c>
      <c r="AJ605" s="586" t="s">
        <v>1328</v>
      </c>
      <c r="AK605" s="586" t="s">
        <v>1328</v>
      </c>
      <c r="AL605" s="586" t="s">
        <v>1328</v>
      </c>
      <c r="AM605" s="586" t="s">
        <v>1328</v>
      </c>
      <c r="AN605" s="586" t="s">
        <v>1328</v>
      </c>
      <c r="AO605" s="586" t="s">
        <v>1328</v>
      </c>
      <c r="AP605" s="586" t="s">
        <v>1328</v>
      </c>
      <c r="AQ605" s="586" t="s">
        <v>1328</v>
      </c>
      <c r="AR605" s="586" t="s">
        <v>1328</v>
      </c>
      <c r="AS605" s="586" t="s">
        <v>1328</v>
      </c>
      <c r="AT605" s="587" t="s">
        <v>1328</v>
      </c>
      <c r="AU605" s="586" t="s">
        <v>1328</v>
      </c>
      <c r="AV605" s="586" t="s">
        <v>1328</v>
      </c>
      <c r="AW605" s="586" t="s">
        <v>1328</v>
      </c>
      <c r="AX605" s="586" t="s">
        <v>1328</v>
      </c>
      <c r="AY605" s="586" t="s">
        <v>1328</v>
      </c>
      <c r="AZ605" s="588" t="s">
        <v>1328</v>
      </c>
      <c r="BA605" s="588" t="s">
        <v>1328</v>
      </c>
      <c r="BB605" s="586" t="s">
        <v>1328</v>
      </c>
      <c r="BC605" s="587" t="s">
        <v>1328</v>
      </c>
      <c r="BD605" s="587" t="s">
        <v>1328</v>
      </c>
      <c r="BE605" s="588" t="s">
        <v>1328</v>
      </c>
      <c r="BF605" s="586" t="s">
        <v>1328</v>
      </c>
      <c r="BG605" s="586" t="s">
        <v>1328</v>
      </c>
      <c r="BH605" s="586" t="s">
        <v>1328</v>
      </c>
      <c r="BI605" s="586" t="s">
        <v>1328</v>
      </c>
      <c r="BJ605" s="586"/>
      <c r="BK605" s="586"/>
    </row>
    <row r="606" spans="1:63" x14ac:dyDescent="0.25">
      <c r="A606" s="564">
        <v>303</v>
      </c>
      <c r="C606" s="584" t="s">
        <v>1328</v>
      </c>
      <c r="D606" s="584" t="s">
        <v>1328</v>
      </c>
      <c r="E606" s="585" t="s">
        <v>1328</v>
      </c>
      <c r="F606" s="586" t="s">
        <v>1328</v>
      </c>
      <c r="G606" s="586" t="s">
        <v>1328</v>
      </c>
      <c r="H606" s="586" t="s">
        <v>1328</v>
      </c>
      <c r="I606" s="586" t="s">
        <v>1328</v>
      </c>
      <c r="J606" s="586" t="s">
        <v>1328</v>
      </c>
      <c r="K606" s="586" t="s">
        <v>1328</v>
      </c>
      <c r="L606" s="586" t="s">
        <v>1328</v>
      </c>
      <c r="M606" s="586" t="s">
        <v>1328</v>
      </c>
      <c r="N606" s="586" t="s">
        <v>1328</v>
      </c>
      <c r="O606" s="586" t="s">
        <v>1328</v>
      </c>
      <c r="P606" s="586" t="s">
        <v>1328</v>
      </c>
      <c r="Q606" s="586" t="s">
        <v>1328</v>
      </c>
      <c r="R606" s="586" t="s">
        <v>1328</v>
      </c>
      <c r="S606" s="586" t="s">
        <v>1328</v>
      </c>
      <c r="T606" s="586" t="s">
        <v>1328</v>
      </c>
      <c r="U606" s="586" t="s">
        <v>1328</v>
      </c>
      <c r="V606" s="586" t="s">
        <v>1328</v>
      </c>
      <c r="W606" s="586" t="s">
        <v>1328</v>
      </c>
      <c r="X606" s="586" t="s">
        <v>1328</v>
      </c>
      <c r="Y606" s="586" t="s">
        <v>1328</v>
      </c>
      <c r="Z606" s="586" t="s">
        <v>1328</v>
      </c>
      <c r="AA606" s="586" t="s">
        <v>1328</v>
      </c>
      <c r="AB606" s="586" t="s">
        <v>1328</v>
      </c>
      <c r="AC606" s="586" t="s">
        <v>1328</v>
      </c>
      <c r="AD606" s="586" t="s">
        <v>1328</v>
      </c>
      <c r="AE606" s="586" t="s">
        <v>1328</v>
      </c>
      <c r="AF606" s="586" t="s">
        <v>1328</v>
      </c>
      <c r="AG606" s="586" t="s">
        <v>1328</v>
      </c>
      <c r="AH606" s="586" t="s">
        <v>1328</v>
      </c>
      <c r="AI606" s="586" t="s">
        <v>1328</v>
      </c>
      <c r="AJ606" s="586" t="s">
        <v>1328</v>
      </c>
      <c r="AK606" s="586" t="s">
        <v>1328</v>
      </c>
      <c r="AL606" s="586" t="s">
        <v>1328</v>
      </c>
      <c r="AM606" s="586" t="s">
        <v>1328</v>
      </c>
      <c r="AN606" s="586" t="s">
        <v>1328</v>
      </c>
      <c r="AO606" s="586" t="s">
        <v>1328</v>
      </c>
      <c r="AP606" s="586" t="s">
        <v>1328</v>
      </c>
      <c r="AQ606" s="586" t="s">
        <v>1328</v>
      </c>
      <c r="AR606" s="586" t="s">
        <v>1328</v>
      </c>
      <c r="AS606" s="586" t="s">
        <v>1328</v>
      </c>
      <c r="AT606" s="587" t="s">
        <v>1328</v>
      </c>
      <c r="AU606" s="586" t="s">
        <v>1328</v>
      </c>
      <c r="AV606" s="586" t="s">
        <v>1328</v>
      </c>
      <c r="AW606" s="586" t="s">
        <v>1328</v>
      </c>
      <c r="AX606" s="586" t="s">
        <v>1328</v>
      </c>
      <c r="AY606" s="586" t="s">
        <v>1328</v>
      </c>
      <c r="AZ606" s="588" t="s">
        <v>1328</v>
      </c>
      <c r="BA606" s="588" t="s">
        <v>1328</v>
      </c>
      <c r="BB606" s="586" t="s">
        <v>1328</v>
      </c>
      <c r="BC606" s="587" t="s">
        <v>1328</v>
      </c>
      <c r="BD606" s="587" t="s">
        <v>1328</v>
      </c>
      <c r="BE606" s="588" t="s">
        <v>1328</v>
      </c>
      <c r="BF606" s="586" t="s">
        <v>1328</v>
      </c>
      <c r="BG606" s="586" t="s">
        <v>1328</v>
      </c>
      <c r="BH606" s="586" t="s">
        <v>1328</v>
      </c>
      <c r="BI606" s="586" t="s">
        <v>1328</v>
      </c>
      <c r="BJ606" s="586"/>
      <c r="BK606" s="586"/>
    </row>
    <row r="607" spans="1:63" x14ac:dyDescent="0.25">
      <c r="A607" s="564">
        <v>303</v>
      </c>
      <c r="C607" s="584" t="s">
        <v>1328</v>
      </c>
      <c r="D607" s="584" t="s">
        <v>1328</v>
      </c>
      <c r="E607" s="585" t="s">
        <v>1328</v>
      </c>
      <c r="F607" s="586" t="s">
        <v>1328</v>
      </c>
      <c r="G607" s="586" t="s">
        <v>1328</v>
      </c>
      <c r="H607" s="586" t="s">
        <v>1328</v>
      </c>
      <c r="I607" s="586" t="s">
        <v>1328</v>
      </c>
      <c r="J607" s="586" t="s">
        <v>1328</v>
      </c>
      <c r="K607" s="586" t="s">
        <v>1328</v>
      </c>
      <c r="L607" s="586" t="s">
        <v>1328</v>
      </c>
      <c r="M607" s="586" t="s">
        <v>1328</v>
      </c>
      <c r="N607" s="586" t="s">
        <v>1328</v>
      </c>
      <c r="O607" s="586" t="s">
        <v>1328</v>
      </c>
      <c r="P607" s="586" t="s">
        <v>1328</v>
      </c>
      <c r="Q607" s="586" t="s">
        <v>1328</v>
      </c>
      <c r="R607" s="586" t="s">
        <v>1328</v>
      </c>
      <c r="S607" s="586" t="s">
        <v>1328</v>
      </c>
      <c r="T607" s="586" t="s">
        <v>1328</v>
      </c>
      <c r="U607" s="586" t="s">
        <v>1328</v>
      </c>
      <c r="V607" s="586" t="s">
        <v>1328</v>
      </c>
      <c r="W607" s="586" t="s">
        <v>1328</v>
      </c>
      <c r="X607" s="586" t="s">
        <v>1328</v>
      </c>
      <c r="Y607" s="586" t="s">
        <v>1328</v>
      </c>
      <c r="Z607" s="586" t="s">
        <v>1328</v>
      </c>
      <c r="AA607" s="586" t="s">
        <v>1328</v>
      </c>
      <c r="AB607" s="586" t="s">
        <v>1328</v>
      </c>
      <c r="AC607" s="586" t="s">
        <v>1328</v>
      </c>
      <c r="AD607" s="586" t="s">
        <v>1328</v>
      </c>
      <c r="AE607" s="586" t="s">
        <v>1328</v>
      </c>
      <c r="AF607" s="586" t="s">
        <v>1328</v>
      </c>
      <c r="AG607" s="586" t="s">
        <v>1328</v>
      </c>
      <c r="AH607" s="586" t="s">
        <v>1328</v>
      </c>
      <c r="AI607" s="586" t="s">
        <v>1328</v>
      </c>
      <c r="AJ607" s="586" t="s">
        <v>1328</v>
      </c>
      <c r="AK607" s="586" t="s">
        <v>1328</v>
      </c>
      <c r="AL607" s="586" t="s">
        <v>1328</v>
      </c>
      <c r="AM607" s="586" t="s">
        <v>1328</v>
      </c>
      <c r="AN607" s="586" t="s">
        <v>1328</v>
      </c>
      <c r="AO607" s="586" t="s">
        <v>1328</v>
      </c>
      <c r="AP607" s="586" t="s">
        <v>1328</v>
      </c>
      <c r="AQ607" s="586" t="s">
        <v>1328</v>
      </c>
      <c r="AR607" s="586" t="s">
        <v>1328</v>
      </c>
      <c r="AS607" s="586" t="s">
        <v>1328</v>
      </c>
      <c r="AT607" s="587" t="s">
        <v>1328</v>
      </c>
      <c r="AU607" s="586" t="s">
        <v>1328</v>
      </c>
      <c r="AV607" s="586" t="s">
        <v>1328</v>
      </c>
      <c r="AW607" s="586" t="s">
        <v>1328</v>
      </c>
      <c r="AX607" s="586" t="s">
        <v>1328</v>
      </c>
      <c r="AY607" s="586" t="s">
        <v>1328</v>
      </c>
      <c r="AZ607" s="588" t="s">
        <v>1328</v>
      </c>
      <c r="BA607" s="588" t="s">
        <v>1328</v>
      </c>
      <c r="BB607" s="586" t="s">
        <v>1328</v>
      </c>
      <c r="BC607" s="587" t="s">
        <v>1328</v>
      </c>
      <c r="BD607" s="587" t="s">
        <v>1328</v>
      </c>
      <c r="BE607" s="588" t="s">
        <v>1328</v>
      </c>
      <c r="BF607" s="586" t="s">
        <v>1328</v>
      </c>
      <c r="BG607" s="586" t="s">
        <v>1328</v>
      </c>
      <c r="BH607" s="586" t="s">
        <v>1328</v>
      </c>
      <c r="BI607" s="586" t="s">
        <v>1328</v>
      </c>
      <c r="BJ607" s="586"/>
      <c r="BK607" s="586"/>
    </row>
    <row r="608" spans="1:63" x14ac:dyDescent="0.25">
      <c r="A608" s="564">
        <v>303</v>
      </c>
      <c r="C608" s="584" t="s">
        <v>1328</v>
      </c>
      <c r="D608" s="584" t="s">
        <v>1328</v>
      </c>
      <c r="E608" s="585" t="s">
        <v>1328</v>
      </c>
      <c r="F608" s="586" t="s">
        <v>1328</v>
      </c>
      <c r="G608" s="586" t="s">
        <v>1328</v>
      </c>
      <c r="H608" s="586" t="s">
        <v>1328</v>
      </c>
      <c r="I608" s="586" t="s">
        <v>1328</v>
      </c>
      <c r="J608" s="586" t="s">
        <v>1328</v>
      </c>
      <c r="K608" s="586" t="s">
        <v>1328</v>
      </c>
      <c r="L608" s="586" t="s">
        <v>1328</v>
      </c>
      <c r="M608" s="586" t="s">
        <v>1328</v>
      </c>
      <c r="N608" s="586" t="s">
        <v>1328</v>
      </c>
      <c r="O608" s="586" t="s">
        <v>1328</v>
      </c>
      <c r="P608" s="586" t="s">
        <v>1328</v>
      </c>
      <c r="Q608" s="586" t="s">
        <v>1328</v>
      </c>
      <c r="R608" s="586" t="s">
        <v>1328</v>
      </c>
      <c r="S608" s="586" t="s">
        <v>1328</v>
      </c>
      <c r="T608" s="586" t="s">
        <v>1328</v>
      </c>
      <c r="U608" s="586" t="s">
        <v>1328</v>
      </c>
      <c r="V608" s="586" t="s">
        <v>1328</v>
      </c>
      <c r="W608" s="586" t="s">
        <v>1328</v>
      </c>
      <c r="X608" s="586" t="s">
        <v>1328</v>
      </c>
      <c r="Y608" s="586" t="s">
        <v>1328</v>
      </c>
      <c r="Z608" s="586" t="s">
        <v>1328</v>
      </c>
      <c r="AA608" s="586" t="s">
        <v>1328</v>
      </c>
      <c r="AB608" s="586" t="s">
        <v>1328</v>
      </c>
      <c r="AC608" s="586" t="s">
        <v>1328</v>
      </c>
      <c r="AD608" s="586" t="s">
        <v>1328</v>
      </c>
      <c r="AE608" s="586" t="s">
        <v>1328</v>
      </c>
      <c r="AF608" s="586" t="s">
        <v>1328</v>
      </c>
      <c r="AG608" s="586" t="s">
        <v>1328</v>
      </c>
      <c r="AH608" s="586" t="s">
        <v>1328</v>
      </c>
      <c r="AI608" s="586" t="s">
        <v>1328</v>
      </c>
      <c r="AJ608" s="586" t="s">
        <v>1328</v>
      </c>
      <c r="AK608" s="586" t="s">
        <v>1328</v>
      </c>
      <c r="AL608" s="586" t="s">
        <v>1328</v>
      </c>
      <c r="AM608" s="586" t="s">
        <v>1328</v>
      </c>
      <c r="AN608" s="586" t="s">
        <v>1328</v>
      </c>
      <c r="AO608" s="586" t="s">
        <v>1328</v>
      </c>
      <c r="AP608" s="586" t="s">
        <v>1328</v>
      </c>
      <c r="AQ608" s="586" t="s">
        <v>1328</v>
      </c>
      <c r="AR608" s="586" t="s">
        <v>1328</v>
      </c>
      <c r="AS608" s="586" t="s">
        <v>1328</v>
      </c>
      <c r="AT608" s="587" t="s">
        <v>1328</v>
      </c>
      <c r="AU608" s="586" t="s">
        <v>1328</v>
      </c>
      <c r="AV608" s="586" t="s">
        <v>1328</v>
      </c>
      <c r="AW608" s="586" t="s">
        <v>1328</v>
      </c>
      <c r="AX608" s="586" t="s">
        <v>1328</v>
      </c>
      <c r="AY608" s="586" t="s">
        <v>1328</v>
      </c>
      <c r="AZ608" s="588" t="s">
        <v>1328</v>
      </c>
      <c r="BA608" s="588" t="s">
        <v>1328</v>
      </c>
      <c r="BB608" s="586" t="s">
        <v>1328</v>
      </c>
      <c r="BC608" s="587" t="s">
        <v>1328</v>
      </c>
      <c r="BD608" s="587" t="s">
        <v>1328</v>
      </c>
      <c r="BE608" s="588" t="s">
        <v>1328</v>
      </c>
      <c r="BF608" s="586" t="s">
        <v>1328</v>
      </c>
      <c r="BG608" s="586" t="s">
        <v>1328</v>
      </c>
      <c r="BH608" s="586" t="s">
        <v>1328</v>
      </c>
      <c r="BI608" s="586" t="s">
        <v>1328</v>
      </c>
      <c r="BJ608" s="586"/>
      <c r="BK608" s="586"/>
    </row>
    <row r="609" spans="1:63" x14ac:dyDescent="0.25">
      <c r="A609" s="564">
        <v>303</v>
      </c>
      <c r="C609" s="584" t="s">
        <v>1328</v>
      </c>
      <c r="D609" s="584" t="s">
        <v>1328</v>
      </c>
      <c r="E609" s="585" t="s">
        <v>1328</v>
      </c>
      <c r="F609" s="586" t="s">
        <v>1328</v>
      </c>
      <c r="G609" s="586" t="s">
        <v>1328</v>
      </c>
      <c r="H609" s="586" t="s">
        <v>1328</v>
      </c>
      <c r="I609" s="586" t="s">
        <v>1328</v>
      </c>
      <c r="J609" s="586" t="s">
        <v>1328</v>
      </c>
      <c r="K609" s="586" t="s">
        <v>1328</v>
      </c>
      <c r="L609" s="586" t="s">
        <v>1328</v>
      </c>
      <c r="M609" s="586" t="s">
        <v>1328</v>
      </c>
      <c r="N609" s="586" t="s">
        <v>1328</v>
      </c>
      <c r="O609" s="586" t="s">
        <v>1328</v>
      </c>
      <c r="P609" s="586" t="s">
        <v>1328</v>
      </c>
      <c r="Q609" s="586" t="s">
        <v>1328</v>
      </c>
      <c r="R609" s="586" t="s">
        <v>1328</v>
      </c>
      <c r="S609" s="586" t="s">
        <v>1328</v>
      </c>
      <c r="T609" s="586" t="s">
        <v>1328</v>
      </c>
      <c r="U609" s="586" t="s">
        <v>1328</v>
      </c>
      <c r="V609" s="586" t="s">
        <v>1328</v>
      </c>
      <c r="W609" s="586" t="s">
        <v>1328</v>
      </c>
      <c r="X609" s="586" t="s">
        <v>1328</v>
      </c>
      <c r="Y609" s="586" t="s">
        <v>1328</v>
      </c>
      <c r="Z609" s="586" t="s">
        <v>1328</v>
      </c>
      <c r="AA609" s="586" t="s">
        <v>1328</v>
      </c>
      <c r="AB609" s="586" t="s">
        <v>1328</v>
      </c>
      <c r="AC609" s="586" t="s">
        <v>1328</v>
      </c>
      <c r="AD609" s="586" t="s">
        <v>1328</v>
      </c>
      <c r="AE609" s="586" t="s">
        <v>1328</v>
      </c>
      <c r="AF609" s="586" t="s">
        <v>1328</v>
      </c>
      <c r="AG609" s="586" t="s">
        <v>1328</v>
      </c>
      <c r="AH609" s="586" t="s">
        <v>1328</v>
      </c>
      <c r="AI609" s="586" t="s">
        <v>1328</v>
      </c>
      <c r="AJ609" s="586" t="s">
        <v>1328</v>
      </c>
      <c r="AK609" s="586" t="s">
        <v>1328</v>
      </c>
      <c r="AL609" s="586" t="s">
        <v>1328</v>
      </c>
      <c r="AM609" s="586" t="s">
        <v>1328</v>
      </c>
      <c r="AN609" s="586" t="s">
        <v>1328</v>
      </c>
      <c r="AO609" s="586" t="s">
        <v>1328</v>
      </c>
      <c r="AP609" s="586" t="s">
        <v>1328</v>
      </c>
      <c r="AQ609" s="586" t="s">
        <v>1328</v>
      </c>
      <c r="AR609" s="586" t="s">
        <v>1328</v>
      </c>
      <c r="AS609" s="586" t="s">
        <v>1328</v>
      </c>
      <c r="AT609" s="587" t="s">
        <v>1328</v>
      </c>
      <c r="AU609" s="586" t="s">
        <v>1328</v>
      </c>
      <c r="AV609" s="586" t="s">
        <v>1328</v>
      </c>
      <c r="AW609" s="586" t="s">
        <v>1328</v>
      </c>
      <c r="AX609" s="586" t="s">
        <v>1328</v>
      </c>
      <c r="AY609" s="586" t="s">
        <v>1328</v>
      </c>
      <c r="AZ609" s="588" t="s">
        <v>1328</v>
      </c>
      <c r="BA609" s="588" t="s">
        <v>1328</v>
      </c>
      <c r="BB609" s="586" t="s">
        <v>1328</v>
      </c>
      <c r="BC609" s="587" t="s">
        <v>1328</v>
      </c>
      <c r="BD609" s="587" t="s">
        <v>1328</v>
      </c>
      <c r="BE609" s="588" t="s">
        <v>1328</v>
      </c>
      <c r="BF609" s="586" t="s">
        <v>1328</v>
      </c>
      <c r="BG609" s="586" t="s">
        <v>1328</v>
      </c>
      <c r="BH609" s="586" t="s">
        <v>1328</v>
      </c>
      <c r="BI609" s="586" t="s">
        <v>1328</v>
      </c>
      <c r="BJ609" s="586"/>
      <c r="BK609" s="586"/>
    </row>
    <row r="610" spans="1:63" x14ac:dyDescent="0.25">
      <c r="A610" s="564">
        <v>303</v>
      </c>
      <c r="C610" s="584" t="s">
        <v>1328</v>
      </c>
      <c r="D610" s="584" t="s">
        <v>1328</v>
      </c>
      <c r="E610" s="585" t="s">
        <v>1328</v>
      </c>
      <c r="F610" s="586" t="s">
        <v>1328</v>
      </c>
      <c r="G610" s="586" t="s">
        <v>1328</v>
      </c>
      <c r="H610" s="586" t="s">
        <v>1328</v>
      </c>
      <c r="I610" s="586" t="s">
        <v>1328</v>
      </c>
      <c r="J610" s="586" t="s">
        <v>1328</v>
      </c>
      <c r="K610" s="586" t="s">
        <v>1328</v>
      </c>
      <c r="L610" s="586" t="s">
        <v>1328</v>
      </c>
      <c r="M610" s="586" t="s">
        <v>1328</v>
      </c>
      <c r="N610" s="586" t="s">
        <v>1328</v>
      </c>
      <c r="O610" s="586" t="s">
        <v>1328</v>
      </c>
      <c r="P610" s="586" t="s">
        <v>1328</v>
      </c>
      <c r="Q610" s="586" t="s">
        <v>1328</v>
      </c>
      <c r="R610" s="586" t="s">
        <v>1328</v>
      </c>
      <c r="S610" s="586" t="s">
        <v>1328</v>
      </c>
      <c r="T610" s="586" t="s">
        <v>1328</v>
      </c>
      <c r="U610" s="586" t="s">
        <v>1328</v>
      </c>
      <c r="V610" s="586" t="s">
        <v>1328</v>
      </c>
      <c r="W610" s="586" t="s">
        <v>1328</v>
      </c>
      <c r="X610" s="586" t="s">
        <v>1328</v>
      </c>
      <c r="Y610" s="586" t="s">
        <v>1328</v>
      </c>
      <c r="Z610" s="586" t="s">
        <v>1328</v>
      </c>
      <c r="AA610" s="586" t="s">
        <v>1328</v>
      </c>
      <c r="AB610" s="586" t="s">
        <v>1328</v>
      </c>
      <c r="AC610" s="586" t="s">
        <v>1328</v>
      </c>
      <c r="AD610" s="586" t="s">
        <v>1328</v>
      </c>
      <c r="AE610" s="586" t="s">
        <v>1328</v>
      </c>
      <c r="AF610" s="586" t="s">
        <v>1328</v>
      </c>
      <c r="AG610" s="586" t="s">
        <v>1328</v>
      </c>
      <c r="AH610" s="586" t="s">
        <v>1328</v>
      </c>
      <c r="AI610" s="586" t="s">
        <v>1328</v>
      </c>
      <c r="AJ610" s="586" t="s">
        <v>1328</v>
      </c>
      <c r="AK610" s="586" t="s">
        <v>1328</v>
      </c>
      <c r="AL610" s="586" t="s">
        <v>1328</v>
      </c>
      <c r="AM610" s="586" t="s">
        <v>1328</v>
      </c>
      <c r="AN610" s="586" t="s">
        <v>1328</v>
      </c>
      <c r="AO610" s="586" t="s">
        <v>1328</v>
      </c>
      <c r="AP610" s="586" t="s">
        <v>1328</v>
      </c>
      <c r="AQ610" s="586" t="s">
        <v>1328</v>
      </c>
      <c r="AR610" s="586" t="s">
        <v>1328</v>
      </c>
      <c r="AS610" s="586" t="s">
        <v>1328</v>
      </c>
      <c r="AT610" s="587" t="s">
        <v>1328</v>
      </c>
      <c r="AU610" s="586" t="s">
        <v>1328</v>
      </c>
      <c r="AV610" s="586" t="s">
        <v>1328</v>
      </c>
      <c r="AW610" s="586" t="s">
        <v>1328</v>
      </c>
      <c r="AX610" s="586" t="s">
        <v>1328</v>
      </c>
      <c r="AY610" s="586" t="s">
        <v>1328</v>
      </c>
      <c r="AZ610" s="588" t="s">
        <v>1328</v>
      </c>
      <c r="BA610" s="588" t="s">
        <v>1328</v>
      </c>
      <c r="BB610" s="586" t="s">
        <v>1328</v>
      </c>
      <c r="BC610" s="587" t="s">
        <v>1328</v>
      </c>
      <c r="BD610" s="587" t="s">
        <v>1328</v>
      </c>
      <c r="BE610" s="588" t="s">
        <v>1328</v>
      </c>
      <c r="BF610" s="586" t="s">
        <v>1328</v>
      </c>
      <c r="BG610" s="586" t="s">
        <v>1328</v>
      </c>
      <c r="BH610" s="586" t="s">
        <v>1328</v>
      </c>
      <c r="BI610" s="586" t="s">
        <v>1328</v>
      </c>
      <c r="BJ610" s="586"/>
      <c r="BK610" s="586"/>
    </row>
    <row r="611" spans="1:63" x14ac:dyDescent="0.25">
      <c r="A611" s="564">
        <v>303</v>
      </c>
      <c r="C611" s="584" t="s">
        <v>1328</v>
      </c>
      <c r="D611" s="584" t="s">
        <v>1328</v>
      </c>
      <c r="E611" s="585" t="s">
        <v>1328</v>
      </c>
      <c r="F611" s="586" t="s">
        <v>1328</v>
      </c>
      <c r="G611" s="586" t="s">
        <v>1328</v>
      </c>
      <c r="H611" s="586" t="s">
        <v>1328</v>
      </c>
      <c r="I611" s="586" t="s">
        <v>1328</v>
      </c>
      <c r="J611" s="586" t="s">
        <v>1328</v>
      </c>
      <c r="K611" s="586" t="s">
        <v>1328</v>
      </c>
      <c r="L611" s="586" t="s">
        <v>1328</v>
      </c>
      <c r="M611" s="586" t="s">
        <v>1328</v>
      </c>
      <c r="N611" s="586" t="s">
        <v>1328</v>
      </c>
      <c r="O611" s="586" t="s">
        <v>1328</v>
      </c>
      <c r="P611" s="586" t="s">
        <v>1328</v>
      </c>
      <c r="Q611" s="586" t="s">
        <v>1328</v>
      </c>
      <c r="R611" s="586" t="s">
        <v>1328</v>
      </c>
      <c r="S611" s="586" t="s">
        <v>1328</v>
      </c>
      <c r="T611" s="586" t="s">
        <v>1328</v>
      </c>
      <c r="U611" s="586" t="s">
        <v>1328</v>
      </c>
      <c r="V611" s="586" t="s">
        <v>1328</v>
      </c>
      <c r="W611" s="586" t="s">
        <v>1328</v>
      </c>
      <c r="X611" s="586" t="s">
        <v>1328</v>
      </c>
      <c r="Y611" s="586" t="s">
        <v>1328</v>
      </c>
      <c r="Z611" s="586" t="s">
        <v>1328</v>
      </c>
      <c r="AA611" s="586" t="s">
        <v>1328</v>
      </c>
      <c r="AB611" s="586" t="s">
        <v>1328</v>
      </c>
      <c r="AC611" s="586" t="s">
        <v>1328</v>
      </c>
      <c r="AD611" s="586" t="s">
        <v>1328</v>
      </c>
      <c r="AE611" s="586" t="s">
        <v>1328</v>
      </c>
      <c r="AF611" s="586" t="s">
        <v>1328</v>
      </c>
      <c r="AG611" s="586" t="s">
        <v>1328</v>
      </c>
      <c r="AH611" s="586" t="s">
        <v>1328</v>
      </c>
      <c r="AI611" s="586" t="s">
        <v>1328</v>
      </c>
      <c r="AJ611" s="586" t="s">
        <v>1328</v>
      </c>
      <c r="AK611" s="586" t="s">
        <v>1328</v>
      </c>
      <c r="AL611" s="586" t="s">
        <v>1328</v>
      </c>
      <c r="AM611" s="586" t="s">
        <v>1328</v>
      </c>
      <c r="AN611" s="586" t="s">
        <v>1328</v>
      </c>
      <c r="AO611" s="586" t="s">
        <v>1328</v>
      </c>
      <c r="AP611" s="586" t="s">
        <v>1328</v>
      </c>
      <c r="AQ611" s="586" t="s">
        <v>1328</v>
      </c>
      <c r="AR611" s="586" t="s">
        <v>1328</v>
      </c>
      <c r="AS611" s="586" t="s">
        <v>1328</v>
      </c>
      <c r="AT611" s="587" t="s">
        <v>1328</v>
      </c>
      <c r="AU611" s="586" t="s">
        <v>1328</v>
      </c>
      <c r="AV611" s="586" t="s">
        <v>1328</v>
      </c>
      <c r="AW611" s="586" t="s">
        <v>1328</v>
      </c>
      <c r="AX611" s="586" t="s">
        <v>1328</v>
      </c>
      <c r="AY611" s="586" t="s">
        <v>1328</v>
      </c>
      <c r="AZ611" s="588" t="s">
        <v>1328</v>
      </c>
      <c r="BA611" s="588" t="s">
        <v>1328</v>
      </c>
      <c r="BB611" s="586" t="s">
        <v>1328</v>
      </c>
      <c r="BC611" s="587" t="s">
        <v>1328</v>
      </c>
      <c r="BD611" s="587" t="s">
        <v>1328</v>
      </c>
      <c r="BE611" s="588" t="s">
        <v>1328</v>
      </c>
      <c r="BF611" s="586" t="s">
        <v>1328</v>
      </c>
      <c r="BG611" s="586" t="s">
        <v>1328</v>
      </c>
      <c r="BH611" s="586" t="s">
        <v>1328</v>
      </c>
      <c r="BI611" s="586" t="s">
        <v>1328</v>
      </c>
      <c r="BJ611" s="586"/>
      <c r="BK611" s="586"/>
    </row>
    <row r="612" spans="1:63" x14ac:dyDescent="0.25">
      <c r="A612" s="564">
        <v>303</v>
      </c>
      <c r="C612" s="584" t="s">
        <v>1328</v>
      </c>
      <c r="D612" s="584" t="s">
        <v>1328</v>
      </c>
      <c r="E612" s="585" t="s">
        <v>1328</v>
      </c>
      <c r="F612" s="586" t="s">
        <v>1328</v>
      </c>
      <c r="G612" s="586" t="s">
        <v>1328</v>
      </c>
      <c r="H612" s="586" t="s">
        <v>1328</v>
      </c>
      <c r="I612" s="586" t="s">
        <v>1328</v>
      </c>
      <c r="J612" s="586" t="s">
        <v>1328</v>
      </c>
      <c r="K612" s="586" t="s">
        <v>1328</v>
      </c>
      <c r="L612" s="586" t="s">
        <v>1328</v>
      </c>
      <c r="M612" s="586" t="s">
        <v>1328</v>
      </c>
      <c r="N612" s="586" t="s">
        <v>1328</v>
      </c>
      <c r="O612" s="586" t="s">
        <v>1328</v>
      </c>
      <c r="P612" s="586" t="s">
        <v>1328</v>
      </c>
      <c r="Q612" s="586" t="s">
        <v>1328</v>
      </c>
      <c r="R612" s="586" t="s">
        <v>1328</v>
      </c>
      <c r="S612" s="586" t="s">
        <v>1328</v>
      </c>
      <c r="T612" s="586" t="s">
        <v>1328</v>
      </c>
      <c r="U612" s="586" t="s">
        <v>1328</v>
      </c>
      <c r="V612" s="586" t="s">
        <v>1328</v>
      </c>
      <c r="W612" s="586" t="s">
        <v>1328</v>
      </c>
      <c r="X612" s="586" t="s">
        <v>1328</v>
      </c>
      <c r="Y612" s="586" t="s">
        <v>1328</v>
      </c>
      <c r="Z612" s="586" t="s">
        <v>1328</v>
      </c>
      <c r="AA612" s="586" t="s">
        <v>1328</v>
      </c>
      <c r="AB612" s="586" t="s">
        <v>1328</v>
      </c>
      <c r="AC612" s="586" t="s">
        <v>1328</v>
      </c>
      <c r="AD612" s="586" t="s">
        <v>1328</v>
      </c>
      <c r="AE612" s="586" t="s">
        <v>1328</v>
      </c>
      <c r="AF612" s="586" t="s">
        <v>1328</v>
      </c>
      <c r="AG612" s="586" t="s">
        <v>1328</v>
      </c>
      <c r="AH612" s="586" t="s">
        <v>1328</v>
      </c>
      <c r="AI612" s="586" t="s">
        <v>1328</v>
      </c>
      <c r="AJ612" s="586" t="s">
        <v>1328</v>
      </c>
      <c r="AK612" s="586" t="s">
        <v>1328</v>
      </c>
      <c r="AL612" s="586" t="s">
        <v>1328</v>
      </c>
      <c r="AM612" s="586" t="s">
        <v>1328</v>
      </c>
      <c r="AN612" s="586" t="s">
        <v>1328</v>
      </c>
      <c r="AO612" s="586" t="s">
        <v>1328</v>
      </c>
      <c r="AP612" s="586" t="s">
        <v>1328</v>
      </c>
      <c r="AQ612" s="586" t="s">
        <v>1328</v>
      </c>
      <c r="AR612" s="586" t="s">
        <v>1328</v>
      </c>
      <c r="AS612" s="586" t="s">
        <v>1328</v>
      </c>
      <c r="AT612" s="587" t="s">
        <v>1328</v>
      </c>
      <c r="AU612" s="586" t="s">
        <v>1328</v>
      </c>
      <c r="AV612" s="586" t="s">
        <v>1328</v>
      </c>
      <c r="AW612" s="586" t="s">
        <v>1328</v>
      </c>
      <c r="AX612" s="586" t="s">
        <v>1328</v>
      </c>
      <c r="AY612" s="586" t="s">
        <v>1328</v>
      </c>
      <c r="AZ612" s="588" t="s">
        <v>1328</v>
      </c>
      <c r="BA612" s="588" t="s">
        <v>1328</v>
      </c>
      <c r="BB612" s="586" t="s">
        <v>1328</v>
      </c>
      <c r="BC612" s="587" t="s">
        <v>1328</v>
      </c>
      <c r="BD612" s="587" t="s">
        <v>1328</v>
      </c>
      <c r="BE612" s="588" t="s">
        <v>1328</v>
      </c>
      <c r="BF612" s="586" t="s">
        <v>1328</v>
      </c>
      <c r="BG612" s="586" t="s">
        <v>1328</v>
      </c>
      <c r="BH612" s="586" t="s">
        <v>1328</v>
      </c>
      <c r="BI612" s="586" t="s">
        <v>1328</v>
      </c>
      <c r="BJ612" s="586"/>
      <c r="BK612" s="586"/>
    </row>
    <row r="613" spans="1:63" x14ac:dyDescent="0.25">
      <c r="A613" s="564">
        <v>303</v>
      </c>
      <c r="C613" s="584" t="s">
        <v>1328</v>
      </c>
      <c r="D613" s="584" t="s">
        <v>1328</v>
      </c>
      <c r="E613" s="585" t="s">
        <v>1328</v>
      </c>
      <c r="F613" s="586" t="s">
        <v>1328</v>
      </c>
      <c r="G613" s="586" t="s">
        <v>1328</v>
      </c>
      <c r="H613" s="586" t="s">
        <v>1328</v>
      </c>
      <c r="I613" s="586" t="s">
        <v>1328</v>
      </c>
      <c r="J613" s="586" t="s">
        <v>1328</v>
      </c>
      <c r="K613" s="586" t="s">
        <v>1328</v>
      </c>
      <c r="L613" s="586" t="s">
        <v>1328</v>
      </c>
      <c r="M613" s="586" t="s">
        <v>1328</v>
      </c>
      <c r="N613" s="586" t="s">
        <v>1328</v>
      </c>
      <c r="O613" s="586" t="s">
        <v>1328</v>
      </c>
      <c r="P613" s="586" t="s">
        <v>1328</v>
      </c>
      <c r="Q613" s="586" t="s">
        <v>1328</v>
      </c>
      <c r="R613" s="586" t="s">
        <v>1328</v>
      </c>
      <c r="S613" s="586" t="s">
        <v>1328</v>
      </c>
      <c r="T613" s="586" t="s">
        <v>1328</v>
      </c>
      <c r="U613" s="586" t="s">
        <v>1328</v>
      </c>
      <c r="V613" s="586" t="s">
        <v>1328</v>
      </c>
      <c r="W613" s="586" t="s">
        <v>1328</v>
      </c>
      <c r="X613" s="586" t="s">
        <v>1328</v>
      </c>
      <c r="Y613" s="586" t="s">
        <v>1328</v>
      </c>
      <c r="Z613" s="586" t="s">
        <v>1328</v>
      </c>
      <c r="AA613" s="586" t="s">
        <v>1328</v>
      </c>
      <c r="AB613" s="586" t="s">
        <v>1328</v>
      </c>
      <c r="AC613" s="586" t="s">
        <v>1328</v>
      </c>
      <c r="AD613" s="586" t="s">
        <v>1328</v>
      </c>
      <c r="AE613" s="586" t="s">
        <v>1328</v>
      </c>
      <c r="AF613" s="586" t="s">
        <v>1328</v>
      </c>
      <c r="AG613" s="586" t="s">
        <v>1328</v>
      </c>
      <c r="AH613" s="586" t="s">
        <v>1328</v>
      </c>
      <c r="AI613" s="586" t="s">
        <v>1328</v>
      </c>
      <c r="AJ613" s="586" t="s">
        <v>1328</v>
      </c>
      <c r="AK613" s="586" t="s">
        <v>1328</v>
      </c>
      <c r="AL613" s="586" t="s">
        <v>1328</v>
      </c>
      <c r="AM613" s="586" t="s">
        <v>1328</v>
      </c>
      <c r="AN613" s="586" t="s">
        <v>1328</v>
      </c>
      <c r="AO613" s="586" t="s">
        <v>1328</v>
      </c>
      <c r="AP613" s="586" t="s">
        <v>1328</v>
      </c>
      <c r="AQ613" s="586" t="s">
        <v>1328</v>
      </c>
      <c r="AR613" s="586" t="s">
        <v>1328</v>
      </c>
      <c r="AS613" s="586" t="s">
        <v>1328</v>
      </c>
      <c r="AT613" s="587" t="s">
        <v>1328</v>
      </c>
      <c r="AU613" s="586" t="s">
        <v>1328</v>
      </c>
      <c r="AV613" s="586" t="s">
        <v>1328</v>
      </c>
      <c r="AW613" s="586" t="s">
        <v>1328</v>
      </c>
      <c r="AX613" s="586" t="s">
        <v>1328</v>
      </c>
      <c r="AY613" s="586" t="s">
        <v>1328</v>
      </c>
      <c r="AZ613" s="588" t="s">
        <v>1328</v>
      </c>
      <c r="BA613" s="588" t="s">
        <v>1328</v>
      </c>
      <c r="BB613" s="586" t="s">
        <v>1328</v>
      </c>
      <c r="BC613" s="587" t="s">
        <v>1328</v>
      </c>
      <c r="BD613" s="587" t="s">
        <v>1328</v>
      </c>
      <c r="BE613" s="588" t="s">
        <v>1328</v>
      </c>
      <c r="BF613" s="586" t="s">
        <v>1328</v>
      </c>
      <c r="BG613" s="586" t="s">
        <v>1328</v>
      </c>
      <c r="BH613" s="586" t="s">
        <v>1328</v>
      </c>
      <c r="BI613" s="586" t="s">
        <v>1328</v>
      </c>
      <c r="BJ613" s="586"/>
      <c r="BK613" s="586"/>
    </row>
    <row r="614" spans="1:63" x14ac:dyDescent="0.25">
      <c r="A614" s="564">
        <v>303</v>
      </c>
      <c r="C614" s="584" t="s">
        <v>1328</v>
      </c>
      <c r="D614" s="584" t="s">
        <v>1328</v>
      </c>
      <c r="E614" s="585" t="s">
        <v>1328</v>
      </c>
      <c r="F614" s="586" t="s">
        <v>1328</v>
      </c>
      <c r="G614" s="586" t="s">
        <v>1328</v>
      </c>
      <c r="H614" s="586" t="s">
        <v>1328</v>
      </c>
      <c r="I614" s="586" t="s">
        <v>1328</v>
      </c>
      <c r="J614" s="586" t="s">
        <v>1328</v>
      </c>
      <c r="K614" s="586" t="s">
        <v>1328</v>
      </c>
      <c r="L614" s="586" t="s">
        <v>1328</v>
      </c>
      <c r="M614" s="586" t="s">
        <v>1328</v>
      </c>
      <c r="N614" s="586" t="s">
        <v>1328</v>
      </c>
      <c r="O614" s="586" t="s">
        <v>1328</v>
      </c>
      <c r="P614" s="586" t="s">
        <v>1328</v>
      </c>
      <c r="Q614" s="586" t="s">
        <v>1328</v>
      </c>
      <c r="R614" s="586" t="s">
        <v>1328</v>
      </c>
      <c r="S614" s="586" t="s">
        <v>1328</v>
      </c>
      <c r="T614" s="586" t="s">
        <v>1328</v>
      </c>
      <c r="U614" s="586" t="s">
        <v>1328</v>
      </c>
      <c r="V614" s="586" t="s">
        <v>1328</v>
      </c>
      <c r="W614" s="586" t="s">
        <v>1328</v>
      </c>
      <c r="X614" s="586" t="s">
        <v>1328</v>
      </c>
      <c r="Y614" s="586" t="s">
        <v>1328</v>
      </c>
      <c r="Z614" s="586" t="s">
        <v>1328</v>
      </c>
      <c r="AA614" s="586" t="s">
        <v>1328</v>
      </c>
      <c r="AB614" s="586" t="s">
        <v>1328</v>
      </c>
      <c r="AC614" s="586" t="s">
        <v>1328</v>
      </c>
      <c r="AD614" s="586" t="s">
        <v>1328</v>
      </c>
      <c r="AE614" s="586" t="s">
        <v>1328</v>
      </c>
      <c r="AF614" s="586" t="s">
        <v>1328</v>
      </c>
      <c r="AG614" s="586" t="s">
        <v>1328</v>
      </c>
      <c r="AH614" s="586" t="s">
        <v>1328</v>
      </c>
      <c r="AI614" s="586" t="s">
        <v>1328</v>
      </c>
      <c r="AJ614" s="586" t="s">
        <v>1328</v>
      </c>
      <c r="AK614" s="586" t="s">
        <v>1328</v>
      </c>
      <c r="AL614" s="586" t="s">
        <v>1328</v>
      </c>
      <c r="AM614" s="586" t="s">
        <v>1328</v>
      </c>
      <c r="AN614" s="586" t="s">
        <v>1328</v>
      </c>
      <c r="AO614" s="586" t="s">
        <v>1328</v>
      </c>
      <c r="AP614" s="586" t="s">
        <v>1328</v>
      </c>
      <c r="AQ614" s="586" t="s">
        <v>1328</v>
      </c>
      <c r="AR614" s="586" t="s">
        <v>1328</v>
      </c>
      <c r="AS614" s="586" t="s">
        <v>1328</v>
      </c>
      <c r="AT614" s="587" t="s">
        <v>1328</v>
      </c>
      <c r="AU614" s="586" t="s">
        <v>1328</v>
      </c>
      <c r="AV614" s="586" t="s">
        <v>1328</v>
      </c>
      <c r="AW614" s="586" t="s">
        <v>1328</v>
      </c>
      <c r="AX614" s="586" t="s">
        <v>1328</v>
      </c>
      <c r="AY614" s="586" t="s">
        <v>1328</v>
      </c>
      <c r="AZ614" s="588" t="s">
        <v>1328</v>
      </c>
      <c r="BA614" s="588" t="s">
        <v>1328</v>
      </c>
      <c r="BB614" s="586" t="s">
        <v>1328</v>
      </c>
      <c r="BC614" s="587" t="s">
        <v>1328</v>
      </c>
      <c r="BD614" s="587" t="s">
        <v>1328</v>
      </c>
      <c r="BE614" s="588" t="s">
        <v>1328</v>
      </c>
      <c r="BF614" s="586" t="s">
        <v>1328</v>
      </c>
      <c r="BG614" s="586" t="s">
        <v>1328</v>
      </c>
      <c r="BH614" s="586" t="s">
        <v>1328</v>
      </c>
      <c r="BI614" s="586" t="s">
        <v>1328</v>
      </c>
      <c r="BJ614" s="586"/>
      <c r="BK614" s="586"/>
    </row>
    <row r="615" spans="1:63" x14ac:dyDescent="0.25">
      <c r="A615" s="564">
        <v>303</v>
      </c>
      <c r="C615" s="584" t="s">
        <v>1328</v>
      </c>
      <c r="D615" s="584" t="s">
        <v>1328</v>
      </c>
      <c r="E615" s="585" t="s">
        <v>1328</v>
      </c>
      <c r="F615" s="586" t="s">
        <v>1328</v>
      </c>
      <c r="G615" s="586" t="s">
        <v>1328</v>
      </c>
      <c r="H615" s="586" t="s">
        <v>1328</v>
      </c>
      <c r="I615" s="586" t="s">
        <v>1328</v>
      </c>
      <c r="J615" s="586" t="s">
        <v>1328</v>
      </c>
      <c r="K615" s="586" t="s">
        <v>1328</v>
      </c>
      <c r="L615" s="586" t="s">
        <v>1328</v>
      </c>
      <c r="M615" s="586" t="s">
        <v>1328</v>
      </c>
      <c r="N615" s="586" t="s">
        <v>1328</v>
      </c>
      <c r="O615" s="586" t="s">
        <v>1328</v>
      </c>
      <c r="P615" s="586" t="s">
        <v>1328</v>
      </c>
      <c r="Q615" s="586" t="s">
        <v>1328</v>
      </c>
      <c r="R615" s="586" t="s">
        <v>1328</v>
      </c>
      <c r="S615" s="586" t="s">
        <v>1328</v>
      </c>
      <c r="T615" s="586" t="s">
        <v>1328</v>
      </c>
      <c r="U615" s="586" t="s">
        <v>1328</v>
      </c>
      <c r="V615" s="586" t="s">
        <v>1328</v>
      </c>
      <c r="W615" s="586" t="s">
        <v>1328</v>
      </c>
      <c r="X615" s="586" t="s">
        <v>1328</v>
      </c>
      <c r="Y615" s="586" t="s">
        <v>1328</v>
      </c>
      <c r="Z615" s="586" t="s">
        <v>1328</v>
      </c>
      <c r="AA615" s="586" t="s">
        <v>1328</v>
      </c>
      <c r="AB615" s="586" t="s">
        <v>1328</v>
      </c>
      <c r="AC615" s="586" t="s">
        <v>1328</v>
      </c>
      <c r="AD615" s="586" t="s">
        <v>1328</v>
      </c>
      <c r="AE615" s="586" t="s">
        <v>1328</v>
      </c>
      <c r="AF615" s="586" t="s">
        <v>1328</v>
      </c>
      <c r="AG615" s="586" t="s">
        <v>1328</v>
      </c>
      <c r="AH615" s="586" t="s">
        <v>1328</v>
      </c>
      <c r="AI615" s="586" t="s">
        <v>1328</v>
      </c>
      <c r="AJ615" s="586" t="s">
        <v>1328</v>
      </c>
      <c r="AK615" s="586" t="s">
        <v>1328</v>
      </c>
      <c r="AL615" s="586" t="s">
        <v>1328</v>
      </c>
      <c r="AM615" s="586" t="s">
        <v>1328</v>
      </c>
      <c r="AN615" s="586" t="s">
        <v>1328</v>
      </c>
      <c r="AO615" s="586" t="s">
        <v>1328</v>
      </c>
      <c r="AP615" s="586" t="s">
        <v>1328</v>
      </c>
      <c r="AQ615" s="586" t="s">
        <v>1328</v>
      </c>
      <c r="AR615" s="586" t="s">
        <v>1328</v>
      </c>
      <c r="AS615" s="586" t="s">
        <v>1328</v>
      </c>
      <c r="AT615" s="587" t="s">
        <v>1328</v>
      </c>
      <c r="AU615" s="586" t="s">
        <v>1328</v>
      </c>
      <c r="AV615" s="586" t="s">
        <v>1328</v>
      </c>
      <c r="AW615" s="586" t="s">
        <v>1328</v>
      </c>
      <c r="AX615" s="586" t="s">
        <v>1328</v>
      </c>
      <c r="AY615" s="586" t="s">
        <v>1328</v>
      </c>
      <c r="AZ615" s="588" t="s">
        <v>1328</v>
      </c>
      <c r="BA615" s="588" t="s">
        <v>1328</v>
      </c>
      <c r="BB615" s="586" t="s">
        <v>1328</v>
      </c>
      <c r="BC615" s="587" t="s">
        <v>1328</v>
      </c>
      <c r="BD615" s="587" t="s">
        <v>1328</v>
      </c>
      <c r="BE615" s="588" t="s">
        <v>1328</v>
      </c>
      <c r="BF615" s="586" t="s">
        <v>1328</v>
      </c>
      <c r="BG615" s="586" t="s">
        <v>1328</v>
      </c>
      <c r="BH615" s="586" t="s">
        <v>1328</v>
      </c>
      <c r="BI615" s="586" t="s">
        <v>1328</v>
      </c>
      <c r="BJ615" s="586"/>
      <c r="BK615" s="586"/>
    </row>
    <row r="616" spans="1:63" x14ac:dyDescent="0.25">
      <c r="A616" s="564">
        <v>303</v>
      </c>
      <c r="C616" s="584" t="s">
        <v>1328</v>
      </c>
      <c r="D616" s="584" t="s">
        <v>1328</v>
      </c>
      <c r="E616" s="585" t="s">
        <v>1328</v>
      </c>
      <c r="F616" s="586" t="s">
        <v>1328</v>
      </c>
      <c r="G616" s="586" t="s">
        <v>1328</v>
      </c>
      <c r="H616" s="586" t="s">
        <v>1328</v>
      </c>
      <c r="I616" s="586" t="s">
        <v>1328</v>
      </c>
      <c r="J616" s="586" t="s">
        <v>1328</v>
      </c>
      <c r="K616" s="586" t="s">
        <v>1328</v>
      </c>
      <c r="L616" s="586" t="s">
        <v>1328</v>
      </c>
      <c r="M616" s="586" t="s">
        <v>1328</v>
      </c>
      <c r="N616" s="586" t="s">
        <v>1328</v>
      </c>
      <c r="O616" s="586" t="s">
        <v>1328</v>
      </c>
      <c r="P616" s="586" t="s">
        <v>1328</v>
      </c>
      <c r="Q616" s="586" t="s">
        <v>1328</v>
      </c>
      <c r="R616" s="586" t="s">
        <v>1328</v>
      </c>
      <c r="S616" s="586" t="s">
        <v>1328</v>
      </c>
      <c r="T616" s="586" t="s">
        <v>1328</v>
      </c>
      <c r="U616" s="586" t="s">
        <v>1328</v>
      </c>
      <c r="V616" s="586" t="s">
        <v>1328</v>
      </c>
      <c r="W616" s="586" t="s">
        <v>1328</v>
      </c>
      <c r="X616" s="586" t="s">
        <v>1328</v>
      </c>
      <c r="Y616" s="586" t="s">
        <v>1328</v>
      </c>
      <c r="Z616" s="586" t="s">
        <v>1328</v>
      </c>
      <c r="AA616" s="586" t="s">
        <v>1328</v>
      </c>
      <c r="AB616" s="586" t="s">
        <v>1328</v>
      </c>
      <c r="AC616" s="586" t="s">
        <v>1328</v>
      </c>
      <c r="AD616" s="586" t="s">
        <v>1328</v>
      </c>
      <c r="AE616" s="586" t="s">
        <v>1328</v>
      </c>
      <c r="AF616" s="586" t="s">
        <v>1328</v>
      </c>
      <c r="AG616" s="586" t="s">
        <v>1328</v>
      </c>
      <c r="AH616" s="586" t="s">
        <v>1328</v>
      </c>
      <c r="AI616" s="586" t="s">
        <v>1328</v>
      </c>
      <c r="AJ616" s="586" t="s">
        <v>1328</v>
      </c>
      <c r="AK616" s="586" t="s">
        <v>1328</v>
      </c>
      <c r="AL616" s="586" t="s">
        <v>1328</v>
      </c>
      <c r="AM616" s="586" t="s">
        <v>1328</v>
      </c>
      <c r="AN616" s="586" t="s">
        <v>1328</v>
      </c>
      <c r="AO616" s="586" t="s">
        <v>1328</v>
      </c>
      <c r="AP616" s="586" t="s">
        <v>1328</v>
      </c>
      <c r="AQ616" s="586" t="s">
        <v>1328</v>
      </c>
      <c r="AR616" s="586" t="s">
        <v>1328</v>
      </c>
      <c r="AS616" s="586" t="s">
        <v>1328</v>
      </c>
      <c r="AT616" s="587" t="s">
        <v>1328</v>
      </c>
      <c r="AU616" s="586" t="s">
        <v>1328</v>
      </c>
      <c r="AV616" s="586" t="s">
        <v>1328</v>
      </c>
      <c r="AW616" s="586" t="s">
        <v>1328</v>
      </c>
      <c r="AX616" s="586" t="s">
        <v>1328</v>
      </c>
      <c r="AY616" s="586" t="s">
        <v>1328</v>
      </c>
      <c r="AZ616" s="588" t="s">
        <v>1328</v>
      </c>
      <c r="BA616" s="588" t="s">
        <v>1328</v>
      </c>
      <c r="BB616" s="586" t="s">
        <v>1328</v>
      </c>
      <c r="BC616" s="587" t="s">
        <v>1328</v>
      </c>
      <c r="BD616" s="587" t="s">
        <v>1328</v>
      </c>
      <c r="BE616" s="588" t="s">
        <v>1328</v>
      </c>
      <c r="BF616" s="586" t="s">
        <v>1328</v>
      </c>
      <c r="BG616" s="586" t="s">
        <v>1328</v>
      </c>
      <c r="BH616" s="586" t="s">
        <v>1328</v>
      </c>
      <c r="BI616" s="586" t="s">
        <v>1328</v>
      </c>
      <c r="BJ616" s="586"/>
      <c r="BK616" s="586"/>
    </row>
    <row r="617" spans="1:63" x14ac:dyDescent="0.25">
      <c r="A617" s="564">
        <v>303</v>
      </c>
      <c r="C617" s="584" t="s">
        <v>1328</v>
      </c>
      <c r="D617" s="584" t="s">
        <v>1328</v>
      </c>
      <c r="E617" s="585" t="s">
        <v>1328</v>
      </c>
      <c r="F617" s="586" t="s">
        <v>1328</v>
      </c>
      <c r="G617" s="586" t="s">
        <v>1328</v>
      </c>
      <c r="H617" s="586" t="s">
        <v>1328</v>
      </c>
      <c r="I617" s="586" t="s">
        <v>1328</v>
      </c>
      <c r="J617" s="586" t="s">
        <v>1328</v>
      </c>
      <c r="K617" s="586" t="s">
        <v>1328</v>
      </c>
      <c r="L617" s="586" t="s">
        <v>1328</v>
      </c>
      <c r="M617" s="586" t="s">
        <v>1328</v>
      </c>
      <c r="N617" s="586" t="s">
        <v>1328</v>
      </c>
      <c r="O617" s="586" t="s">
        <v>1328</v>
      </c>
      <c r="P617" s="586" t="s">
        <v>1328</v>
      </c>
      <c r="Q617" s="586" t="s">
        <v>1328</v>
      </c>
      <c r="R617" s="586" t="s">
        <v>1328</v>
      </c>
      <c r="S617" s="586" t="s">
        <v>1328</v>
      </c>
      <c r="T617" s="586" t="s">
        <v>1328</v>
      </c>
      <c r="U617" s="586" t="s">
        <v>1328</v>
      </c>
      <c r="V617" s="586" t="s">
        <v>1328</v>
      </c>
      <c r="W617" s="586" t="s">
        <v>1328</v>
      </c>
      <c r="X617" s="586" t="s">
        <v>1328</v>
      </c>
      <c r="Y617" s="586" t="s">
        <v>1328</v>
      </c>
      <c r="Z617" s="586" t="s">
        <v>1328</v>
      </c>
      <c r="AA617" s="586" t="s">
        <v>1328</v>
      </c>
      <c r="AB617" s="586" t="s">
        <v>1328</v>
      </c>
      <c r="AC617" s="586" t="s">
        <v>1328</v>
      </c>
      <c r="AD617" s="586" t="s">
        <v>1328</v>
      </c>
      <c r="AE617" s="586" t="s">
        <v>1328</v>
      </c>
      <c r="AF617" s="586" t="s">
        <v>1328</v>
      </c>
      <c r="AG617" s="586" t="s">
        <v>1328</v>
      </c>
      <c r="AH617" s="586" t="s">
        <v>1328</v>
      </c>
      <c r="AI617" s="586" t="s">
        <v>1328</v>
      </c>
      <c r="AJ617" s="586" t="s">
        <v>1328</v>
      </c>
      <c r="AK617" s="586" t="s">
        <v>1328</v>
      </c>
      <c r="AL617" s="586" t="s">
        <v>1328</v>
      </c>
      <c r="AM617" s="586" t="s">
        <v>1328</v>
      </c>
      <c r="AN617" s="586" t="s">
        <v>1328</v>
      </c>
      <c r="AO617" s="586" t="s">
        <v>1328</v>
      </c>
      <c r="AP617" s="586" t="s">
        <v>1328</v>
      </c>
      <c r="AQ617" s="586" t="s">
        <v>1328</v>
      </c>
      <c r="AR617" s="586" t="s">
        <v>1328</v>
      </c>
      <c r="AS617" s="586" t="s">
        <v>1328</v>
      </c>
      <c r="AT617" s="587" t="s">
        <v>1328</v>
      </c>
      <c r="AU617" s="586" t="s">
        <v>1328</v>
      </c>
      <c r="AV617" s="586" t="s">
        <v>1328</v>
      </c>
      <c r="AW617" s="586" t="s">
        <v>1328</v>
      </c>
      <c r="AX617" s="586" t="s">
        <v>1328</v>
      </c>
      <c r="AY617" s="586" t="s">
        <v>1328</v>
      </c>
      <c r="AZ617" s="588" t="s">
        <v>1328</v>
      </c>
      <c r="BA617" s="588" t="s">
        <v>1328</v>
      </c>
      <c r="BB617" s="586" t="s">
        <v>1328</v>
      </c>
      <c r="BC617" s="587" t="s">
        <v>1328</v>
      </c>
      <c r="BD617" s="587" t="s">
        <v>1328</v>
      </c>
      <c r="BE617" s="588" t="s">
        <v>1328</v>
      </c>
      <c r="BF617" s="586" t="s">
        <v>1328</v>
      </c>
      <c r="BG617" s="586" t="s">
        <v>1328</v>
      </c>
      <c r="BH617" s="586" t="s">
        <v>1328</v>
      </c>
      <c r="BI617" s="586" t="s">
        <v>1328</v>
      </c>
      <c r="BJ617" s="586"/>
      <c r="BK617" s="586"/>
    </row>
    <row r="618" spans="1:63" x14ac:dyDescent="0.25">
      <c r="A618" s="564">
        <v>303</v>
      </c>
      <c r="C618" s="584" t="s">
        <v>1328</v>
      </c>
      <c r="D618" s="584" t="s">
        <v>1328</v>
      </c>
      <c r="E618" s="585" t="s">
        <v>1328</v>
      </c>
      <c r="F618" s="586" t="s">
        <v>1328</v>
      </c>
      <c r="G618" s="586" t="s">
        <v>1328</v>
      </c>
      <c r="H618" s="586" t="s">
        <v>1328</v>
      </c>
      <c r="I618" s="586" t="s">
        <v>1328</v>
      </c>
      <c r="J618" s="586" t="s">
        <v>1328</v>
      </c>
      <c r="K618" s="586" t="s">
        <v>1328</v>
      </c>
      <c r="L618" s="586" t="s">
        <v>1328</v>
      </c>
      <c r="M618" s="586" t="s">
        <v>1328</v>
      </c>
      <c r="N618" s="586" t="s">
        <v>1328</v>
      </c>
      <c r="O618" s="586" t="s">
        <v>1328</v>
      </c>
      <c r="P618" s="586" t="s">
        <v>1328</v>
      </c>
      <c r="Q618" s="586" t="s">
        <v>1328</v>
      </c>
      <c r="R618" s="586" t="s">
        <v>1328</v>
      </c>
      <c r="S618" s="586" t="s">
        <v>1328</v>
      </c>
      <c r="T618" s="586" t="s">
        <v>1328</v>
      </c>
      <c r="U618" s="586" t="s">
        <v>1328</v>
      </c>
      <c r="V618" s="586" t="s">
        <v>1328</v>
      </c>
      <c r="W618" s="586" t="s">
        <v>1328</v>
      </c>
      <c r="X618" s="586" t="s">
        <v>1328</v>
      </c>
      <c r="Y618" s="586" t="s">
        <v>1328</v>
      </c>
      <c r="Z618" s="586" t="s">
        <v>1328</v>
      </c>
      <c r="AA618" s="586" t="s">
        <v>1328</v>
      </c>
      <c r="AB618" s="586" t="s">
        <v>1328</v>
      </c>
      <c r="AC618" s="586" t="s">
        <v>1328</v>
      </c>
      <c r="AD618" s="586" t="s">
        <v>1328</v>
      </c>
      <c r="AE618" s="586" t="s">
        <v>1328</v>
      </c>
      <c r="AF618" s="586" t="s">
        <v>1328</v>
      </c>
      <c r="AG618" s="586" t="s">
        <v>1328</v>
      </c>
      <c r="AH618" s="586" t="s">
        <v>1328</v>
      </c>
      <c r="AI618" s="586" t="s">
        <v>1328</v>
      </c>
      <c r="AJ618" s="586" t="s">
        <v>1328</v>
      </c>
      <c r="AK618" s="586" t="s">
        <v>1328</v>
      </c>
      <c r="AL618" s="586" t="s">
        <v>1328</v>
      </c>
      <c r="AM618" s="586" t="s">
        <v>1328</v>
      </c>
      <c r="AN618" s="586" t="s">
        <v>1328</v>
      </c>
      <c r="AO618" s="586" t="s">
        <v>1328</v>
      </c>
      <c r="AP618" s="586" t="s">
        <v>1328</v>
      </c>
      <c r="AQ618" s="586" t="s">
        <v>1328</v>
      </c>
      <c r="AR618" s="586" t="s">
        <v>1328</v>
      </c>
      <c r="AS618" s="586" t="s">
        <v>1328</v>
      </c>
      <c r="AT618" s="587" t="s">
        <v>1328</v>
      </c>
      <c r="AU618" s="586" t="s">
        <v>1328</v>
      </c>
      <c r="AV618" s="586" t="s">
        <v>1328</v>
      </c>
      <c r="AW618" s="586" t="s">
        <v>1328</v>
      </c>
      <c r="AX618" s="586" t="s">
        <v>1328</v>
      </c>
      <c r="AY618" s="586" t="s">
        <v>1328</v>
      </c>
      <c r="AZ618" s="588" t="s">
        <v>1328</v>
      </c>
      <c r="BA618" s="588" t="s">
        <v>1328</v>
      </c>
      <c r="BB618" s="586" t="s">
        <v>1328</v>
      </c>
      <c r="BC618" s="587" t="s">
        <v>1328</v>
      </c>
      <c r="BD618" s="587" t="s">
        <v>1328</v>
      </c>
      <c r="BE618" s="588" t="s">
        <v>1328</v>
      </c>
      <c r="BF618" s="586" t="s">
        <v>1328</v>
      </c>
      <c r="BG618" s="586" t="s">
        <v>1328</v>
      </c>
      <c r="BH618" s="586" t="s">
        <v>1328</v>
      </c>
      <c r="BI618" s="586" t="s">
        <v>1328</v>
      </c>
      <c r="BJ618" s="586"/>
      <c r="BK618" s="586"/>
    </row>
    <row r="619" spans="1:63" x14ac:dyDescent="0.25">
      <c r="A619" s="564">
        <v>303</v>
      </c>
      <c r="C619" s="584" t="s">
        <v>1328</v>
      </c>
      <c r="D619" s="584" t="s">
        <v>1328</v>
      </c>
      <c r="E619" s="585" t="s">
        <v>1328</v>
      </c>
      <c r="F619" s="586" t="s">
        <v>1328</v>
      </c>
      <c r="G619" s="586" t="s">
        <v>1328</v>
      </c>
      <c r="H619" s="586" t="s">
        <v>1328</v>
      </c>
      <c r="I619" s="586" t="s">
        <v>1328</v>
      </c>
      <c r="J619" s="586" t="s">
        <v>1328</v>
      </c>
      <c r="K619" s="586" t="s">
        <v>1328</v>
      </c>
      <c r="L619" s="586" t="s">
        <v>1328</v>
      </c>
      <c r="M619" s="586" t="s">
        <v>1328</v>
      </c>
      <c r="N619" s="586" t="s">
        <v>1328</v>
      </c>
      <c r="O619" s="586" t="s">
        <v>1328</v>
      </c>
      <c r="P619" s="586" t="s">
        <v>1328</v>
      </c>
      <c r="Q619" s="586" t="s">
        <v>1328</v>
      </c>
      <c r="R619" s="586" t="s">
        <v>1328</v>
      </c>
      <c r="S619" s="586" t="s">
        <v>1328</v>
      </c>
      <c r="T619" s="586" t="s">
        <v>1328</v>
      </c>
      <c r="U619" s="586" t="s">
        <v>1328</v>
      </c>
      <c r="V619" s="586" t="s">
        <v>1328</v>
      </c>
      <c r="W619" s="586" t="s">
        <v>1328</v>
      </c>
      <c r="X619" s="586" t="s">
        <v>1328</v>
      </c>
      <c r="Y619" s="586" t="s">
        <v>1328</v>
      </c>
      <c r="Z619" s="586" t="s">
        <v>1328</v>
      </c>
      <c r="AA619" s="586" t="s">
        <v>1328</v>
      </c>
      <c r="AB619" s="586" t="s">
        <v>1328</v>
      </c>
      <c r="AC619" s="586" t="s">
        <v>1328</v>
      </c>
      <c r="AD619" s="586" t="s">
        <v>1328</v>
      </c>
      <c r="AE619" s="586" t="s">
        <v>1328</v>
      </c>
      <c r="AF619" s="586" t="s">
        <v>1328</v>
      </c>
      <c r="AG619" s="586" t="s">
        <v>1328</v>
      </c>
      <c r="AH619" s="586" t="s">
        <v>1328</v>
      </c>
      <c r="AI619" s="586" t="s">
        <v>1328</v>
      </c>
      <c r="AJ619" s="586" t="s">
        <v>1328</v>
      </c>
      <c r="AK619" s="586" t="s">
        <v>1328</v>
      </c>
      <c r="AL619" s="586" t="s">
        <v>1328</v>
      </c>
      <c r="AM619" s="586" t="s">
        <v>1328</v>
      </c>
      <c r="AN619" s="586" t="s">
        <v>1328</v>
      </c>
      <c r="AO619" s="586" t="s">
        <v>1328</v>
      </c>
      <c r="AP619" s="586" t="s">
        <v>1328</v>
      </c>
      <c r="AQ619" s="586" t="s">
        <v>1328</v>
      </c>
      <c r="AR619" s="586" t="s">
        <v>1328</v>
      </c>
      <c r="AS619" s="586" t="s">
        <v>1328</v>
      </c>
      <c r="AT619" s="587" t="s">
        <v>1328</v>
      </c>
      <c r="AU619" s="586" t="s">
        <v>1328</v>
      </c>
      <c r="AV619" s="586" t="s">
        <v>1328</v>
      </c>
      <c r="AW619" s="586" t="s">
        <v>1328</v>
      </c>
      <c r="AX619" s="586" t="s">
        <v>1328</v>
      </c>
      <c r="AY619" s="586" t="s">
        <v>1328</v>
      </c>
      <c r="AZ619" s="588" t="s">
        <v>1328</v>
      </c>
      <c r="BA619" s="588" t="s">
        <v>1328</v>
      </c>
      <c r="BB619" s="586" t="s">
        <v>1328</v>
      </c>
      <c r="BC619" s="587" t="s">
        <v>1328</v>
      </c>
      <c r="BD619" s="587" t="s">
        <v>1328</v>
      </c>
      <c r="BE619" s="588" t="s">
        <v>1328</v>
      </c>
      <c r="BF619" s="586" t="s">
        <v>1328</v>
      </c>
      <c r="BG619" s="586" t="s">
        <v>1328</v>
      </c>
      <c r="BH619" s="586" t="s">
        <v>1328</v>
      </c>
      <c r="BI619" s="586" t="s">
        <v>1328</v>
      </c>
      <c r="BJ619" s="586"/>
      <c r="BK619" s="586"/>
    </row>
    <row r="620" spans="1:63" x14ac:dyDescent="0.25">
      <c r="A620" s="564">
        <v>303</v>
      </c>
      <c r="C620" s="584" t="s">
        <v>1328</v>
      </c>
      <c r="D620" s="584" t="s">
        <v>1328</v>
      </c>
      <c r="E620" s="585" t="s">
        <v>1328</v>
      </c>
      <c r="F620" s="586" t="s">
        <v>1328</v>
      </c>
      <c r="G620" s="586" t="s">
        <v>1328</v>
      </c>
      <c r="H620" s="586" t="s">
        <v>1328</v>
      </c>
      <c r="I620" s="586" t="s">
        <v>1328</v>
      </c>
      <c r="J620" s="586" t="s">
        <v>1328</v>
      </c>
      <c r="K620" s="586" t="s">
        <v>1328</v>
      </c>
      <c r="L620" s="586" t="s">
        <v>1328</v>
      </c>
      <c r="M620" s="586" t="s">
        <v>1328</v>
      </c>
      <c r="N620" s="586" t="s">
        <v>1328</v>
      </c>
      <c r="O620" s="586" t="s">
        <v>1328</v>
      </c>
      <c r="P620" s="586" t="s">
        <v>1328</v>
      </c>
      <c r="Q620" s="586" t="s">
        <v>1328</v>
      </c>
      <c r="R620" s="586" t="s">
        <v>1328</v>
      </c>
      <c r="S620" s="586" t="s">
        <v>1328</v>
      </c>
      <c r="T620" s="586" t="s">
        <v>1328</v>
      </c>
      <c r="U620" s="586" t="s">
        <v>1328</v>
      </c>
      <c r="V620" s="586" t="s">
        <v>1328</v>
      </c>
      <c r="W620" s="586" t="s">
        <v>1328</v>
      </c>
      <c r="X620" s="586" t="s">
        <v>1328</v>
      </c>
      <c r="Y620" s="586" t="s">
        <v>1328</v>
      </c>
      <c r="Z620" s="586" t="s">
        <v>1328</v>
      </c>
      <c r="AA620" s="586" t="s">
        <v>1328</v>
      </c>
      <c r="AB620" s="586" t="s">
        <v>1328</v>
      </c>
      <c r="AC620" s="586" t="s">
        <v>1328</v>
      </c>
      <c r="AD620" s="586" t="s">
        <v>1328</v>
      </c>
      <c r="AE620" s="586" t="s">
        <v>1328</v>
      </c>
      <c r="AF620" s="586" t="s">
        <v>1328</v>
      </c>
      <c r="AG620" s="586" t="s">
        <v>1328</v>
      </c>
      <c r="AH620" s="586" t="s">
        <v>1328</v>
      </c>
      <c r="AI620" s="586" t="s">
        <v>1328</v>
      </c>
      <c r="AJ620" s="586" t="s">
        <v>1328</v>
      </c>
      <c r="AK620" s="586" t="s">
        <v>1328</v>
      </c>
      <c r="AL620" s="586" t="s">
        <v>1328</v>
      </c>
      <c r="AM620" s="586" t="s">
        <v>1328</v>
      </c>
      <c r="AN620" s="586" t="s">
        <v>1328</v>
      </c>
      <c r="AO620" s="586" t="s">
        <v>1328</v>
      </c>
      <c r="AP620" s="586" t="s">
        <v>1328</v>
      </c>
      <c r="AQ620" s="586" t="s">
        <v>1328</v>
      </c>
      <c r="AR620" s="586" t="s">
        <v>1328</v>
      </c>
      <c r="AS620" s="586" t="s">
        <v>1328</v>
      </c>
      <c r="AT620" s="587" t="s">
        <v>1328</v>
      </c>
      <c r="AU620" s="586" t="s">
        <v>1328</v>
      </c>
      <c r="AV620" s="586" t="s">
        <v>1328</v>
      </c>
      <c r="AW620" s="586" t="s">
        <v>1328</v>
      </c>
      <c r="AX620" s="586" t="s">
        <v>1328</v>
      </c>
      <c r="AY620" s="586" t="s">
        <v>1328</v>
      </c>
      <c r="AZ620" s="588" t="s">
        <v>1328</v>
      </c>
      <c r="BA620" s="588" t="s">
        <v>1328</v>
      </c>
      <c r="BB620" s="586" t="s">
        <v>1328</v>
      </c>
      <c r="BC620" s="587" t="s">
        <v>1328</v>
      </c>
      <c r="BD620" s="587" t="s">
        <v>1328</v>
      </c>
      <c r="BE620" s="588" t="s">
        <v>1328</v>
      </c>
      <c r="BF620" s="586" t="s">
        <v>1328</v>
      </c>
      <c r="BG620" s="586" t="s">
        <v>1328</v>
      </c>
      <c r="BH620" s="586" t="s">
        <v>1328</v>
      </c>
      <c r="BI620" s="586" t="s">
        <v>1328</v>
      </c>
      <c r="BJ620" s="586"/>
      <c r="BK620" s="586"/>
    </row>
    <row r="621" spans="1:63" x14ac:dyDescent="0.25">
      <c r="A621" s="564">
        <v>303</v>
      </c>
      <c r="C621" s="584" t="s">
        <v>1328</v>
      </c>
      <c r="D621" s="584" t="s">
        <v>1328</v>
      </c>
      <c r="E621" s="585" t="s">
        <v>1328</v>
      </c>
      <c r="F621" s="586" t="s">
        <v>1328</v>
      </c>
      <c r="G621" s="586" t="s">
        <v>1328</v>
      </c>
      <c r="H621" s="586" t="s">
        <v>1328</v>
      </c>
      <c r="I621" s="586" t="s">
        <v>1328</v>
      </c>
      <c r="J621" s="586" t="s">
        <v>1328</v>
      </c>
      <c r="K621" s="586" t="s">
        <v>1328</v>
      </c>
      <c r="L621" s="586" t="s">
        <v>1328</v>
      </c>
      <c r="M621" s="586" t="s">
        <v>1328</v>
      </c>
      <c r="N621" s="586" t="s">
        <v>1328</v>
      </c>
      <c r="O621" s="586" t="s">
        <v>1328</v>
      </c>
      <c r="P621" s="586" t="s">
        <v>1328</v>
      </c>
      <c r="Q621" s="586" t="s">
        <v>1328</v>
      </c>
      <c r="R621" s="586" t="s">
        <v>1328</v>
      </c>
      <c r="S621" s="586" t="s">
        <v>1328</v>
      </c>
      <c r="T621" s="586" t="s">
        <v>1328</v>
      </c>
      <c r="U621" s="586" t="s">
        <v>1328</v>
      </c>
      <c r="V621" s="586" t="s">
        <v>1328</v>
      </c>
      <c r="W621" s="586" t="s">
        <v>1328</v>
      </c>
      <c r="X621" s="586" t="s">
        <v>1328</v>
      </c>
      <c r="Y621" s="586" t="s">
        <v>1328</v>
      </c>
      <c r="Z621" s="586" t="s">
        <v>1328</v>
      </c>
      <c r="AA621" s="586" t="s">
        <v>1328</v>
      </c>
      <c r="AB621" s="586" t="s">
        <v>1328</v>
      </c>
      <c r="AC621" s="586" t="s">
        <v>1328</v>
      </c>
      <c r="AD621" s="586" t="s">
        <v>1328</v>
      </c>
      <c r="AE621" s="586" t="s">
        <v>1328</v>
      </c>
      <c r="AF621" s="586" t="s">
        <v>1328</v>
      </c>
      <c r="AG621" s="586" t="s">
        <v>1328</v>
      </c>
      <c r="AH621" s="586" t="s">
        <v>1328</v>
      </c>
      <c r="AI621" s="586" t="s">
        <v>1328</v>
      </c>
      <c r="AJ621" s="586" t="s">
        <v>1328</v>
      </c>
      <c r="AK621" s="586" t="s">
        <v>1328</v>
      </c>
      <c r="AL621" s="586" t="s">
        <v>1328</v>
      </c>
      <c r="AM621" s="586" t="s">
        <v>1328</v>
      </c>
      <c r="AN621" s="586" t="s">
        <v>1328</v>
      </c>
      <c r="AO621" s="586" t="s">
        <v>1328</v>
      </c>
      <c r="AP621" s="586" t="s">
        <v>1328</v>
      </c>
      <c r="AQ621" s="586" t="s">
        <v>1328</v>
      </c>
      <c r="AR621" s="586" t="s">
        <v>1328</v>
      </c>
      <c r="AS621" s="586" t="s">
        <v>1328</v>
      </c>
      <c r="AT621" s="587" t="s">
        <v>1328</v>
      </c>
      <c r="AU621" s="586" t="s">
        <v>1328</v>
      </c>
      <c r="AV621" s="586" t="s">
        <v>1328</v>
      </c>
      <c r="AW621" s="586" t="s">
        <v>1328</v>
      </c>
      <c r="AX621" s="586" t="s">
        <v>1328</v>
      </c>
      <c r="AY621" s="586" t="s">
        <v>1328</v>
      </c>
      <c r="AZ621" s="588" t="s">
        <v>1328</v>
      </c>
      <c r="BA621" s="588" t="s">
        <v>1328</v>
      </c>
      <c r="BB621" s="586" t="s">
        <v>1328</v>
      </c>
      <c r="BC621" s="587" t="s">
        <v>1328</v>
      </c>
      <c r="BD621" s="587" t="s">
        <v>1328</v>
      </c>
      <c r="BE621" s="588" t="s">
        <v>1328</v>
      </c>
      <c r="BF621" s="586" t="s">
        <v>1328</v>
      </c>
      <c r="BG621" s="586" t="s">
        <v>1328</v>
      </c>
      <c r="BH621" s="586" t="s">
        <v>1328</v>
      </c>
      <c r="BI621" s="586" t="s">
        <v>1328</v>
      </c>
      <c r="BJ621" s="586"/>
      <c r="BK621" s="586"/>
    </row>
    <row r="622" spans="1:63" x14ac:dyDescent="0.25">
      <c r="A622" s="564">
        <v>303</v>
      </c>
      <c r="C622" s="584" t="s">
        <v>1328</v>
      </c>
      <c r="D622" s="584" t="s">
        <v>1328</v>
      </c>
      <c r="E622" s="585" t="s">
        <v>1328</v>
      </c>
      <c r="F622" s="586" t="s">
        <v>1328</v>
      </c>
      <c r="G622" s="586" t="s">
        <v>1328</v>
      </c>
      <c r="H622" s="586" t="s">
        <v>1328</v>
      </c>
      <c r="I622" s="586" t="s">
        <v>1328</v>
      </c>
      <c r="J622" s="586" t="s">
        <v>1328</v>
      </c>
      <c r="K622" s="586" t="s">
        <v>1328</v>
      </c>
      <c r="L622" s="586" t="s">
        <v>1328</v>
      </c>
      <c r="M622" s="586" t="s">
        <v>1328</v>
      </c>
      <c r="N622" s="586" t="s">
        <v>1328</v>
      </c>
      <c r="O622" s="586" t="s">
        <v>1328</v>
      </c>
      <c r="P622" s="586" t="s">
        <v>1328</v>
      </c>
      <c r="Q622" s="586" t="s">
        <v>1328</v>
      </c>
      <c r="R622" s="586" t="s">
        <v>1328</v>
      </c>
      <c r="S622" s="586" t="s">
        <v>1328</v>
      </c>
      <c r="T622" s="586" t="s">
        <v>1328</v>
      </c>
      <c r="U622" s="586" t="s">
        <v>1328</v>
      </c>
      <c r="V622" s="586" t="s">
        <v>1328</v>
      </c>
      <c r="W622" s="586" t="s">
        <v>1328</v>
      </c>
      <c r="X622" s="586" t="s">
        <v>1328</v>
      </c>
      <c r="Y622" s="586" t="s">
        <v>1328</v>
      </c>
      <c r="Z622" s="586" t="s">
        <v>1328</v>
      </c>
      <c r="AA622" s="586" t="s">
        <v>1328</v>
      </c>
      <c r="AB622" s="586" t="s">
        <v>1328</v>
      </c>
      <c r="AC622" s="586" t="s">
        <v>1328</v>
      </c>
      <c r="AD622" s="586" t="s">
        <v>1328</v>
      </c>
      <c r="AE622" s="586" t="s">
        <v>1328</v>
      </c>
      <c r="AF622" s="586" t="s">
        <v>1328</v>
      </c>
      <c r="AG622" s="586" t="s">
        <v>1328</v>
      </c>
      <c r="AH622" s="586" t="s">
        <v>1328</v>
      </c>
      <c r="AI622" s="586" t="s">
        <v>1328</v>
      </c>
      <c r="AJ622" s="586" t="s">
        <v>1328</v>
      </c>
      <c r="AK622" s="586" t="s">
        <v>1328</v>
      </c>
      <c r="AL622" s="586" t="s">
        <v>1328</v>
      </c>
      <c r="AM622" s="586" t="s">
        <v>1328</v>
      </c>
      <c r="AN622" s="586" t="s">
        <v>1328</v>
      </c>
      <c r="AO622" s="586" t="s">
        <v>1328</v>
      </c>
      <c r="AP622" s="586" t="s">
        <v>1328</v>
      </c>
      <c r="AQ622" s="586" t="s">
        <v>1328</v>
      </c>
      <c r="AR622" s="586" t="s">
        <v>1328</v>
      </c>
      <c r="AS622" s="586" t="s">
        <v>1328</v>
      </c>
      <c r="AT622" s="587" t="s">
        <v>1328</v>
      </c>
      <c r="AU622" s="586" t="s">
        <v>1328</v>
      </c>
      <c r="AV622" s="586" t="s">
        <v>1328</v>
      </c>
      <c r="AW622" s="586" t="s">
        <v>1328</v>
      </c>
      <c r="AX622" s="586" t="s">
        <v>1328</v>
      </c>
      <c r="AY622" s="586" t="s">
        <v>1328</v>
      </c>
      <c r="AZ622" s="588" t="s">
        <v>1328</v>
      </c>
      <c r="BA622" s="588" t="s">
        <v>1328</v>
      </c>
      <c r="BB622" s="586" t="s">
        <v>1328</v>
      </c>
      <c r="BC622" s="587" t="s">
        <v>1328</v>
      </c>
      <c r="BD622" s="587" t="s">
        <v>1328</v>
      </c>
      <c r="BE622" s="588" t="s">
        <v>1328</v>
      </c>
      <c r="BF622" s="586" t="s">
        <v>1328</v>
      </c>
      <c r="BG622" s="586" t="s">
        <v>1328</v>
      </c>
      <c r="BH622" s="586" t="s">
        <v>1328</v>
      </c>
      <c r="BI622" s="586" t="s">
        <v>1328</v>
      </c>
      <c r="BJ622" s="586"/>
      <c r="BK622" s="586"/>
    </row>
    <row r="623" spans="1:63" x14ac:dyDescent="0.25">
      <c r="A623" s="564">
        <v>303</v>
      </c>
      <c r="C623" s="584" t="s">
        <v>1328</v>
      </c>
      <c r="D623" s="584" t="s">
        <v>1328</v>
      </c>
      <c r="E623" s="585" t="s">
        <v>1328</v>
      </c>
      <c r="F623" s="586" t="s">
        <v>1328</v>
      </c>
      <c r="G623" s="586" t="s">
        <v>1328</v>
      </c>
      <c r="H623" s="586" t="s">
        <v>1328</v>
      </c>
      <c r="I623" s="586" t="s">
        <v>1328</v>
      </c>
      <c r="J623" s="586" t="s">
        <v>1328</v>
      </c>
      <c r="K623" s="586" t="s">
        <v>1328</v>
      </c>
      <c r="L623" s="586" t="s">
        <v>1328</v>
      </c>
      <c r="M623" s="586" t="s">
        <v>1328</v>
      </c>
      <c r="N623" s="586" t="s">
        <v>1328</v>
      </c>
      <c r="O623" s="586" t="s">
        <v>1328</v>
      </c>
      <c r="P623" s="586" t="s">
        <v>1328</v>
      </c>
      <c r="Q623" s="586" t="s">
        <v>1328</v>
      </c>
      <c r="R623" s="586" t="s">
        <v>1328</v>
      </c>
      <c r="S623" s="586" t="s">
        <v>1328</v>
      </c>
      <c r="T623" s="586" t="s">
        <v>1328</v>
      </c>
      <c r="U623" s="586" t="s">
        <v>1328</v>
      </c>
      <c r="V623" s="586" t="s">
        <v>1328</v>
      </c>
      <c r="W623" s="586" t="s">
        <v>1328</v>
      </c>
      <c r="X623" s="586" t="s">
        <v>1328</v>
      </c>
      <c r="Y623" s="586" t="s">
        <v>1328</v>
      </c>
      <c r="Z623" s="586" t="s">
        <v>1328</v>
      </c>
      <c r="AA623" s="586" t="s">
        <v>1328</v>
      </c>
      <c r="AB623" s="586" t="s">
        <v>1328</v>
      </c>
      <c r="AC623" s="586" t="s">
        <v>1328</v>
      </c>
      <c r="AD623" s="586" t="s">
        <v>1328</v>
      </c>
      <c r="AE623" s="586" t="s">
        <v>1328</v>
      </c>
      <c r="AF623" s="586" t="s">
        <v>1328</v>
      </c>
      <c r="AG623" s="586" t="s">
        <v>1328</v>
      </c>
      <c r="AH623" s="586" t="s">
        <v>1328</v>
      </c>
      <c r="AI623" s="586" t="s">
        <v>1328</v>
      </c>
      <c r="AJ623" s="586" t="s">
        <v>1328</v>
      </c>
      <c r="AK623" s="586" t="s">
        <v>1328</v>
      </c>
      <c r="AL623" s="586" t="s">
        <v>1328</v>
      </c>
      <c r="AM623" s="586" t="s">
        <v>1328</v>
      </c>
      <c r="AN623" s="586" t="s">
        <v>1328</v>
      </c>
      <c r="AO623" s="586" t="s">
        <v>1328</v>
      </c>
      <c r="AP623" s="586" t="s">
        <v>1328</v>
      </c>
      <c r="AQ623" s="586" t="s">
        <v>1328</v>
      </c>
      <c r="AR623" s="586" t="s">
        <v>1328</v>
      </c>
      <c r="AS623" s="586" t="s">
        <v>1328</v>
      </c>
      <c r="AT623" s="587" t="s">
        <v>1328</v>
      </c>
      <c r="AU623" s="586" t="s">
        <v>1328</v>
      </c>
      <c r="AV623" s="586" t="s">
        <v>1328</v>
      </c>
      <c r="AW623" s="586" t="s">
        <v>1328</v>
      </c>
      <c r="AX623" s="586" t="s">
        <v>1328</v>
      </c>
      <c r="AY623" s="586" t="s">
        <v>1328</v>
      </c>
      <c r="AZ623" s="588" t="s">
        <v>1328</v>
      </c>
      <c r="BA623" s="588" t="s">
        <v>1328</v>
      </c>
      <c r="BB623" s="586" t="s">
        <v>1328</v>
      </c>
      <c r="BC623" s="587" t="s">
        <v>1328</v>
      </c>
      <c r="BD623" s="587" t="s">
        <v>1328</v>
      </c>
      <c r="BE623" s="588" t="s">
        <v>1328</v>
      </c>
      <c r="BF623" s="586" t="s">
        <v>1328</v>
      </c>
      <c r="BG623" s="586" t="s">
        <v>1328</v>
      </c>
      <c r="BH623" s="586" t="s">
        <v>1328</v>
      </c>
      <c r="BI623" s="586" t="s">
        <v>1328</v>
      </c>
      <c r="BJ623" s="586"/>
      <c r="BK623" s="586"/>
    </row>
    <row r="624" spans="1:63" x14ac:dyDescent="0.25">
      <c r="A624" s="564">
        <v>303</v>
      </c>
      <c r="C624" s="584" t="s">
        <v>1328</v>
      </c>
      <c r="D624" s="584" t="s">
        <v>1328</v>
      </c>
      <c r="E624" s="585" t="s">
        <v>1328</v>
      </c>
      <c r="F624" s="586" t="s">
        <v>1328</v>
      </c>
      <c r="G624" s="586" t="s">
        <v>1328</v>
      </c>
      <c r="H624" s="586" t="s">
        <v>1328</v>
      </c>
      <c r="I624" s="586" t="s">
        <v>1328</v>
      </c>
      <c r="J624" s="586" t="s">
        <v>1328</v>
      </c>
      <c r="K624" s="586" t="s">
        <v>1328</v>
      </c>
      <c r="L624" s="586" t="s">
        <v>1328</v>
      </c>
      <c r="M624" s="586" t="s">
        <v>1328</v>
      </c>
      <c r="N624" s="586" t="s">
        <v>1328</v>
      </c>
      <c r="O624" s="586" t="s">
        <v>1328</v>
      </c>
      <c r="P624" s="586" t="s">
        <v>1328</v>
      </c>
      <c r="Q624" s="586" t="s">
        <v>1328</v>
      </c>
      <c r="R624" s="586" t="s">
        <v>1328</v>
      </c>
      <c r="S624" s="586" t="s">
        <v>1328</v>
      </c>
      <c r="T624" s="586" t="s">
        <v>1328</v>
      </c>
      <c r="U624" s="586" t="s">
        <v>1328</v>
      </c>
      <c r="V624" s="586" t="s">
        <v>1328</v>
      </c>
      <c r="W624" s="586" t="s">
        <v>1328</v>
      </c>
      <c r="X624" s="586" t="s">
        <v>1328</v>
      </c>
      <c r="Y624" s="586" t="s">
        <v>1328</v>
      </c>
      <c r="Z624" s="586" t="s">
        <v>1328</v>
      </c>
      <c r="AA624" s="586" t="s">
        <v>1328</v>
      </c>
      <c r="AB624" s="586" t="s">
        <v>1328</v>
      </c>
      <c r="AC624" s="586" t="s">
        <v>1328</v>
      </c>
      <c r="AD624" s="586" t="s">
        <v>1328</v>
      </c>
      <c r="AE624" s="586" t="s">
        <v>1328</v>
      </c>
      <c r="AF624" s="586" t="s">
        <v>1328</v>
      </c>
      <c r="AG624" s="586" t="s">
        <v>1328</v>
      </c>
      <c r="AH624" s="586" t="s">
        <v>1328</v>
      </c>
      <c r="AI624" s="586" t="s">
        <v>1328</v>
      </c>
      <c r="AJ624" s="586" t="s">
        <v>1328</v>
      </c>
      <c r="AK624" s="586" t="s">
        <v>1328</v>
      </c>
      <c r="AL624" s="586" t="s">
        <v>1328</v>
      </c>
      <c r="AM624" s="586" t="s">
        <v>1328</v>
      </c>
      <c r="AN624" s="586" t="s">
        <v>1328</v>
      </c>
      <c r="AO624" s="586" t="s">
        <v>1328</v>
      </c>
      <c r="AP624" s="586" t="s">
        <v>1328</v>
      </c>
      <c r="AQ624" s="586" t="s">
        <v>1328</v>
      </c>
      <c r="AR624" s="586" t="s">
        <v>1328</v>
      </c>
      <c r="AS624" s="586" t="s">
        <v>1328</v>
      </c>
      <c r="AT624" s="587" t="s">
        <v>1328</v>
      </c>
      <c r="AU624" s="586" t="s">
        <v>1328</v>
      </c>
      <c r="AV624" s="586" t="s">
        <v>1328</v>
      </c>
      <c r="AW624" s="586" t="s">
        <v>1328</v>
      </c>
      <c r="AX624" s="586" t="s">
        <v>1328</v>
      </c>
      <c r="AY624" s="586" t="s">
        <v>1328</v>
      </c>
      <c r="AZ624" s="588" t="s">
        <v>1328</v>
      </c>
      <c r="BA624" s="588" t="s">
        <v>1328</v>
      </c>
      <c r="BB624" s="586" t="s">
        <v>1328</v>
      </c>
      <c r="BC624" s="587" t="s">
        <v>1328</v>
      </c>
      <c r="BD624" s="587" t="s">
        <v>1328</v>
      </c>
      <c r="BE624" s="588" t="s">
        <v>1328</v>
      </c>
      <c r="BF624" s="586" t="s">
        <v>1328</v>
      </c>
      <c r="BG624" s="586" t="s">
        <v>1328</v>
      </c>
      <c r="BH624" s="586" t="s">
        <v>1328</v>
      </c>
      <c r="BI624" s="586" t="s">
        <v>1328</v>
      </c>
      <c r="BJ624" s="586"/>
      <c r="BK624" s="586"/>
    </row>
    <row r="625" spans="1:63" x14ac:dyDescent="0.25">
      <c r="A625" s="564">
        <v>303</v>
      </c>
      <c r="C625" s="584" t="s">
        <v>1328</v>
      </c>
      <c r="D625" s="584" t="s">
        <v>1328</v>
      </c>
      <c r="E625" s="585" t="s">
        <v>1328</v>
      </c>
      <c r="F625" s="586" t="s">
        <v>1328</v>
      </c>
      <c r="G625" s="586" t="s">
        <v>1328</v>
      </c>
      <c r="H625" s="586" t="s">
        <v>1328</v>
      </c>
      <c r="I625" s="586" t="s">
        <v>1328</v>
      </c>
      <c r="J625" s="586" t="s">
        <v>1328</v>
      </c>
      <c r="K625" s="586" t="s">
        <v>1328</v>
      </c>
      <c r="L625" s="586" t="s">
        <v>1328</v>
      </c>
      <c r="M625" s="586" t="s">
        <v>1328</v>
      </c>
      <c r="N625" s="586" t="s">
        <v>1328</v>
      </c>
      <c r="O625" s="586" t="s">
        <v>1328</v>
      </c>
      <c r="P625" s="586" t="s">
        <v>1328</v>
      </c>
      <c r="Q625" s="586" t="s">
        <v>1328</v>
      </c>
      <c r="R625" s="586" t="s">
        <v>1328</v>
      </c>
      <c r="S625" s="586" t="s">
        <v>1328</v>
      </c>
      <c r="T625" s="586" t="s">
        <v>1328</v>
      </c>
      <c r="U625" s="586" t="s">
        <v>1328</v>
      </c>
      <c r="V625" s="586" t="s">
        <v>1328</v>
      </c>
      <c r="W625" s="586" t="s">
        <v>1328</v>
      </c>
      <c r="X625" s="586" t="s">
        <v>1328</v>
      </c>
      <c r="Y625" s="586" t="s">
        <v>1328</v>
      </c>
      <c r="Z625" s="586" t="s">
        <v>1328</v>
      </c>
      <c r="AA625" s="586" t="s">
        <v>1328</v>
      </c>
      <c r="AB625" s="586" t="s">
        <v>1328</v>
      </c>
      <c r="AC625" s="586" t="s">
        <v>1328</v>
      </c>
      <c r="AD625" s="586" t="s">
        <v>1328</v>
      </c>
      <c r="AE625" s="586" t="s">
        <v>1328</v>
      </c>
      <c r="AF625" s="586" t="s">
        <v>1328</v>
      </c>
      <c r="AG625" s="586" t="s">
        <v>1328</v>
      </c>
      <c r="AH625" s="586" t="s">
        <v>1328</v>
      </c>
      <c r="AI625" s="586" t="s">
        <v>1328</v>
      </c>
      <c r="AJ625" s="586" t="s">
        <v>1328</v>
      </c>
      <c r="AK625" s="586" t="s">
        <v>1328</v>
      </c>
      <c r="AL625" s="586" t="s">
        <v>1328</v>
      </c>
      <c r="AM625" s="586" t="s">
        <v>1328</v>
      </c>
      <c r="AN625" s="586" t="s">
        <v>1328</v>
      </c>
      <c r="AO625" s="586" t="s">
        <v>1328</v>
      </c>
      <c r="AP625" s="586" t="s">
        <v>1328</v>
      </c>
      <c r="AQ625" s="586" t="s">
        <v>1328</v>
      </c>
      <c r="AR625" s="586" t="s">
        <v>1328</v>
      </c>
      <c r="AS625" s="586" t="s">
        <v>1328</v>
      </c>
      <c r="AT625" s="587" t="s">
        <v>1328</v>
      </c>
      <c r="AU625" s="586" t="s">
        <v>1328</v>
      </c>
      <c r="AV625" s="586" t="s">
        <v>1328</v>
      </c>
      <c r="AW625" s="586" t="s">
        <v>1328</v>
      </c>
      <c r="AX625" s="586" t="s">
        <v>1328</v>
      </c>
      <c r="AY625" s="586" t="s">
        <v>1328</v>
      </c>
      <c r="AZ625" s="588" t="s">
        <v>1328</v>
      </c>
      <c r="BA625" s="588" t="s">
        <v>1328</v>
      </c>
      <c r="BB625" s="586" t="s">
        <v>1328</v>
      </c>
      <c r="BC625" s="587" t="s">
        <v>1328</v>
      </c>
      <c r="BD625" s="587" t="s">
        <v>1328</v>
      </c>
      <c r="BE625" s="588" t="s">
        <v>1328</v>
      </c>
      <c r="BF625" s="586" t="s">
        <v>1328</v>
      </c>
      <c r="BG625" s="586" t="s">
        <v>1328</v>
      </c>
      <c r="BH625" s="586" t="s">
        <v>1328</v>
      </c>
      <c r="BI625" s="586" t="s">
        <v>1328</v>
      </c>
      <c r="BJ625" s="586"/>
      <c r="BK625" s="586"/>
    </row>
    <row r="626" spans="1:63" x14ac:dyDescent="0.25">
      <c r="A626" s="564">
        <v>303</v>
      </c>
      <c r="C626" s="584" t="s">
        <v>1328</v>
      </c>
      <c r="D626" s="584" t="s">
        <v>1328</v>
      </c>
      <c r="E626" s="585" t="s">
        <v>1328</v>
      </c>
      <c r="F626" s="586" t="s">
        <v>1328</v>
      </c>
      <c r="G626" s="586" t="s">
        <v>1328</v>
      </c>
      <c r="H626" s="586" t="s">
        <v>1328</v>
      </c>
      <c r="I626" s="586" t="s">
        <v>1328</v>
      </c>
      <c r="J626" s="586" t="s">
        <v>1328</v>
      </c>
      <c r="K626" s="586" t="s">
        <v>1328</v>
      </c>
      <c r="L626" s="586" t="s">
        <v>1328</v>
      </c>
      <c r="M626" s="586" t="s">
        <v>1328</v>
      </c>
      <c r="N626" s="586" t="s">
        <v>1328</v>
      </c>
      <c r="O626" s="586" t="s">
        <v>1328</v>
      </c>
      <c r="P626" s="586" t="s">
        <v>1328</v>
      </c>
      <c r="Q626" s="586" t="s">
        <v>1328</v>
      </c>
      <c r="R626" s="586" t="s">
        <v>1328</v>
      </c>
      <c r="S626" s="586" t="s">
        <v>1328</v>
      </c>
      <c r="T626" s="586" t="s">
        <v>1328</v>
      </c>
      <c r="U626" s="586" t="s">
        <v>1328</v>
      </c>
      <c r="V626" s="586" t="s">
        <v>1328</v>
      </c>
      <c r="W626" s="586" t="s">
        <v>1328</v>
      </c>
      <c r="X626" s="586" t="s">
        <v>1328</v>
      </c>
      <c r="Y626" s="586" t="s">
        <v>1328</v>
      </c>
      <c r="Z626" s="586" t="s">
        <v>1328</v>
      </c>
      <c r="AA626" s="586" t="s">
        <v>1328</v>
      </c>
      <c r="AB626" s="586" t="s">
        <v>1328</v>
      </c>
      <c r="AC626" s="586" t="s">
        <v>1328</v>
      </c>
      <c r="AD626" s="586" t="s">
        <v>1328</v>
      </c>
      <c r="AE626" s="586" t="s">
        <v>1328</v>
      </c>
      <c r="AF626" s="586" t="s">
        <v>1328</v>
      </c>
      <c r="AG626" s="586" t="s">
        <v>1328</v>
      </c>
      <c r="AH626" s="586" t="s">
        <v>1328</v>
      </c>
      <c r="AI626" s="586" t="s">
        <v>1328</v>
      </c>
      <c r="AJ626" s="586" t="s">
        <v>1328</v>
      </c>
      <c r="AK626" s="586" t="s">
        <v>1328</v>
      </c>
      <c r="AL626" s="586" t="s">
        <v>1328</v>
      </c>
      <c r="AM626" s="586" t="s">
        <v>1328</v>
      </c>
      <c r="AN626" s="586" t="s">
        <v>1328</v>
      </c>
      <c r="AO626" s="586" t="s">
        <v>1328</v>
      </c>
      <c r="AP626" s="586" t="s">
        <v>1328</v>
      </c>
      <c r="AQ626" s="586" t="s">
        <v>1328</v>
      </c>
      <c r="AR626" s="586" t="s">
        <v>1328</v>
      </c>
      <c r="AS626" s="586" t="s">
        <v>1328</v>
      </c>
      <c r="AT626" s="587" t="s">
        <v>1328</v>
      </c>
      <c r="AU626" s="586" t="s">
        <v>1328</v>
      </c>
      <c r="AV626" s="586" t="s">
        <v>1328</v>
      </c>
      <c r="AW626" s="586" t="s">
        <v>1328</v>
      </c>
      <c r="AX626" s="586" t="s">
        <v>1328</v>
      </c>
      <c r="AY626" s="586" t="s">
        <v>1328</v>
      </c>
      <c r="AZ626" s="588" t="s">
        <v>1328</v>
      </c>
      <c r="BA626" s="588" t="s">
        <v>1328</v>
      </c>
      <c r="BB626" s="586" t="s">
        <v>1328</v>
      </c>
      <c r="BC626" s="587" t="s">
        <v>1328</v>
      </c>
      <c r="BD626" s="587" t="s">
        <v>1328</v>
      </c>
      <c r="BE626" s="588" t="s">
        <v>1328</v>
      </c>
      <c r="BF626" s="586" t="s">
        <v>1328</v>
      </c>
      <c r="BG626" s="586" t="s">
        <v>1328</v>
      </c>
      <c r="BH626" s="586" t="s">
        <v>1328</v>
      </c>
      <c r="BI626" s="586" t="s">
        <v>1328</v>
      </c>
      <c r="BJ626" s="586"/>
      <c r="BK626" s="586"/>
    </row>
    <row r="627" spans="1:63" x14ac:dyDescent="0.25">
      <c r="A627" s="564">
        <v>303</v>
      </c>
      <c r="C627" s="584" t="s">
        <v>1328</v>
      </c>
      <c r="D627" s="584" t="s">
        <v>1328</v>
      </c>
      <c r="E627" s="585" t="s">
        <v>1328</v>
      </c>
      <c r="F627" s="586" t="s">
        <v>1328</v>
      </c>
      <c r="G627" s="586" t="s">
        <v>1328</v>
      </c>
      <c r="H627" s="586" t="s">
        <v>1328</v>
      </c>
      <c r="I627" s="586" t="s">
        <v>1328</v>
      </c>
      <c r="J627" s="586" t="s">
        <v>1328</v>
      </c>
      <c r="K627" s="586" t="s">
        <v>1328</v>
      </c>
      <c r="L627" s="586" t="s">
        <v>1328</v>
      </c>
      <c r="M627" s="586" t="s">
        <v>1328</v>
      </c>
      <c r="N627" s="586" t="s">
        <v>1328</v>
      </c>
      <c r="O627" s="586" t="s">
        <v>1328</v>
      </c>
      <c r="P627" s="586" t="s">
        <v>1328</v>
      </c>
      <c r="Q627" s="586" t="s">
        <v>1328</v>
      </c>
      <c r="R627" s="586" t="s">
        <v>1328</v>
      </c>
      <c r="S627" s="586" t="s">
        <v>1328</v>
      </c>
      <c r="T627" s="586" t="s">
        <v>1328</v>
      </c>
      <c r="U627" s="586" t="s">
        <v>1328</v>
      </c>
      <c r="V627" s="586" t="s">
        <v>1328</v>
      </c>
      <c r="W627" s="586" t="s">
        <v>1328</v>
      </c>
      <c r="X627" s="586" t="s">
        <v>1328</v>
      </c>
      <c r="Y627" s="586" t="s">
        <v>1328</v>
      </c>
      <c r="Z627" s="586" t="s">
        <v>1328</v>
      </c>
      <c r="AA627" s="586" t="s">
        <v>1328</v>
      </c>
      <c r="AB627" s="586" t="s">
        <v>1328</v>
      </c>
      <c r="AC627" s="586" t="s">
        <v>1328</v>
      </c>
      <c r="AD627" s="586" t="s">
        <v>1328</v>
      </c>
      <c r="AE627" s="586" t="s">
        <v>1328</v>
      </c>
      <c r="AF627" s="586" t="s">
        <v>1328</v>
      </c>
      <c r="AG627" s="586" t="s">
        <v>1328</v>
      </c>
      <c r="AH627" s="586" t="s">
        <v>1328</v>
      </c>
      <c r="AI627" s="586" t="s">
        <v>1328</v>
      </c>
      <c r="AJ627" s="586" t="s">
        <v>1328</v>
      </c>
      <c r="AK627" s="586" t="s">
        <v>1328</v>
      </c>
      <c r="AL627" s="586" t="s">
        <v>1328</v>
      </c>
      <c r="AM627" s="586" t="s">
        <v>1328</v>
      </c>
      <c r="AN627" s="586" t="s">
        <v>1328</v>
      </c>
      <c r="AO627" s="586" t="s">
        <v>1328</v>
      </c>
      <c r="AP627" s="586" t="s">
        <v>1328</v>
      </c>
      <c r="AQ627" s="586" t="s">
        <v>1328</v>
      </c>
      <c r="AR627" s="586" t="s">
        <v>1328</v>
      </c>
      <c r="AS627" s="586" t="s">
        <v>1328</v>
      </c>
      <c r="AT627" s="587" t="s">
        <v>1328</v>
      </c>
      <c r="AU627" s="586" t="s">
        <v>1328</v>
      </c>
      <c r="AV627" s="586" t="s">
        <v>1328</v>
      </c>
      <c r="AW627" s="586" t="s">
        <v>1328</v>
      </c>
      <c r="AX627" s="586" t="s">
        <v>1328</v>
      </c>
      <c r="AY627" s="586" t="s">
        <v>1328</v>
      </c>
      <c r="AZ627" s="588" t="s">
        <v>1328</v>
      </c>
      <c r="BA627" s="588" t="s">
        <v>1328</v>
      </c>
      <c r="BB627" s="586" t="s">
        <v>1328</v>
      </c>
      <c r="BC627" s="587" t="s">
        <v>1328</v>
      </c>
      <c r="BD627" s="587" t="s">
        <v>1328</v>
      </c>
      <c r="BE627" s="588" t="s">
        <v>1328</v>
      </c>
      <c r="BF627" s="586" t="s">
        <v>1328</v>
      </c>
      <c r="BG627" s="586" t="s">
        <v>1328</v>
      </c>
      <c r="BH627" s="586" t="s">
        <v>1328</v>
      </c>
      <c r="BI627" s="586" t="s">
        <v>1328</v>
      </c>
      <c r="BJ627" s="586"/>
      <c r="BK627" s="586"/>
    </row>
    <row r="628" spans="1:63" x14ac:dyDescent="0.25">
      <c r="A628" s="564">
        <v>303</v>
      </c>
      <c r="C628" s="584" t="s">
        <v>1328</v>
      </c>
      <c r="D628" s="584" t="s">
        <v>1328</v>
      </c>
      <c r="E628" s="585" t="s">
        <v>1328</v>
      </c>
      <c r="F628" s="586" t="s">
        <v>1328</v>
      </c>
      <c r="G628" s="586" t="s">
        <v>1328</v>
      </c>
      <c r="H628" s="586" t="s">
        <v>1328</v>
      </c>
      <c r="I628" s="586" t="s">
        <v>1328</v>
      </c>
      <c r="J628" s="586" t="s">
        <v>1328</v>
      </c>
      <c r="K628" s="586" t="s">
        <v>1328</v>
      </c>
      <c r="L628" s="586" t="s">
        <v>1328</v>
      </c>
      <c r="M628" s="586" t="s">
        <v>1328</v>
      </c>
      <c r="N628" s="586" t="s">
        <v>1328</v>
      </c>
      <c r="O628" s="586" t="s">
        <v>1328</v>
      </c>
      <c r="P628" s="586" t="s">
        <v>1328</v>
      </c>
      <c r="Q628" s="586" t="s">
        <v>1328</v>
      </c>
      <c r="R628" s="586" t="s">
        <v>1328</v>
      </c>
      <c r="S628" s="586" t="s">
        <v>1328</v>
      </c>
      <c r="T628" s="586" t="s">
        <v>1328</v>
      </c>
      <c r="U628" s="586" t="s">
        <v>1328</v>
      </c>
      <c r="V628" s="586" t="s">
        <v>1328</v>
      </c>
      <c r="W628" s="586" t="s">
        <v>1328</v>
      </c>
      <c r="X628" s="586" t="s">
        <v>1328</v>
      </c>
      <c r="Y628" s="586" t="s">
        <v>1328</v>
      </c>
      <c r="Z628" s="586" t="s">
        <v>1328</v>
      </c>
      <c r="AA628" s="586" t="s">
        <v>1328</v>
      </c>
      <c r="AB628" s="586" t="s">
        <v>1328</v>
      </c>
      <c r="AC628" s="586" t="s">
        <v>1328</v>
      </c>
      <c r="AD628" s="586" t="s">
        <v>1328</v>
      </c>
      <c r="AE628" s="586" t="s">
        <v>1328</v>
      </c>
      <c r="AF628" s="586" t="s">
        <v>1328</v>
      </c>
      <c r="AG628" s="586" t="s">
        <v>1328</v>
      </c>
      <c r="AH628" s="586" t="s">
        <v>1328</v>
      </c>
      <c r="AI628" s="586" t="s">
        <v>1328</v>
      </c>
      <c r="AJ628" s="586" t="s">
        <v>1328</v>
      </c>
      <c r="AK628" s="586" t="s">
        <v>1328</v>
      </c>
      <c r="AL628" s="586" t="s">
        <v>1328</v>
      </c>
      <c r="AM628" s="586" t="s">
        <v>1328</v>
      </c>
      <c r="AN628" s="586" t="s">
        <v>1328</v>
      </c>
      <c r="AO628" s="586" t="s">
        <v>1328</v>
      </c>
      <c r="AP628" s="586" t="s">
        <v>1328</v>
      </c>
      <c r="AQ628" s="586" t="s">
        <v>1328</v>
      </c>
      <c r="AR628" s="586" t="s">
        <v>1328</v>
      </c>
      <c r="AS628" s="586" t="s">
        <v>1328</v>
      </c>
      <c r="AT628" s="587" t="s">
        <v>1328</v>
      </c>
      <c r="AU628" s="586" t="s">
        <v>1328</v>
      </c>
      <c r="AV628" s="586" t="s">
        <v>1328</v>
      </c>
      <c r="AW628" s="586" t="s">
        <v>1328</v>
      </c>
      <c r="AX628" s="586" t="s">
        <v>1328</v>
      </c>
      <c r="AY628" s="586" t="s">
        <v>1328</v>
      </c>
      <c r="AZ628" s="588" t="s">
        <v>1328</v>
      </c>
      <c r="BA628" s="588" t="s">
        <v>1328</v>
      </c>
      <c r="BB628" s="586" t="s">
        <v>1328</v>
      </c>
      <c r="BC628" s="587" t="s">
        <v>1328</v>
      </c>
      <c r="BD628" s="587" t="s">
        <v>1328</v>
      </c>
      <c r="BE628" s="588" t="s">
        <v>1328</v>
      </c>
      <c r="BF628" s="586" t="s">
        <v>1328</v>
      </c>
      <c r="BG628" s="586" t="s">
        <v>1328</v>
      </c>
      <c r="BH628" s="586" t="s">
        <v>1328</v>
      </c>
      <c r="BI628" s="586" t="s">
        <v>1328</v>
      </c>
      <c r="BJ628" s="586"/>
      <c r="BK628" s="586"/>
    </row>
    <row r="629" spans="1:63" x14ac:dyDescent="0.25">
      <c r="A629" s="564">
        <v>303</v>
      </c>
      <c r="C629" s="584" t="s">
        <v>1328</v>
      </c>
      <c r="D629" s="584" t="s">
        <v>1328</v>
      </c>
      <c r="E629" s="585" t="s">
        <v>1328</v>
      </c>
      <c r="F629" s="586" t="s">
        <v>1328</v>
      </c>
      <c r="G629" s="586" t="s">
        <v>1328</v>
      </c>
      <c r="H629" s="586" t="s">
        <v>1328</v>
      </c>
      <c r="I629" s="586" t="s">
        <v>1328</v>
      </c>
      <c r="J629" s="586" t="s">
        <v>1328</v>
      </c>
      <c r="K629" s="586" t="s">
        <v>1328</v>
      </c>
      <c r="L629" s="586" t="s">
        <v>1328</v>
      </c>
      <c r="M629" s="586" t="s">
        <v>1328</v>
      </c>
      <c r="N629" s="586" t="s">
        <v>1328</v>
      </c>
      <c r="O629" s="586" t="s">
        <v>1328</v>
      </c>
      <c r="P629" s="586" t="s">
        <v>1328</v>
      </c>
      <c r="Q629" s="586" t="s">
        <v>1328</v>
      </c>
      <c r="R629" s="586" t="s">
        <v>1328</v>
      </c>
      <c r="S629" s="586" t="s">
        <v>1328</v>
      </c>
      <c r="T629" s="586" t="s">
        <v>1328</v>
      </c>
      <c r="U629" s="586" t="s">
        <v>1328</v>
      </c>
      <c r="V629" s="586" t="s">
        <v>1328</v>
      </c>
      <c r="W629" s="586" t="s">
        <v>1328</v>
      </c>
      <c r="X629" s="586" t="s">
        <v>1328</v>
      </c>
      <c r="Y629" s="586" t="s">
        <v>1328</v>
      </c>
      <c r="Z629" s="586" t="s">
        <v>1328</v>
      </c>
      <c r="AA629" s="586" t="s">
        <v>1328</v>
      </c>
      <c r="AB629" s="586" t="s">
        <v>1328</v>
      </c>
      <c r="AC629" s="586" t="s">
        <v>1328</v>
      </c>
      <c r="AD629" s="586" t="s">
        <v>1328</v>
      </c>
      <c r="AE629" s="586" t="s">
        <v>1328</v>
      </c>
      <c r="AF629" s="586" t="s">
        <v>1328</v>
      </c>
      <c r="AG629" s="586" t="s">
        <v>1328</v>
      </c>
      <c r="AH629" s="586" t="s">
        <v>1328</v>
      </c>
      <c r="AI629" s="586" t="s">
        <v>1328</v>
      </c>
      <c r="AJ629" s="586" t="s">
        <v>1328</v>
      </c>
      <c r="AK629" s="586" t="s">
        <v>1328</v>
      </c>
      <c r="AL629" s="586" t="s">
        <v>1328</v>
      </c>
      <c r="AM629" s="586" t="s">
        <v>1328</v>
      </c>
      <c r="AN629" s="586" t="s">
        <v>1328</v>
      </c>
      <c r="AO629" s="586" t="s">
        <v>1328</v>
      </c>
      <c r="AP629" s="586" t="s">
        <v>1328</v>
      </c>
      <c r="AQ629" s="586" t="s">
        <v>1328</v>
      </c>
      <c r="AR629" s="586" t="s">
        <v>1328</v>
      </c>
      <c r="AS629" s="586" t="s">
        <v>1328</v>
      </c>
      <c r="AT629" s="587" t="s">
        <v>1328</v>
      </c>
      <c r="AU629" s="586" t="s">
        <v>1328</v>
      </c>
      <c r="AV629" s="586" t="s">
        <v>1328</v>
      </c>
      <c r="AW629" s="586" t="s">
        <v>1328</v>
      </c>
      <c r="AX629" s="586" t="s">
        <v>1328</v>
      </c>
      <c r="AY629" s="586" t="s">
        <v>1328</v>
      </c>
      <c r="AZ629" s="588" t="s">
        <v>1328</v>
      </c>
      <c r="BA629" s="588" t="s">
        <v>1328</v>
      </c>
      <c r="BB629" s="586" t="s">
        <v>1328</v>
      </c>
      <c r="BC629" s="587" t="s">
        <v>1328</v>
      </c>
      <c r="BD629" s="587" t="s">
        <v>1328</v>
      </c>
      <c r="BE629" s="588" t="s">
        <v>1328</v>
      </c>
      <c r="BF629" s="586" t="s">
        <v>1328</v>
      </c>
      <c r="BG629" s="586" t="s">
        <v>1328</v>
      </c>
      <c r="BH629" s="586" t="s">
        <v>1328</v>
      </c>
      <c r="BI629" s="586" t="s">
        <v>1328</v>
      </c>
      <c r="BJ629" s="586"/>
      <c r="BK629" s="586"/>
    </row>
    <row r="630" spans="1:63" x14ac:dyDescent="0.25">
      <c r="A630" s="564">
        <v>303</v>
      </c>
      <c r="C630" s="584" t="s">
        <v>1328</v>
      </c>
      <c r="D630" s="584" t="s">
        <v>1328</v>
      </c>
      <c r="E630" s="585" t="s">
        <v>1328</v>
      </c>
      <c r="F630" s="586" t="s">
        <v>1328</v>
      </c>
      <c r="G630" s="586" t="s">
        <v>1328</v>
      </c>
      <c r="H630" s="586" t="s">
        <v>1328</v>
      </c>
      <c r="I630" s="586" t="s">
        <v>1328</v>
      </c>
      <c r="J630" s="586" t="s">
        <v>1328</v>
      </c>
      <c r="K630" s="586" t="s">
        <v>1328</v>
      </c>
      <c r="L630" s="586" t="s">
        <v>1328</v>
      </c>
      <c r="M630" s="586" t="s">
        <v>1328</v>
      </c>
      <c r="N630" s="586" t="s">
        <v>1328</v>
      </c>
      <c r="O630" s="586" t="s">
        <v>1328</v>
      </c>
      <c r="P630" s="586" t="s">
        <v>1328</v>
      </c>
      <c r="Q630" s="586" t="s">
        <v>1328</v>
      </c>
      <c r="R630" s="586" t="s">
        <v>1328</v>
      </c>
      <c r="S630" s="586" t="s">
        <v>1328</v>
      </c>
      <c r="T630" s="586" t="s">
        <v>1328</v>
      </c>
      <c r="U630" s="586" t="s">
        <v>1328</v>
      </c>
      <c r="V630" s="586" t="s">
        <v>1328</v>
      </c>
      <c r="W630" s="586" t="s">
        <v>1328</v>
      </c>
      <c r="X630" s="586" t="s">
        <v>1328</v>
      </c>
      <c r="Y630" s="586" t="s">
        <v>1328</v>
      </c>
      <c r="Z630" s="586" t="s">
        <v>1328</v>
      </c>
      <c r="AA630" s="586" t="s">
        <v>1328</v>
      </c>
      <c r="AB630" s="586" t="s">
        <v>1328</v>
      </c>
      <c r="AC630" s="586" t="s">
        <v>1328</v>
      </c>
      <c r="AD630" s="586" t="s">
        <v>1328</v>
      </c>
      <c r="AE630" s="586" t="s">
        <v>1328</v>
      </c>
      <c r="AF630" s="586" t="s">
        <v>1328</v>
      </c>
      <c r="AG630" s="586" t="s">
        <v>1328</v>
      </c>
      <c r="AH630" s="586" t="s">
        <v>1328</v>
      </c>
      <c r="AI630" s="586" t="s">
        <v>1328</v>
      </c>
      <c r="AJ630" s="586" t="s">
        <v>1328</v>
      </c>
      <c r="AK630" s="586" t="s">
        <v>1328</v>
      </c>
      <c r="AL630" s="586" t="s">
        <v>1328</v>
      </c>
      <c r="AM630" s="586" t="s">
        <v>1328</v>
      </c>
      <c r="AN630" s="586" t="s">
        <v>1328</v>
      </c>
      <c r="AO630" s="586" t="s">
        <v>1328</v>
      </c>
      <c r="AP630" s="586" t="s">
        <v>1328</v>
      </c>
      <c r="AQ630" s="586" t="s">
        <v>1328</v>
      </c>
      <c r="AR630" s="586" t="s">
        <v>1328</v>
      </c>
      <c r="AS630" s="586" t="s">
        <v>1328</v>
      </c>
      <c r="AT630" s="587" t="s">
        <v>1328</v>
      </c>
      <c r="AU630" s="586" t="s">
        <v>1328</v>
      </c>
      <c r="AV630" s="586" t="s">
        <v>1328</v>
      </c>
      <c r="AW630" s="586" t="s">
        <v>1328</v>
      </c>
      <c r="AX630" s="586" t="s">
        <v>1328</v>
      </c>
      <c r="AY630" s="586" t="s">
        <v>1328</v>
      </c>
      <c r="AZ630" s="588" t="s">
        <v>1328</v>
      </c>
      <c r="BA630" s="588" t="s">
        <v>1328</v>
      </c>
      <c r="BB630" s="586" t="s">
        <v>1328</v>
      </c>
      <c r="BC630" s="587" t="s">
        <v>1328</v>
      </c>
      <c r="BD630" s="587" t="s">
        <v>1328</v>
      </c>
      <c r="BE630" s="588" t="s">
        <v>1328</v>
      </c>
      <c r="BF630" s="586" t="s">
        <v>1328</v>
      </c>
      <c r="BG630" s="586" t="s">
        <v>1328</v>
      </c>
      <c r="BH630" s="586" t="s">
        <v>1328</v>
      </c>
      <c r="BI630" s="586" t="s">
        <v>1328</v>
      </c>
      <c r="BJ630" s="586"/>
      <c r="BK630" s="586"/>
    </row>
    <row r="631" spans="1:63" x14ac:dyDescent="0.25">
      <c r="A631" s="564">
        <v>303</v>
      </c>
      <c r="C631" s="584" t="s">
        <v>1328</v>
      </c>
      <c r="D631" s="584" t="s">
        <v>1328</v>
      </c>
      <c r="E631" s="585" t="s">
        <v>1328</v>
      </c>
      <c r="F631" s="586" t="s">
        <v>1328</v>
      </c>
      <c r="G631" s="586" t="s">
        <v>1328</v>
      </c>
      <c r="H631" s="586" t="s">
        <v>1328</v>
      </c>
      <c r="I631" s="586" t="s">
        <v>1328</v>
      </c>
      <c r="J631" s="586" t="s">
        <v>1328</v>
      </c>
      <c r="K631" s="586" t="s">
        <v>1328</v>
      </c>
      <c r="L631" s="586" t="s">
        <v>1328</v>
      </c>
      <c r="M631" s="586" t="s">
        <v>1328</v>
      </c>
      <c r="N631" s="586" t="s">
        <v>1328</v>
      </c>
      <c r="O631" s="586" t="s">
        <v>1328</v>
      </c>
      <c r="P631" s="586" t="s">
        <v>1328</v>
      </c>
      <c r="Q631" s="586" t="s">
        <v>1328</v>
      </c>
      <c r="R631" s="586" t="s">
        <v>1328</v>
      </c>
      <c r="S631" s="586" t="s">
        <v>1328</v>
      </c>
      <c r="T631" s="586" t="s">
        <v>1328</v>
      </c>
      <c r="U631" s="586" t="s">
        <v>1328</v>
      </c>
      <c r="V631" s="586" t="s">
        <v>1328</v>
      </c>
      <c r="W631" s="586" t="s">
        <v>1328</v>
      </c>
      <c r="X631" s="586" t="s">
        <v>1328</v>
      </c>
      <c r="Y631" s="586" t="s">
        <v>1328</v>
      </c>
      <c r="Z631" s="586" t="s">
        <v>1328</v>
      </c>
      <c r="AA631" s="586" t="s">
        <v>1328</v>
      </c>
      <c r="AB631" s="586" t="s">
        <v>1328</v>
      </c>
      <c r="AC631" s="586" t="s">
        <v>1328</v>
      </c>
      <c r="AD631" s="586" t="s">
        <v>1328</v>
      </c>
      <c r="AE631" s="586" t="s">
        <v>1328</v>
      </c>
      <c r="AF631" s="586" t="s">
        <v>1328</v>
      </c>
      <c r="AG631" s="586" t="s">
        <v>1328</v>
      </c>
      <c r="AH631" s="586" t="s">
        <v>1328</v>
      </c>
      <c r="AI631" s="586" t="s">
        <v>1328</v>
      </c>
      <c r="AJ631" s="586" t="s">
        <v>1328</v>
      </c>
      <c r="AK631" s="586" t="s">
        <v>1328</v>
      </c>
      <c r="AL631" s="586" t="s">
        <v>1328</v>
      </c>
      <c r="AM631" s="586" t="s">
        <v>1328</v>
      </c>
      <c r="AN631" s="586" t="s">
        <v>1328</v>
      </c>
      <c r="AO631" s="586" t="s">
        <v>1328</v>
      </c>
      <c r="AP631" s="586" t="s">
        <v>1328</v>
      </c>
      <c r="AQ631" s="586" t="s">
        <v>1328</v>
      </c>
      <c r="AR631" s="586" t="s">
        <v>1328</v>
      </c>
      <c r="AS631" s="586" t="s">
        <v>1328</v>
      </c>
      <c r="AT631" s="587" t="s">
        <v>1328</v>
      </c>
      <c r="AU631" s="586" t="s">
        <v>1328</v>
      </c>
      <c r="AV631" s="586" t="s">
        <v>1328</v>
      </c>
      <c r="AW631" s="586" t="s">
        <v>1328</v>
      </c>
      <c r="AX631" s="586" t="s">
        <v>1328</v>
      </c>
      <c r="AY631" s="586" t="s">
        <v>1328</v>
      </c>
      <c r="AZ631" s="588" t="s">
        <v>1328</v>
      </c>
      <c r="BA631" s="588" t="s">
        <v>1328</v>
      </c>
      <c r="BB631" s="586" t="s">
        <v>1328</v>
      </c>
      <c r="BC631" s="587" t="s">
        <v>1328</v>
      </c>
      <c r="BD631" s="587" t="s">
        <v>1328</v>
      </c>
      <c r="BE631" s="588" t="s">
        <v>1328</v>
      </c>
      <c r="BF631" s="586" t="s">
        <v>1328</v>
      </c>
      <c r="BG631" s="586" t="s">
        <v>1328</v>
      </c>
      <c r="BH631" s="586" t="s">
        <v>1328</v>
      </c>
      <c r="BI631" s="586" t="s">
        <v>1328</v>
      </c>
      <c r="BJ631" s="586"/>
      <c r="BK631" s="586"/>
    </row>
    <row r="632" spans="1:63" x14ac:dyDescent="0.25">
      <c r="A632" s="564">
        <v>303</v>
      </c>
      <c r="C632" s="584" t="s">
        <v>1328</v>
      </c>
      <c r="D632" s="584" t="s">
        <v>1328</v>
      </c>
      <c r="E632" s="585" t="s">
        <v>1328</v>
      </c>
      <c r="F632" s="586" t="s">
        <v>1328</v>
      </c>
      <c r="G632" s="586" t="s">
        <v>1328</v>
      </c>
      <c r="H632" s="586" t="s">
        <v>1328</v>
      </c>
      <c r="I632" s="586" t="s">
        <v>1328</v>
      </c>
      <c r="J632" s="586" t="s">
        <v>1328</v>
      </c>
      <c r="K632" s="586" t="s">
        <v>1328</v>
      </c>
      <c r="L632" s="586" t="s">
        <v>1328</v>
      </c>
      <c r="M632" s="586" t="s">
        <v>1328</v>
      </c>
      <c r="N632" s="586" t="s">
        <v>1328</v>
      </c>
      <c r="O632" s="586" t="s">
        <v>1328</v>
      </c>
      <c r="P632" s="586" t="s">
        <v>1328</v>
      </c>
      <c r="Q632" s="586" t="s">
        <v>1328</v>
      </c>
      <c r="R632" s="586" t="s">
        <v>1328</v>
      </c>
      <c r="S632" s="586" t="s">
        <v>1328</v>
      </c>
      <c r="T632" s="586" t="s">
        <v>1328</v>
      </c>
      <c r="U632" s="586" t="s">
        <v>1328</v>
      </c>
      <c r="V632" s="586" t="s">
        <v>1328</v>
      </c>
      <c r="W632" s="586" t="s">
        <v>1328</v>
      </c>
      <c r="X632" s="586" t="s">
        <v>1328</v>
      </c>
      <c r="Y632" s="586" t="s">
        <v>1328</v>
      </c>
      <c r="Z632" s="586" t="s">
        <v>1328</v>
      </c>
      <c r="AA632" s="586" t="s">
        <v>1328</v>
      </c>
      <c r="AB632" s="586" t="s">
        <v>1328</v>
      </c>
      <c r="AC632" s="586" t="s">
        <v>1328</v>
      </c>
      <c r="AD632" s="586" t="s">
        <v>1328</v>
      </c>
      <c r="AE632" s="586" t="s">
        <v>1328</v>
      </c>
      <c r="AF632" s="586" t="s">
        <v>1328</v>
      </c>
      <c r="AG632" s="586" t="s">
        <v>1328</v>
      </c>
      <c r="AH632" s="586" t="s">
        <v>1328</v>
      </c>
      <c r="AI632" s="586" t="s">
        <v>1328</v>
      </c>
      <c r="AJ632" s="586" t="s">
        <v>1328</v>
      </c>
      <c r="AK632" s="586" t="s">
        <v>1328</v>
      </c>
      <c r="AL632" s="586" t="s">
        <v>1328</v>
      </c>
      <c r="AM632" s="586" t="s">
        <v>1328</v>
      </c>
      <c r="AN632" s="586" t="s">
        <v>1328</v>
      </c>
      <c r="AO632" s="586" t="s">
        <v>1328</v>
      </c>
      <c r="AP632" s="586" t="s">
        <v>1328</v>
      </c>
      <c r="AQ632" s="586" t="s">
        <v>1328</v>
      </c>
      <c r="AR632" s="586" t="s">
        <v>1328</v>
      </c>
      <c r="AS632" s="586" t="s">
        <v>1328</v>
      </c>
      <c r="AT632" s="587" t="s">
        <v>1328</v>
      </c>
      <c r="AU632" s="586" t="s">
        <v>1328</v>
      </c>
      <c r="AV632" s="586" t="s">
        <v>1328</v>
      </c>
      <c r="AW632" s="586" t="s">
        <v>1328</v>
      </c>
      <c r="AX632" s="586" t="s">
        <v>1328</v>
      </c>
      <c r="AY632" s="586" t="s">
        <v>1328</v>
      </c>
      <c r="AZ632" s="588" t="s">
        <v>1328</v>
      </c>
      <c r="BA632" s="588" t="s">
        <v>1328</v>
      </c>
      <c r="BB632" s="586" t="s">
        <v>1328</v>
      </c>
      <c r="BC632" s="587" t="s">
        <v>1328</v>
      </c>
      <c r="BD632" s="587" t="s">
        <v>1328</v>
      </c>
      <c r="BE632" s="588" t="s">
        <v>1328</v>
      </c>
      <c r="BF632" s="586" t="s">
        <v>1328</v>
      </c>
      <c r="BG632" s="586" t="s">
        <v>1328</v>
      </c>
      <c r="BH632" s="586" t="s">
        <v>1328</v>
      </c>
      <c r="BI632" s="586" t="s">
        <v>1328</v>
      </c>
      <c r="BJ632" s="586"/>
      <c r="BK632" s="586"/>
    </row>
    <row r="633" spans="1:63" x14ac:dyDescent="0.25">
      <c r="A633" s="564">
        <v>303</v>
      </c>
      <c r="C633" s="584" t="s">
        <v>1328</v>
      </c>
      <c r="D633" s="584" t="s">
        <v>1328</v>
      </c>
      <c r="E633" s="585" t="s">
        <v>1328</v>
      </c>
      <c r="F633" s="586" t="s">
        <v>1328</v>
      </c>
      <c r="G633" s="586" t="s">
        <v>1328</v>
      </c>
      <c r="H633" s="586" t="s">
        <v>1328</v>
      </c>
      <c r="I633" s="586" t="s">
        <v>1328</v>
      </c>
      <c r="J633" s="586" t="s">
        <v>1328</v>
      </c>
      <c r="K633" s="586" t="s">
        <v>1328</v>
      </c>
      <c r="L633" s="586" t="s">
        <v>1328</v>
      </c>
      <c r="M633" s="586" t="s">
        <v>1328</v>
      </c>
      <c r="N633" s="586" t="s">
        <v>1328</v>
      </c>
      <c r="O633" s="586" t="s">
        <v>1328</v>
      </c>
      <c r="P633" s="586" t="s">
        <v>1328</v>
      </c>
      <c r="Q633" s="586" t="s">
        <v>1328</v>
      </c>
      <c r="R633" s="586" t="s">
        <v>1328</v>
      </c>
      <c r="S633" s="586" t="s">
        <v>1328</v>
      </c>
      <c r="T633" s="586" t="s">
        <v>1328</v>
      </c>
      <c r="U633" s="586" t="s">
        <v>1328</v>
      </c>
      <c r="V633" s="586" t="s">
        <v>1328</v>
      </c>
      <c r="W633" s="586" t="s">
        <v>1328</v>
      </c>
      <c r="X633" s="586" t="s">
        <v>1328</v>
      </c>
      <c r="Y633" s="586" t="s">
        <v>1328</v>
      </c>
      <c r="Z633" s="586" t="s">
        <v>1328</v>
      </c>
      <c r="AA633" s="586" t="s">
        <v>1328</v>
      </c>
      <c r="AB633" s="586" t="s">
        <v>1328</v>
      </c>
      <c r="AC633" s="586" t="s">
        <v>1328</v>
      </c>
      <c r="AD633" s="586" t="s">
        <v>1328</v>
      </c>
      <c r="AE633" s="586" t="s">
        <v>1328</v>
      </c>
      <c r="AF633" s="586" t="s">
        <v>1328</v>
      </c>
      <c r="AG633" s="586" t="s">
        <v>1328</v>
      </c>
      <c r="AH633" s="586" t="s">
        <v>1328</v>
      </c>
      <c r="AI633" s="586" t="s">
        <v>1328</v>
      </c>
      <c r="AJ633" s="586" t="s">
        <v>1328</v>
      </c>
      <c r="AK633" s="586" t="s">
        <v>1328</v>
      </c>
      <c r="AL633" s="586" t="s">
        <v>1328</v>
      </c>
      <c r="AM633" s="586" t="s">
        <v>1328</v>
      </c>
      <c r="AN633" s="586" t="s">
        <v>1328</v>
      </c>
      <c r="AO633" s="586" t="s">
        <v>1328</v>
      </c>
      <c r="AP633" s="586" t="s">
        <v>1328</v>
      </c>
      <c r="AQ633" s="586" t="s">
        <v>1328</v>
      </c>
      <c r="AR633" s="586" t="s">
        <v>1328</v>
      </c>
      <c r="AS633" s="586" t="s">
        <v>1328</v>
      </c>
      <c r="AT633" s="587" t="s">
        <v>1328</v>
      </c>
      <c r="AU633" s="586" t="s">
        <v>1328</v>
      </c>
      <c r="AV633" s="586" t="s">
        <v>1328</v>
      </c>
      <c r="AW633" s="586" t="s">
        <v>1328</v>
      </c>
      <c r="AX633" s="586" t="s">
        <v>1328</v>
      </c>
      <c r="AY633" s="586" t="s">
        <v>1328</v>
      </c>
      <c r="AZ633" s="588" t="s">
        <v>1328</v>
      </c>
      <c r="BA633" s="588" t="s">
        <v>1328</v>
      </c>
      <c r="BB633" s="586" t="s">
        <v>1328</v>
      </c>
      <c r="BC633" s="587" t="s">
        <v>1328</v>
      </c>
      <c r="BD633" s="587" t="s">
        <v>1328</v>
      </c>
      <c r="BE633" s="588" t="s">
        <v>1328</v>
      </c>
      <c r="BF633" s="586" t="s">
        <v>1328</v>
      </c>
      <c r="BG633" s="586" t="s">
        <v>1328</v>
      </c>
      <c r="BH633" s="586" t="s">
        <v>1328</v>
      </c>
      <c r="BI633" s="586" t="s">
        <v>1328</v>
      </c>
      <c r="BJ633" s="586"/>
      <c r="BK633" s="586"/>
    </row>
    <row r="634" spans="1:63" x14ac:dyDescent="0.25">
      <c r="A634" s="564">
        <v>303</v>
      </c>
      <c r="C634" s="584" t="s">
        <v>1328</v>
      </c>
      <c r="D634" s="584" t="s">
        <v>1328</v>
      </c>
      <c r="E634" s="585" t="s">
        <v>1328</v>
      </c>
      <c r="F634" s="586" t="s">
        <v>1328</v>
      </c>
      <c r="G634" s="586" t="s">
        <v>1328</v>
      </c>
      <c r="H634" s="586" t="s">
        <v>1328</v>
      </c>
      <c r="I634" s="586" t="s">
        <v>1328</v>
      </c>
      <c r="J634" s="586" t="s">
        <v>1328</v>
      </c>
      <c r="K634" s="586" t="s">
        <v>1328</v>
      </c>
      <c r="L634" s="586" t="s">
        <v>1328</v>
      </c>
      <c r="M634" s="586" t="s">
        <v>1328</v>
      </c>
      <c r="N634" s="586" t="s">
        <v>1328</v>
      </c>
      <c r="O634" s="586" t="s">
        <v>1328</v>
      </c>
      <c r="P634" s="586" t="s">
        <v>1328</v>
      </c>
      <c r="Q634" s="586" t="s">
        <v>1328</v>
      </c>
      <c r="R634" s="586" t="s">
        <v>1328</v>
      </c>
      <c r="S634" s="586" t="s">
        <v>1328</v>
      </c>
      <c r="T634" s="586" t="s">
        <v>1328</v>
      </c>
      <c r="U634" s="586" t="s">
        <v>1328</v>
      </c>
      <c r="V634" s="586" t="s">
        <v>1328</v>
      </c>
      <c r="W634" s="586" t="s">
        <v>1328</v>
      </c>
      <c r="X634" s="586" t="s">
        <v>1328</v>
      </c>
      <c r="Y634" s="586" t="s">
        <v>1328</v>
      </c>
      <c r="Z634" s="586" t="s">
        <v>1328</v>
      </c>
      <c r="AA634" s="586" t="s">
        <v>1328</v>
      </c>
      <c r="AB634" s="586" t="s">
        <v>1328</v>
      </c>
      <c r="AC634" s="586" t="s">
        <v>1328</v>
      </c>
      <c r="AD634" s="586" t="s">
        <v>1328</v>
      </c>
      <c r="AE634" s="586" t="s">
        <v>1328</v>
      </c>
      <c r="AF634" s="586" t="s">
        <v>1328</v>
      </c>
      <c r="AG634" s="586" t="s">
        <v>1328</v>
      </c>
      <c r="AH634" s="586" t="s">
        <v>1328</v>
      </c>
      <c r="AI634" s="586" t="s">
        <v>1328</v>
      </c>
      <c r="AJ634" s="586" t="s">
        <v>1328</v>
      </c>
      <c r="AK634" s="586" t="s">
        <v>1328</v>
      </c>
      <c r="AL634" s="586" t="s">
        <v>1328</v>
      </c>
      <c r="AM634" s="586" t="s">
        <v>1328</v>
      </c>
      <c r="AN634" s="586" t="s">
        <v>1328</v>
      </c>
      <c r="AO634" s="586" t="s">
        <v>1328</v>
      </c>
      <c r="AP634" s="586" t="s">
        <v>1328</v>
      </c>
      <c r="AQ634" s="586" t="s">
        <v>1328</v>
      </c>
      <c r="AR634" s="586" t="s">
        <v>1328</v>
      </c>
      <c r="AS634" s="586" t="s">
        <v>1328</v>
      </c>
      <c r="AT634" s="587" t="s">
        <v>1328</v>
      </c>
      <c r="AU634" s="586" t="s">
        <v>1328</v>
      </c>
      <c r="AV634" s="586" t="s">
        <v>1328</v>
      </c>
      <c r="AW634" s="586" t="s">
        <v>1328</v>
      </c>
      <c r="AX634" s="586" t="s">
        <v>1328</v>
      </c>
      <c r="AY634" s="586" t="s">
        <v>1328</v>
      </c>
      <c r="AZ634" s="588" t="s">
        <v>1328</v>
      </c>
      <c r="BA634" s="588" t="s">
        <v>1328</v>
      </c>
      <c r="BB634" s="586" t="s">
        <v>1328</v>
      </c>
      <c r="BC634" s="587" t="s">
        <v>1328</v>
      </c>
      <c r="BD634" s="587" t="s">
        <v>1328</v>
      </c>
      <c r="BE634" s="588" t="s">
        <v>1328</v>
      </c>
      <c r="BF634" s="586" t="s">
        <v>1328</v>
      </c>
      <c r="BG634" s="586" t="s">
        <v>1328</v>
      </c>
      <c r="BH634" s="586" t="s">
        <v>1328</v>
      </c>
      <c r="BI634" s="586" t="s">
        <v>1328</v>
      </c>
      <c r="BJ634" s="586"/>
      <c r="BK634" s="586"/>
    </row>
    <row r="635" spans="1:63" x14ac:dyDescent="0.25">
      <c r="A635" s="564">
        <v>303</v>
      </c>
      <c r="C635" s="584" t="s">
        <v>1328</v>
      </c>
      <c r="D635" s="584" t="s">
        <v>1328</v>
      </c>
      <c r="E635" s="585" t="s">
        <v>1328</v>
      </c>
      <c r="F635" s="586" t="s">
        <v>1328</v>
      </c>
      <c r="G635" s="586" t="s">
        <v>1328</v>
      </c>
      <c r="H635" s="586" t="s">
        <v>1328</v>
      </c>
      <c r="I635" s="586" t="s">
        <v>1328</v>
      </c>
      <c r="J635" s="586" t="s">
        <v>1328</v>
      </c>
      <c r="K635" s="586" t="s">
        <v>1328</v>
      </c>
      <c r="L635" s="586" t="s">
        <v>1328</v>
      </c>
      <c r="M635" s="586" t="s">
        <v>1328</v>
      </c>
      <c r="N635" s="586" t="s">
        <v>1328</v>
      </c>
      <c r="O635" s="586" t="s">
        <v>1328</v>
      </c>
      <c r="P635" s="586" t="s">
        <v>1328</v>
      </c>
      <c r="Q635" s="586" t="s">
        <v>1328</v>
      </c>
      <c r="R635" s="586" t="s">
        <v>1328</v>
      </c>
      <c r="S635" s="586" t="s">
        <v>1328</v>
      </c>
      <c r="T635" s="586" t="s">
        <v>1328</v>
      </c>
      <c r="U635" s="586" t="s">
        <v>1328</v>
      </c>
      <c r="V635" s="586" t="s">
        <v>1328</v>
      </c>
      <c r="W635" s="586" t="s">
        <v>1328</v>
      </c>
      <c r="X635" s="586" t="s">
        <v>1328</v>
      </c>
      <c r="Y635" s="586" t="s">
        <v>1328</v>
      </c>
      <c r="Z635" s="586" t="s">
        <v>1328</v>
      </c>
      <c r="AA635" s="586" t="s">
        <v>1328</v>
      </c>
      <c r="AB635" s="586" t="s">
        <v>1328</v>
      </c>
      <c r="AC635" s="586" t="s">
        <v>1328</v>
      </c>
      <c r="AD635" s="586" t="s">
        <v>1328</v>
      </c>
      <c r="AE635" s="586" t="s">
        <v>1328</v>
      </c>
      <c r="AF635" s="586" t="s">
        <v>1328</v>
      </c>
      <c r="AG635" s="586" t="s">
        <v>1328</v>
      </c>
      <c r="AH635" s="586" t="s">
        <v>1328</v>
      </c>
      <c r="AI635" s="586" t="s">
        <v>1328</v>
      </c>
      <c r="AJ635" s="586" t="s">
        <v>1328</v>
      </c>
      <c r="AK635" s="586" t="s">
        <v>1328</v>
      </c>
      <c r="AL635" s="586" t="s">
        <v>1328</v>
      </c>
      <c r="AM635" s="586" t="s">
        <v>1328</v>
      </c>
      <c r="AN635" s="586" t="s">
        <v>1328</v>
      </c>
      <c r="AO635" s="586" t="s">
        <v>1328</v>
      </c>
      <c r="AP635" s="586" t="s">
        <v>1328</v>
      </c>
      <c r="AQ635" s="586" t="s">
        <v>1328</v>
      </c>
      <c r="AR635" s="586" t="s">
        <v>1328</v>
      </c>
      <c r="AS635" s="586" t="s">
        <v>1328</v>
      </c>
      <c r="AT635" s="587" t="s">
        <v>1328</v>
      </c>
      <c r="AU635" s="586" t="s">
        <v>1328</v>
      </c>
      <c r="AV635" s="586" t="s">
        <v>1328</v>
      </c>
      <c r="AW635" s="586" t="s">
        <v>1328</v>
      </c>
      <c r="AX635" s="586" t="s">
        <v>1328</v>
      </c>
      <c r="AY635" s="586" t="s">
        <v>1328</v>
      </c>
      <c r="AZ635" s="588" t="s">
        <v>1328</v>
      </c>
      <c r="BA635" s="588" t="s">
        <v>1328</v>
      </c>
      <c r="BB635" s="586" t="s">
        <v>1328</v>
      </c>
      <c r="BC635" s="587" t="s">
        <v>1328</v>
      </c>
      <c r="BD635" s="587" t="s">
        <v>1328</v>
      </c>
      <c r="BE635" s="588" t="s">
        <v>1328</v>
      </c>
      <c r="BF635" s="586" t="s">
        <v>1328</v>
      </c>
      <c r="BG635" s="586" t="s">
        <v>1328</v>
      </c>
      <c r="BH635" s="586" t="s">
        <v>1328</v>
      </c>
      <c r="BI635" s="586" t="s">
        <v>1328</v>
      </c>
      <c r="BJ635" s="586"/>
      <c r="BK635" s="586"/>
    </row>
    <row r="636" spans="1:63" x14ac:dyDescent="0.25">
      <c r="A636" s="564">
        <v>303</v>
      </c>
      <c r="C636" s="584" t="s">
        <v>1328</v>
      </c>
      <c r="D636" s="584" t="s">
        <v>1328</v>
      </c>
      <c r="E636" s="585" t="s">
        <v>1328</v>
      </c>
      <c r="F636" s="586" t="s">
        <v>1328</v>
      </c>
      <c r="G636" s="586" t="s">
        <v>1328</v>
      </c>
      <c r="H636" s="586" t="s">
        <v>1328</v>
      </c>
      <c r="I636" s="586" t="s">
        <v>1328</v>
      </c>
      <c r="J636" s="586" t="s">
        <v>1328</v>
      </c>
      <c r="K636" s="586" t="s">
        <v>1328</v>
      </c>
      <c r="L636" s="586" t="s">
        <v>1328</v>
      </c>
      <c r="M636" s="586" t="s">
        <v>1328</v>
      </c>
      <c r="N636" s="586" t="s">
        <v>1328</v>
      </c>
      <c r="O636" s="586" t="s">
        <v>1328</v>
      </c>
      <c r="P636" s="586" t="s">
        <v>1328</v>
      </c>
      <c r="Q636" s="586" t="s">
        <v>1328</v>
      </c>
      <c r="R636" s="586" t="s">
        <v>1328</v>
      </c>
      <c r="S636" s="586" t="s">
        <v>1328</v>
      </c>
      <c r="T636" s="586" t="s">
        <v>1328</v>
      </c>
      <c r="U636" s="586" t="s">
        <v>1328</v>
      </c>
      <c r="V636" s="586" t="s">
        <v>1328</v>
      </c>
      <c r="W636" s="586" t="s">
        <v>1328</v>
      </c>
      <c r="X636" s="586" t="s">
        <v>1328</v>
      </c>
      <c r="Y636" s="586" t="s">
        <v>1328</v>
      </c>
      <c r="Z636" s="586" t="s">
        <v>1328</v>
      </c>
      <c r="AA636" s="586" t="s">
        <v>1328</v>
      </c>
      <c r="AB636" s="586" t="s">
        <v>1328</v>
      </c>
      <c r="AC636" s="586" t="s">
        <v>1328</v>
      </c>
      <c r="AD636" s="586" t="s">
        <v>1328</v>
      </c>
      <c r="AE636" s="586" t="s">
        <v>1328</v>
      </c>
      <c r="AF636" s="586" t="s">
        <v>1328</v>
      </c>
      <c r="AG636" s="586" t="s">
        <v>1328</v>
      </c>
      <c r="AH636" s="586" t="s">
        <v>1328</v>
      </c>
      <c r="AI636" s="586" t="s">
        <v>1328</v>
      </c>
      <c r="AJ636" s="586" t="s">
        <v>1328</v>
      </c>
      <c r="AK636" s="586" t="s">
        <v>1328</v>
      </c>
      <c r="AL636" s="586" t="s">
        <v>1328</v>
      </c>
      <c r="AM636" s="586" t="s">
        <v>1328</v>
      </c>
      <c r="AN636" s="586" t="s">
        <v>1328</v>
      </c>
      <c r="AO636" s="586" t="s">
        <v>1328</v>
      </c>
      <c r="AP636" s="586" t="s">
        <v>1328</v>
      </c>
      <c r="AQ636" s="586" t="s">
        <v>1328</v>
      </c>
      <c r="AR636" s="586" t="s">
        <v>1328</v>
      </c>
      <c r="AS636" s="586" t="s">
        <v>1328</v>
      </c>
      <c r="AT636" s="587" t="s">
        <v>1328</v>
      </c>
      <c r="AU636" s="586" t="s">
        <v>1328</v>
      </c>
      <c r="AV636" s="586" t="s">
        <v>1328</v>
      </c>
      <c r="AW636" s="586" t="s">
        <v>1328</v>
      </c>
      <c r="AX636" s="586" t="s">
        <v>1328</v>
      </c>
      <c r="AY636" s="586" t="s">
        <v>1328</v>
      </c>
      <c r="AZ636" s="588" t="s">
        <v>1328</v>
      </c>
      <c r="BA636" s="588" t="s">
        <v>1328</v>
      </c>
      <c r="BB636" s="586" t="s">
        <v>1328</v>
      </c>
      <c r="BC636" s="587" t="s">
        <v>1328</v>
      </c>
      <c r="BD636" s="587" t="s">
        <v>1328</v>
      </c>
      <c r="BE636" s="588" t="s">
        <v>1328</v>
      </c>
      <c r="BF636" s="586" t="s">
        <v>1328</v>
      </c>
      <c r="BG636" s="586" t="s">
        <v>1328</v>
      </c>
      <c r="BH636" s="586" t="s">
        <v>1328</v>
      </c>
      <c r="BI636" s="586" t="s">
        <v>1328</v>
      </c>
      <c r="BJ636" s="586"/>
      <c r="BK636" s="586"/>
    </row>
    <row r="637" spans="1:63" x14ac:dyDescent="0.25">
      <c r="A637" s="564">
        <v>303</v>
      </c>
      <c r="C637" s="584" t="s">
        <v>1328</v>
      </c>
      <c r="D637" s="584" t="s">
        <v>1328</v>
      </c>
      <c r="E637" s="585" t="s">
        <v>1328</v>
      </c>
      <c r="F637" s="586" t="s">
        <v>1328</v>
      </c>
      <c r="G637" s="586" t="s">
        <v>1328</v>
      </c>
      <c r="H637" s="586" t="s">
        <v>1328</v>
      </c>
      <c r="I637" s="586" t="s">
        <v>1328</v>
      </c>
      <c r="J637" s="586" t="s">
        <v>1328</v>
      </c>
      <c r="K637" s="586" t="s">
        <v>1328</v>
      </c>
      <c r="L637" s="586" t="s">
        <v>1328</v>
      </c>
      <c r="M637" s="586" t="s">
        <v>1328</v>
      </c>
      <c r="N637" s="586" t="s">
        <v>1328</v>
      </c>
      <c r="O637" s="586" t="s">
        <v>1328</v>
      </c>
      <c r="P637" s="586" t="s">
        <v>1328</v>
      </c>
      <c r="Q637" s="586" t="s">
        <v>1328</v>
      </c>
      <c r="R637" s="586" t="s">
        <v>1328</v>
      </c>
      <c r="S637" s="586" t="s">
        <v>1328</v>
      </c>
      <c r="T637" s="586" t="s">
        <v>1328</v>
      </c>
      <c r="U637" s="586" t="s">
        <v>1328</v>
      </c>
      <c r="V637" s="586" t="s">
        <v>1328</v>
      </c>
      <c r="W637" s="586" t="s">
        <v>1328</v>
      </c>
      <c r="X637" s="586" t="s">
        <v>1328</v>
      </c>
      <c r="Y637" s="586" t="s">
        <v>1328</v>
      </c>
      <c r="Z637" s="586" t="s">
        <v>1328</v>
      </c>
      <c r="AA637" s="586" t="s">
        <v>1328</v>
      </c>
      <c r="AB637" s="586" t="s">
        <v>1328</v>
      </c>
      <c r="AC637" s="586" t="s">
        <v>1328</v>
      </c>
      <c r="AD637" s="586" t="s">
        <v>1328</v>
      </c>
      <c r="AE637" s="586" t="s">
        <v>1328</v>
      </c>
      <c r="AF637" s="586" t="s">
        <v>1328</v>
      </c>
      <c r="AG637" s="586" t="s">
        <v>1328</v>
      </c>
      <c r="AH637" s="586" t="s">
        <v>1328</v>
      </c>
      <c r="AI637" s="586" t="s">
        <v>1328</v>
      </c>
      <c r="AJ637" s="586" t="s">
        <v>1328</v>
      </c>
      <c r="AK637" s="586" t="s">
        <v>1328</v>
      </c>
      <c r="AL637" s="586" t="s">
        <v>1328</v>
      </c>
      <c r="AM637" s="586" t="s">
        <v>1328</v>
      </c>
      <c r="AN637" s="586" t="s">
        <v>1328</v>
      </c>
      <c r="AO637" s="586" t="s">
        <v>1328</v>
      </c>
      <c r="AP637" s="586" t="s">
        <v>1328</v>
      </c>
      <c r="AQ637" s="586" t="s">
        <v>1328</v>
      </c>
      <c r="AR637" s="586" t="s">
        <v>1328</v>
      </c>
      <c r="AS637" s="586" t="s">
        <v>1328</v>
      </c>
      <c r="AT637" s="587" t="s">
        <v>1328</v>
      </c>
      <c r="AU637" s="586" t="s">
        <v>1328</v>
      </c>
      <c r="AV637" s="586" t="s">
        <v>1328</v>
      </c>
      <c r="AW637" s="586" t="s">
        <v>1328</v>
      </c>
      <c r="AX637" s="586" t="s">
        <v>1328</v>
      </c>
      <c r="AY637" s="586" t="s">
        <v>1328</v>
      </c>
      <c r="AZ637" s="588" t="s">
        <v>1328</v>
      </c>
      <c r="BA637" s="588" t="s">
        <v>1328</v>
      </c>
      <c r="BB637" s="586" t="s">
        <v>1328</v>
      </c>
      <c r="BC637" s="587" t="s">
        <v>1328</v>
      </c>
      <c r="BD637" s="587" t="s">
        <v>1328</v>
      </c>
      <c r="BE637" s="588" t="s">
        <v>1328</v>
      </c>
      <c r="BF637" s="586" t="s">
        <v>1328</v>
      </c>
      <c r="BG637" s="586" t="s">
        <v>1328</v>
      </c>
      <c r="BH637" s="586" t="s">
        <v>1328</v>
      </c>
      <c r="BI637" s="586" t="s">
        <v>1328</v>
      </c>
      <c r="BJ637" s="586"/>
      <c r="BK637" s="586"/>
    </row>
    <row r="638" spans="1:63" x14ac:dyDescent="0.25">
      <c r="A638" s="564">
        <v>303</v>
      </c>
      <c r="C638" s="584" t="s">
        <v>1328</v>
      </c>
      <c r="D638" s="584" t="s">
        <v>1328</v>
      </c>
      <c r="E638" s="585" t="s">
        <v>1328</v>
      </c>
      <c r="F638" s="586" t="s">
        <v>1328</v>
      </c>
      <c r="G638" s="586" t="s">
        <v>1328</v>
      </c>
      <c r="H638" s="586" t="s">
        <v>1328</v>
      </c>
      <c r="I638" s="586" t="s">
        <v>1328</v>
      </c>
      <c r="J638" s="586" t="s">
        <v>1328</v>
      </c>
      <c r="K638" s="586" t="s">
        <v>1328</v>
      </c>
      <c r="L638" s="586" t="s">
        <v>1328</v>
      </c>
      <c r="M638" s="586" t="s">
        <v>1328</v>
      </c>
      <c r="N638" s="586" t="s">
        <v>1328</v>
      </c>
      <c r="O638" s="586" t="s">
        <v>1328</v>
      </c>
      <c r="P638" s="586" t="s">
        <v>1328</v>
      </c>
      <c r="Q638" s="586" t="s">
        <v>1328</v>
      </c>
      <c r="R638" s="586" t="s">
        <v>1328</v>
      </c>
      <c r="S638" s="586" t="s">
        <v>1328</v>
      </c>
      <c r="T638" s="586" t="s">
        <v>1328</v>
      </c>
      <c r="U638" s="586" t="s">
        <v>1328</v>
      </c>
      <c r="V638" s="586" t="s">
        <v>1328</v>
      </c>
      <c r="W638" s="586" t="s">
        <v>1328</v>
      </c>
      <c r="X638" s="586" t="s">
        <v>1328</v>
      </c>
      <c r="Y638" s="586" t="s">
        <v>1328</v>
      </c>
      <c r="Z638" s="586" t="s">
        <v>1328</v>
      </c>
      <c r="AA638" s="586" t="s">
        <v>1328</v>
      </c>
      <c r="AB638" s="586" t="s">
        <v>1328</v>
      </c>
      <c r="AC638" s="586" t="s">
        <v>1328</v>
      </c>
      <c r="AD638" s="586" t="s">
        <v>1328</v>
      </c>
      <c r="AE638" s="586" t="s">
        <v>1328</v>
      </c>
      <c r="AF638" s="586" t="s">
        <v>1328</v>
      </c>
      <c r="AG638" s="586" t="s">
        <v>1328</v>
      </c>
      <c r="AH638" s="586" t="s">
        <v>1328</v>
      </c>
      <c r="AI638" s="586" t="s">
        <v>1328</v>
      </c>
      <c r="AJ638" s="586" t="s">
        <v>1328</v>
      </c>
      <c r="AK638" s="586" t="s">
        <v>1328</v>
      </c>
      <c r="AL638" s="586" t="s">
        <v>1328</v>
      </c>
      <c r="AM638" s="586" t="s">
        <v>1328</v>
      </c>
      <c r="AN638" s="586" t="s">
        <v>1328</v>
      </c>
      <c r="AO638" s="586" t="s">
        <v>1328</v>
      </c>
      <c r="AP638" s="586" t="s">
        <v>1328</v>
      </c>
      <c r="AQ638" s="586" t="s">
        <v>1328</v>
      </c>
      <c r="AR638" s="586" t="s">
        <v>1328</v>
      </c>
      <c r="AS638" s="586" t="s">
        <v>1328</v>
      </c>
      <c r="AT638" s="587" t="s">
        <v>1328</v>
      </c>
      <c r="AU638" s="586" t="s">
        <v>1328</v>
      </c>
      <c r="AV638" s="586" t="s">
        <v>1328</v>
      </c>
      <c r="AW638" s="586" t="s">
        <v>1328</v>
      </c>
      <c r="AX638" s="586" t="s">
        <v>1328</v>
      </c>
      <c r="AY638" s="586" t="s">
        <v>1328</v>
      </c>
      <c r="AZ638" s="588" t="s">
        <v>1328</v>
      </c>
      <c r="BA638" s="588" t="s">
        <v>1328</v>
      </c>
      <c r="BB638" s="586" t="s">
        <v>1328</v>
      </c>
      <c r="BC638" s="587" t="s">
        <v>1328</v>
      </c>
      <c r="BD638" s="587" t="s">
        <v>1328</v>
      </c>
      <c r="BE638" s="588" t="s">
        <v>1328</v>
      </c>
      <c r="BF638" s="586" t="s">
        <v>1328</v>
      </c>
      <c r="BG638" s="586" t="s">
        <v>1328</v>
      </c>
      <c r="BH638" s="586" t="s">
        <v>1328</v>
      </c>
      <c r="BI638" s="586" t="s">
        <v>1328</v>
      </c>
      <c r="BJ638" s="586"/>
      <c r="BK638" s="586"/>
    </row>
    <row r="639" spans="1:63" x14ac:dyDescent="0.25">
      <c r="A639" s="564">
        <v>303</v>
      </c>
      <c r="C639" s="584" t="s">
        <v>1328</v>
      </c>
      <c r="D639" s="584" t="s">
        <v>1328</v>
      </c>
      <c r="E639" s="585" t="s">
        <v>1328</v>
      </c>
      <c r="F639" s="586" t="s">
        <v>1328</v>
      </c>
      <c r="G639" s="586" t="s">
        <v>1328</v>
      </c>
      <c r="H639" s="586" t="s">
        <v>1328</v>
      </c>
      <c r="I639" s="586" t="s">
        <v>1328</v>
      </c>
      <c r="J639" s="586" t="s">
        <v>1328</v>
      </c>
      <c r="K639" s="586" t="s">
        <v>1328</v>
      </c>
      <c r="L639" s="586" t="s">
        <v>1328</v>
      </c>
      <c r="M639" s="586" t="s">
        <v>1328</v>
      </c>
      <c r="N639" s="586" t="s">
        <v>1328</v>
      </c>
      <c r="O639" s="586" t="s">
        <v>1328</v>
      </c>
      <c r="P639" s="586" t="s">
        <v>1328</v>
      </c>
      <c r="Q639" s="586" t="s">
        <v>1328</v>
      </c>
      <c r="R639" s="586" t="s">
        <v>1328</v>
      </c>
      <c r="S639" s="586" t="s">
        <v>1328</v>
      </c>
      <c r="T639" s="586" t="s">
        <v>1328</v>
      </c>
      <c r="U639" s="586" t="s">
        <v>1328</v>
      </c>
      <c r="V639" s="586" t="s">
        <v>1328</v>
      </c>
      <c r="W639" s="586" t="s">
        <v>1328</v>
      </c>
      <c r="X639" s="586" t="s">
        <v>1328</v>
      </c>
      <c r="Y639" s="586" t="s">
        <v>1328</v>
      </c>
      <c r="Z639" s="586" t="s">
        <v>1328</v>
      </c>
      <c r="AA639" s="586" t="s">
        <v>1328</v>
      </c>
      <c r="AB639" s="586" t="s">
        <v>1328</v>
      </c>
      <c r="AC639" s="586" t="s">
        <v>1328</v>
      </c>
      <c r="AD639" s="586" t="s">
        <v>1328</v>
      </c>
      <c r="AE639" s="586" t="s">
        <v>1328</v>
      </c>
      <c r="AF639" s="586" t="s">
        <v>1328</v>
      </c>
      <c r="AG639" s="586" t="s">
        <v>1328</v>
      </c>
      <c r="AH639" s="586" t="s">
        <v>1328</v>
      </c>
      <c r="AI639" s="586" t="s">
        <v>1328</v>
      </c>
      <c r="AJ639" s="586" t="s">
        <v>1328</v>
      </c>
      <c r="AK639" s="586" t="s">
        <v>1328</v>
      </c>
      <c r="AL639" s="586" t="s">
        <v>1328</v>
      </c>
      <c r="AM639" s="586" t="s">
        <v>1328</v>
      </c>
      <c r="AN639" s="586" t="s">
        <v>1328</v>
      </c>
      <c r="AO639" s="586" t="s">
        <v>1328</v>
      </c>
      <c r="AP639" s="586" t="s">
        <v>1328</v>
      </c>
      <c r="AQ639" s="586" t="s">
        <v>1328</v>
      </c>
      <c r="AR639" s="586" t="s">
        <v>1328</v>
      </c>
      <c r="AS639" s="586" t="s">
        <v>1328</v>
      </c>
      <c r="AT639" s="587" t="s">
        <v>1328</v>
      </c>
      <c r="AU639" s="586" t="s">
        <v>1328</v>
      </c>
      <c r="AV639" s="586" t="s">
        <v>1328</v>
      </c>
      <c r="AW639" s="586" t="s">
        <v>1328</v>
      </c>
      <c r="AX639" s="586" t="s">
        <v>1328</v>
      </c>
      <c r="AY639" s="586" t="s">
        <v>1328</v>
      </c>
      <c r="AZ639" s="588" t="s">
        <v>1328</v>
      </c>
      <c r="BA639" s="588" t="s">
        <v>1328</v>
      </c>
      <c r="BB639" s="586" t="s">
        <v>1328</v>
      </c>
      <c r="BC639" s="587" t="s">
        <v>1328</v>
      </c>
      <c r="BD639" s="587" t="s">
        <v>1328</v>
      </c>
      <c r="BE639" s="588" t="s">
        <v>1328</v>
      </c>
      <c r="BF639" s="586" t="s">
        <v>1328</v>
      </c>
      <c r="BG639" s="586" t="s">
        <v>1328</v>
      </c>
      <c r="BH639" s="586" t="s">
        <v>1328</v>
      </c>
      <c r="BI639" s="586" t="s">
        <v>1328</v>
      </c>
      <c r="BJ639" s="586"/>
      <c r="BK639" s="586"/>
    </row>
    <row r="640" spans="1:63" x14ac:dyDescent="0.25">
      <c r="A640" s="564">
        <v>303</v>
      </c>
      <c r="C640" s="584" t="s">
        <v>1328</v>
      </c>
      <c r="D640" s="584" t="s">
        <v>1328</v>
      </c>
      <c r="E640" s="585" t="s">
        <v>1328</v>
      </c>
      <c r="F640" s="586" t="s">
        <v>1328</v>
      </c>
      <c r="G640" s="586" t="s">
        <v>1328</v>
      </c>
      <c r="H640" s="586" t="s">
        <v>1328</v>
      </c>
      <c r="I640" s="586" t="s">
        <v>1328</v>
      </c>
      <c r="J640" s="586" t="s">
        <v>1328</v>
      </c>
      <c r="K640" s="586" t="s">
        <v>1328</v>
      </c>
      <c r="L640" s="586" t="s">
        <v>1328</v>
      </c>
      <c r="M640" s="586" t="s">
        <v>1328</v>
      </c>
      <c r="N640" s="586" t="s">
        <v>1328</v>
      </c>
      <c r="O640" s="586" t="s">
        <v>1328</v>
      </c>
      <c r="P640" s="586" t="s">
        <v>1328</v>
      </c>
      <c r="Q640" s="586" t="s">
        <v>1328</v>
      </c>
      <c r="R640" s="586" t="s">
        <v>1328</v>
      </c>
      <c r="S640" s="586" t="s">
        <v>1328</v>
      </c>
      <c r="T640" s="586" t="s">
        <v>1328</v>
      </c>
      <c r="U640" s="586" t="s">
        <v>1328</v>
      </c>
      <c r="V640" s="586" t="s">
        <v>1328</v>
      </c>
      <c r="W640" s="586" t="s">
        <v>1328</v>
      </c>
      <c r="X640" s="586" t="s">
        <v>1328</v>
      </c>
      <c r="Y640" s="586" t="s">
        <v>1328</v>
      </c>
      <c r="Z640" s="586" t="s">
        <v>1328</v>
      </c>
      <c r="AA640" s="586" t="s">
        <v>1328</v>
      </c>
      <c r="AB640" s="586" t="s">
        <v>1328</v>
      </c>
      <c r="AC640" s="586" t="s">
        <v>1328</v>
      </c>
      <c r="AD640" s="586" t="s">
        <v>1328</v>
      </c>
      <c r="AE640" s="586" t="s">
        <v>1328</v>
      </c>
      <c r="AF640" s="586" t="s">
        <v>1328</v>
      </c>
      <c r="AG640" s="586" t="s">
        <v>1328</v>
      </c>
      <c r="AH640" s="586" t="s">
        <v>1328</v>
      </c>
      <c r="AI640" s="586" t="s">
        <v>1328</v>
      </c>
      <c r="AJ640" s="586" t="s">
        <v>1328</v>
      </c>
      <c r="AK640" s="586" t="s">
        <v>1328</v>
      </c>
      <c r="AL640" s="586" t="s">
        <v>1328</v>
      </c>
      <c r="AM640" s="586" t="s">
        <v>1328</v>
      </c>
      <c r="AN640" s="586" t="s">
        <v>1328</v>
      </c>
      <c r="AO640" s="586" t="s">
        <v>1328</v>
      </c>
      <c r="AP640" s="586" t="s">
        <v>1328</v>
      </c>
      <c r="AQ640" s="586" t="s">
        <v>1328</v>
      </c>
      <c r="AR640" s="586" t="s">
        <v>1328</v>
      </c>
      <c r="AS640" s="586" t="s">
        <v>1328</v>
      </c>
      <c r="AT640" s="587" t="s">
        <v>1328</v>
      </c>
      <c r="AU640" s="586" t="s">
        <v>1328</v>
      </c>
      <c r="AV640" s="586" t="s">
        <v>1328</v>
      </c>
      <c r="AW640" s="586" t="s">
        <v>1328</v>
      </c>
      <c r="AX640" s="586" t="s">
        <v>1328</v>
      </c>
      <c r="AY640" s="586" t="s">
        <v>1328</v>
      </c>
      <c r="AZ640" s="588" t="s">
        <v>1328</v>
      </c>
      <c r="BA640" s="588" t="s">
        <v>1328</v>
      </c>
      <c r="BB640" s="586" t="s">
        <v>1328</v>
      </c>
      <c r="BC640" s="587" t="s">
        <v>1328</v>
      </c>
      <c r="BD640" s="587" t="s">
        <v>1328</v>
      </c>
      <c r="BE640" s="588" t="s">
        <v>1328</v>
      </c>
      <c r="BF640" s="586" t="s">
        <v>1328</v>
      </c>
      <c r="BG640" s="586" t="s">
        <v>1328</v>
      </c>
      <c r="BH640" s="586" t="s">
        <v>1328</v>
      </c>
      <c r="BI640" s="586" t="s">
        <v>1328</v>
      </c>
      <c r="BJ640" s="586"/>
      <c r="BK640" s="586"/>
    </row>
    <row r="641" spans="1:63" x14ac:dyDescent="0.25">
      <c r="A641" s="564">
        <v>303</v>
      </c>
      <c r="C641" s="584" t="s">
        <v>1328</v>
      </c>
      <c r="D641" s="584" t="s">
        <v>1328</v>
      </c>
      <c r="E641" s="585" t="s">
        <v>1328</v>
      </c>
      <c r="F641" s="586" t="s">
        <v>1328</v>
      </c>
      <c r="G641" s="586" t="s">
        <v>1328</v>
      </c>
      <c r="H641" s="586" t="s">
        <v>1328</v>
      </c>
      <c r="I641" s="586" t="s">
        <v>1328</v>
      </c>
      <c r="J641" s="586" t="s">
        <v>1328</v>
      </c>
      <c r="K641" s="586" t="s">
        <v>1328</v>
      </c>
      <c r="L641" s="586" t="s">
        <v>1328</v>
      </c>
      <c r="M641" s="586" t="s">
        <v>1328</v>
      </c>
      <c r="N641" s="586" t="s">
        <v>1328</v>
      </c>
      <c r="O641" s="586" t="s">
        <v>1328</v>
      </c>
      <c r="P641" s="586" t="s">
        <v>1328</v>
      </c>
      <c r="Q641" s="586" t="s">
        <v>1328</v>
      </c>
      <c r="R641" s="586" t="s">
        <v>1328</v>
      </c>
      <c r="S641" s="586" t="s">
        <v>1328</v>
      </c>
      <c r="T641" s="586" t="s">
        <v>1328</v>
      </c>
      <c r="U641" s="586" t="s">
        <v>1328</v>
      </c>
      <c r="V641" s="586" t="s">
        <v>1328</v>
      </c>
      <c r="W641" s="586" t="s">
        <v>1328</v>
      </c>
      <c r="X641" s="586" t="s">
        <v>1328</v>
      </c>
      <c r="Y641" s="586" t="s">
        <v>1328</v>
      </c>
      <c r="Z641" s="586" t="s">
        <v>1328</v>
      </c>
      <c r="AA641" s="586" t="s">
        <v>1328</v>
      </c>
      <c r="AB641" s="586" t="s">
        <v>1328</v>
      </c>
      <c r="AC641" s="586" t="s">
        <v>1328</v>
      </c>
      <c r="AD641" s="586" t="s">
        <v>1328</v>
      </c>
      <c r="AE641" s="586" t="s">
        <v>1328</v>
      </c>
      <c r="AF641" s="586" t="s">
        <v>1328</v>
      </c>
      <c r="AG641" s="586" t="s">
        <v>1328</v>
      </c>
      <c r="AH641" s="586" t="s">
        <v>1328</v>
      </c>
      <c r="AI641" s="586" t="s">
        <v>1328</v>
      </c>
      <c r="AJ641" s="586" t="s">
        <v>1328</v>
      </c>
      <c r="AK641" s="586" t="s">
        <v>1328</v>
      </c>
      <c r="AL641" s="586" t="s">
        <v>1328</v>
      </c>
      <c r="AM641" s="586" t="s">
        <v>1328</v>
      </c>
      <c r="AN641" s="586" t="s">
        <v>1328</v>
      </c>
      <c r="AO641" s="586" t="s">
        <v>1328</v>
      </c>
      <c r="AP641" s="586" t="s">
        <v>1328</v>
      </c>
      <c r="AQ641" s="586" t="s">
        <v>1328</v>
      </c>
      <c r="AR641" s="586" t="s">
        <v>1328</v>
      </c>
      <c r="AS641" s="586" t="s">
        <v>1328</v>
      </c>
      <c r="AT641" s="587" t="s">
        <v>1328</v>
      </c>
      <c r="AU641" s="586" t="s">
        <v>1328</v>
      </c>
      <c r="AV641" s="586" t="s">
        <v>1328</v>
      </c>
      <c r="AW641" s="586" t="s">
        <v>1328</v>
      </c>
      <c r="AX641" s="586" t="s">
        <v>1328</v>
      </c>
      <c r="AY641" s="586" t="s">
        <v>1328</v>
      </c>
      <c r="AZ641" s="588" t="s">
        <v>1328</v>
      </c>
      <c r="BA641" s="588" t="s">
        <v>1328</v>
      </c>
      <c r="BB641" s="586" t="s">
        <v>1328</v>
      </c>
      <c r="BC641" s="587" t="s">
        <v>1328</v>
      </c>
      <c r="BD641" s="587" t="s">
        <v>1328</v>
      </c>
      <c r="BE641" s="588" t="s">
        <v>1328</v>
      </c>
      <c r="BF641" s="586" t="s">
        <v>1328</v>
      </c>
      <c r="BG641" s="586" t="s">
        <v>1328</v>
      </c>
      <c r="BH641" s="586" t="s">
        <v>1328</v>
      </c>
      <c r="BI641" s="586" t="s">
        <v>1328</v>
      </c>
      <c r="BJ641" s="586"/>
      <c r="BK641" s="586"/>
    </row>
    <row r="642" spans="1:63" x14ac:dyDescent="0.25">
      <c r="A642" s="564">
        <v>303</v>
      </c>
      <c r="C642" s="584" t="s">
        <v>1328</v>
      </c>
      <c r="D642" s="584" t="s">
        <v>1328</v>
      </c>
      <c r="E642" s="585" t="s">
        <v>1328</v>
      </c>
      <c r="F642" s="586" t="s">
        <v>1328</v>
      </c>
      <c r="G642" s="586" t="s">
        <v>1328</v>
      </c>
      <c r="H642" s="586" t="s">
        <v>1328</v>
      </c>
      <c r="I642" s="586" t="s">
        <v>1328</v>
      </c>
      <c r="J642" s="586" t="s">
        <v>1328</v>
      </c>
      <c r="K642" s="586" t="s">
        <v>1328</v>
      </c>
      <c r="L642" s="586" t="s">
        <v>1328</v>
      </c>
      <c r="M642" s="586" t="s">
        <v>1328</v>
      </c>
      <c r="N642" s="586" t="s">
        <v>1328</v>
      </c>
      <c r="O642" s="586" t="s">
        <v>1328</v>
      </c>
      <c r="P642" s="586" t="s">
        <v>1328</v>
      </c>
      <c r="Q642" s="586" t="s">
        <v>1328</v>
      </c>
      <c r="R642" s="586" t="s">
        <v>1328</v>
      </c>
      <c r="S642" s="586" t="s">
        <v>1328</v>
      </c>
      <c r="T642" s="586" t="s">
        <v>1328</v>
      </c>
      <c r="U642" s="586" t="s">
        <v>1328</v>
      </c>
      <c r="V642" s="586" t="s">
        <v>1328</v>
      </c>
      <c r="W642" s="586" t="s">
        <v>1328</v>
      </c>
      <c r="X642" s="586" t="s">
        <v>1328</v>
      </c>
      <c r="Y642" s="586" t="s">
        <v>1328</v>
      </c>
      <c r="Z642" s="586" t="s">
        <v>1328</v>
      </c>
      <c r="AA642" s="586" t="s">
        <v>1328</v>
      </c>
      <c r="AB642" s="586" t="s">
        <v>1328</v>
      </c>
      <c r="AC642" s="586" t="s">
        <v>1328</v>
      </c>
      <c r="AD642" s="586" t="s">
        <v>1328</v>
      </c>
      <c r="AE642" s="586" t="s">
        <v>1328</v>
      </c>
      <c r="AF642" s="586" t="s">
        <v>1328</v>
      </c>
      <c r="AG642" s="586" t="s">
        <v>1328</v>
      </c>
      <c r="AH642" s="586" t="s">
        <v>1328</v>
      </c>
      <c r="AI642" s="586" t="s">
        <v>1328</v>
      </c>
      <c r="AJ642" s="586" t="s">
        <v>1328</v>
      </c>
      <c r="AK642" s="586" t="s">
        <v>1328</v>
      </c>
      <c r="AL642" s="586" t="s">
        <v>1328</v>
      </c>
      <c r="AM642" s="586" t="s">
        <v>1328</v>
      </c>
      <c r="AN642" s="586" t="s">
        <v>1328</v>
      </c>
      <c r="AO642" s="586" t="s">
        <v>1328</v>
      </c>
      <c r="AP642" s="586" t="s">
        <v>1328</v>
      </c>
      <c r="AQ642" s="586" t="s">
        <v>1328</v>
      </c>
      <c r="AR642" s="586" t="s">
        <v>1328</v>
      </c>
      <c r="AS642" s="586" t="s">
        <v>1328</v>
      </c>
      <c r="AT642" s="587" t="s">
        <v>1328</v>
      </c>
      <c r="AU642" s="586" t="s">
        <v>1328</v>
      </c>
      <c r="AV642" s="586" t="s">
        <v>1328</v>
      </c>
      <c r="AW642" s="586" t="s">
        <v>1328</v>
      </c>
      <c r="AX642" s="586" t="s">
        <v>1328</v>
      </c>
      <c r="AY642" s="586" t="s">
        <v>1328</v>
      </c>
      <c r="AZ642" s="588" t="s">
        <v>1328</v>
      </c>
      <c r="BA642" s="588" t="s">
        <v>1328</v>
      </c>
      <c r="BB642" s="586" t="s">
        <v>1328</v>
      </c>
      <c r="BC642" s="587" t="s">
        <v>1328</v>
      </c>
      <c r="BD642" s="587" t="s">
        <v>1328</v>
      </c>
      <c r="BE642" s="588" t="s">
        <v>1328</v>
      </c>
      <c r="BF642" s="586" t="s">
        <v>1328</v>
      </c>
      <c r="BG642" s="586" t="s">
        <v>1328</v>
      </c>
      <c r="BH642" s="586" t="s">
        <v>1328</v>
      </c>
      <c r="BI642" s="586" t="s">
        <v>1328</v>
      </c>
      <c r="BJ642" s="586"/>
      <c r="BK642" s="586"/>
    </row>
    <row r="643" spans="1:63" x14ac:dyDescent="0.25">
      <c r="A643" s="564">
        <v>303</v>
      </c>
      <c r="C643" s="584" t="s">
        <v>1328</v>
      </c>
      <c r="D643" s="584" t="s">
        <v>1328</v>
      </c>
      <c r="E643" s="585" t="s">
        <v>1328</v>
      </c>
      <c r="F643" s="586" t="s">
        <v>1328</v>
      </c>
      <c r="G643" s="586" t="s">
        <v>1328</v>
      </c>
      <c r="H643" s="586" t="s">
        <v>1328</v>
      </c>
      <c r="I643" s="586" t="s">
        <v>1328</v>
      </c>
      <c r="J643" s="586" t="s">
        <v>1328</v>
      </c>
      <c r="K643" s="586" t="s">
        <v>1328</v>
      </c>
      <c r="L643" s="586" t="s">
        <v>1328</v>
      </c>
      <c r="M643" s="586" t="s">
        <v>1328</v>
      </c>
      <c r="N643" s="586" t="s">
        <v>1328</v>
      </c>
      <c r="O643" s="586" t="s">
        <v>1328</v>
      </c>
      <c r="P643" s="586" t="s">
        <v>1328</v>
      </c>
      <c r="Q643" s="586" t="s">
        <v>1328</v>
      </c>
      <c r="R643" s="586" t="s">
        <v>1328</v>
      </c>
      <c r="S643" s="586" t="s">
        <v>1328</v>
      </c>
      <c r="T643" s="586" t="s">
        <v>1328</v>
      </c>
      <c r="U643" s="586" t="s">
        <v>1328</v>
      </c>
      <c r="V643" s="586" t="s">
        <v>1328</v>
      </c>
      <c r="W643" s="586" t="s">
        <v>1328</v>
      </c>
      <c r="X643" s="586" t="s">
        <v>1328</v>
      </c>
      <c r="Y643" s="586" t="s">
        <v>1328</v>
      </c>
      <c r="Z643" s="586" t="s">
        <v>1328</v>
      </c>
      <c r="AA643" s="586" t="s">
        <v>1328</v>
      </c>
      <c r="AB643" s="586" t="s">
        <v>1328</v>
      </c>
      <c r="AC643" s="586" t="s">
        <v>1328</v>
      </c>
      <c r="AD643" s="586" t="s">
        <v>1328</v>
      </c>
      <c r="AE643" s="586" t="s">
        <v>1328</v>
      </c>
      <c r="AF643" s="586" t="s">
        <v>1328</v>
      </c>
      <c r="AG643" s="586" t="s">
        <v>1328</v>
      </c>
      <c r="AH643" s="586" t="s">
        <v>1328</v>
      </c>
      <c r="AI643" s="586" t="s">
        <v>1328</v>
      </c>
      <c r="AJ643" s="586" t="s">
        <v>1328</v>
      </c>
      <c r="AK643" s="586" t="s">
        <v>1328</v>
      </c>
      <c r="AL643" s="586" t="s">
        <v>1328</v>
      </c>
      <c r="AM643" s="586" t="s">
        <v>1328</v>
      </c>
      <c r="AN643" s="586" t="s">
        <v>1328</v>
      </c>
      <c r="AO643" s="586" t="s">
        <v>1328</v>
      </c>
      <c r="AP643" s="586" t="s">
        <v>1328</v>
      </c>
      <c r="AQ643" s="586" t="s">
        <v>1328</v>
      </c>
      <c r="AR643" s="586" t="s">
        <v>1328</v>
      </c>
      <c r="AS643" s="586" t="s">
        <v>1328</v>
      </c>
      <c r="AT643" s="587" t="s">
        <v>1328</v>
      </c>
      <c r="AU643" s="586" t="s">
        <v>1328</v>
      </c>
      <c r="AV643" s="586" t="s">
        <v>1328</v>
      </c>
      <c r="AW643" s="586" t="s">
        <v>1328</v>
      </c>
      <c r="AX643" s="586" t="s">
        <v>1328</v>
      </c>
      <c r="AY643" s="586" t="s">
        <v>1328</v>
      </c>
      <c r="AZ643" s="588" t="s">
        <v>1328</v>
      </c>
      <c r="BA643" s="588" t="s">
        <v>1328</v>
      </c>
      <c r="BB643" s="586" t="s">
        <v>1328</v>
      </c>
      <c r="BC643" s="587" t="s">
        <v>1328</v>
      </c>
      <c r="BD643" s="587" t="s">
        <v>1328</v>
      </c>
      <c r="BE643" s="588" t="s">
        <v>1328</v>
      </c>
      <c r="BF643" s="586" t="s">
        <v>1328</v>
      </c>
      <c r="BG643" s="586" t="s">
        <v>1328</v>
      </c>
      <c r="BH643" s="586" t="s">
        <v>1328</v>
      </c>
      <c r="BI643" s="586" t="s">
        <v>1328</v>
      </c>
      <c r="BJ643" s="586"/>
      <c r="BK643" s="586"/>
    </row>
    <row r="644" spans="1:63" x14ac:dyDescent="0.25">
      <c r="A644" s="564">
        <v>303</v>
      </c>
      <c r="C644" s="584" t="s">
        <v>1328</v>
      </c>
      <c r="D644" s="584" t="s">
        <v>1328</v>
      </c>
      <c r="E644" s="585" t="s">
        <v>1328</v>
      </c>
      <c r="F644" s="586" t="s">
        <v>1328</v>
      </c>
      <c r="G644" s="586" t="s">
        <v>1328</v>
      </c>
      <c r="H644" s="586" t="s">
        <v>1328</v>
      </c>
      <c r="I644" s="586" t="s">
        <v>1328</v>
      </c>
      <c r="J644" s="586" t="s">
        <v>1328</v>
      </c>
      <c r="K644" s="586" t="s">
        <v>1328</v>
      </c>
      <c r="L644" s="586" t="s">
        <v>1328</v>
      </c>
      <c r="M644" s="586" t="s">
        <v>1328</v>
      </c>
      <c r="N644" s="586" t="s">
        <v>1328</v>
      </c>
      <c r="O644" s="586" t="s">
        <v>1328</v>
      </c>
      <c r="P644" s="586" t="s">
        <v>1328</v>
      </c>
      <c r="Q644" s="586" t="s">
        <v>1328</v>
      </c>
      <c r="R644" s="586" t="s">
        <v>1328</v>
      </c>
      <c r="S644" s="586" t="s">
        <v>1328</v>
      </c>
      <c r="T644" s="586" t="s">
        <v>1328</v>
      </c>
      <c r="U644" s="586" t="s">
        <v>1328</v>
      </c>
      <c r="V644" s="586" t="s">
        <v>1328</v>
      </c>
      <c r="W644" s="586" t="s">
        <v>1328</v>
      </c>
      <c r="X644" s="586" t="s">
        <v>1328</v>
      </c>
      <c r="Y644" s="586" t="s">
        <v>1328</v>
      </c>
      <c r="Z644" s="586" t="s">
        <v>1328</v>
      </c>
      <c r="AA644" s="586" t="s">
        <v>1328</v>
      </c>
      <c r="AB644" s="586" t="s">
        <v>1328</v>
      </c>
      <c r="AC644" s="586" t="s">
        <v>1328</v>
      </c>
      <c r="AD644" s="586" t="s">
        <v>1328</v>
      </c>
      <c r="AE644" s="586" t="s">
        <v>1328</v>
      </c>
      <c r="AF644" s="586" t="s">
        <v>1328</v>
      </c>
      <c r="AG644" s="586" t="s">
        <v>1328</v>
      </c>
      <c r="AH644" s="586" t="s">
        <v>1328</v>
      </c>
      <c r="AI644" s="586" t="s">
        <v>1328</v>
      </c>
      <c r="AJ644" s="586" t="s">
        <v>1328</v>
      </c>
      <c r="AK644" s="586" t="s">
        <v>1328</v>
      </c>
      <c r="AL644" s="586" t="s">
        <v>1328</v>
      </c>
      <c r="AM644" s="586" t="s">
        <v>1328</v>
      </c>
      <c r="AN644" s="586" t="s">
        <v>1328</v>
      </c>
      <c r="AO644" s="586" t="s">
        <v>1328</v>
      </c>
      <c r="AP644" s="586" t="s">
        <v>1328</v>
      </c>
      <c r="AQ644" s="586" t="s">
        <v>1328</v>
      </c>
      <c r="AR644" s="586" t="s">
        <v>1328</v>
      </c>
      <c r="AS644" s="586" t="s">
        <v>1328</v>
      </c>
      <c r="AT644" s="587" t="s">
        <v>1328</v>
      </c>
      <c r="AU644" s="586" t="s">
        <v>1328</v>
      </c>
      <c r="AV644" s="586" t="s">
        <v>1328</v>
      </c>
      <c r="AW644" s="586" t="s">
        <v>1328</v>
      </c>
      <c r="AX644" s="586" t="s">
        <v>1328</v>
      </c>
      <c r="AY644" s="586" t="s">
        <v>1328</v>
      </c>
      <c r="AZ644" s="588" t="s">
        <v>1328</v>
      </c>
      <c r="BA644" s="588" t="s">
        <v>1328</v>
      </c>
      <c r="BB644" s="586" t="s">
        <v>1328</v>
      </c>
      <c r="BC644" s="587" t="s">
        <v>1328</v>
      </c>
      <c r="BD644" s="587" t="s">
        <v>1328</v>
      </c>
      <c r="BE644" s="588" t="s">
        <v>1328</v>
      </c>
      <c r="BF644" s="586" t="s">
        <v>1328</v>
      </c>
      <c r="BG644" s="586" t="s">
        <v>1328</v>
      </c>
      <c r="BH644" s="586" t="s">
        <v>1328</v>
      </c>
      <c r="BI644" s="586" t="s">
        <v>1328</v>
      </c>
      <c r="BJ644" s="586"/>
      <c r="BK644" s="586"/>
    </row>
    <row r="645" spans="1:63" x14ac:dyDescent="0.25">
      <c r="A645" s="564">
        <v>303</v>
      </c>
      <c r="C645" s="584" t="s">
        <v>1328</v>
      </c>
      <c r="D645" s="584" t="s">
        <v>1328</v>
      </c>
      <c r="E645" s="585" t="s">
        <v>1328</v>
      </c>
      <c r="F645" s="586" t="s">
        <v>1328</v>
      </c>
      <c r="G645" s="586" t="s">
        <v>1328</v>
      </c>
      <c r="H645" s="586" t="s">
        <v>1328</v>
      </c>
      <c r="I645" s="586" t="s">
        <v>1328</v>
      </c>
      <c r="J645" s="586" t="s">
        <v>1328</v>
      </c>
      <c r="K645" s="586" t="s">
        <v>1328</v>
      </c>
      <c r="L645" s="586" t="s">
        <v>1328</v>
      </c>
      <c r="M645" s="586" t="s">
        <v>1328</v>
      </c>
      <c r="N645" s="586" t="s">
        <v>1328</v>
      </c>
      <c r="O645" s="586" t="s">
        <v>1328</v>
      </c>
      <c r="P645" s="586" t="s">
        <v>1328</v>
      </c>
      <c r="Q645" s="586" t="s">
        <v>1328</v>
      </c>
      <c r="R645" s="586" t="s">
        <v>1328</v>
      </c>
      <c r="S645" s="586" t="s">
        <v>1328</v>
      </c>
      <c r="T645" s="586" t="s">
        <v>1328</v>
      </c>
      <c r="U645" s="586" t="s">
        <v>1328</v>
      </c>
      <c r="V645" s="586" t="s">
        <v>1328</v>
      </c>
      <c r="W645" s="586" t="s">
        <v>1328</v>
      </c>
      <c r="X645" s="586" t="s">
        <v>1328</v>
      </c>
      <c r="Y645" s="586" t="s">
        <v>1328</v>
      </c>
      <c r="Z645" s="586" t="s">
        <v>1328</v>
      </c>
      <c r="AA645" s="586" t="s">
        <v>1328</v>
      </c>
      <c r="AB645" s="586" t="s">
        <v>1328</v>
      </c>
      <c r="AC645" s="586" t="s">
        <v>1328</v>
      </c>
      <c r="AD645" s="586" t="s">
        <v>1328</v>
      </c>
      <c r="AE645" s="586" t="s">
        <v>1328</v>
      </c>
      <c r="AF645" s="586" t="s">
        <v>1328</v>
      </c>
      <c r="AG645" s="586" t="s">
        <v>1328</v>
      </c>
      <c r="AH645" s="586" t="s">
        <v>1328</v>
      </c>
      <c r="AI645" s="586" t="s">
        <v>1328</v>
      </c>
      <c r="AJ645" s="586" t="s">
        <v>1328</v>
      </c>
      <c r="AK645" s="586" t="s">
        <v>1328</v>
      </c>
      <c r="AL645" s="586" t="s">
        <v>1328</v>
      </c>
      <c r="AM645" s="586" t="s">
        <v>1328</v>
      </c>
      <c r="AN645" s="586" t="s">
        <v>1328</v>
      </c>
      <c r="AO645" s="586" t="s">
        <v>1328</v>
      </c>
      <c r="AP645" s="586" t="s">
        <v>1328</v>
      </c>
      <c r="AQ645" s="586" t="s">
        <v>1328</v>
      </c>
      <c r="AR645" s="586" t="s">
        <v>1328</v>
      </c>
      <c r="AS645" s="586" t="s">
        <v>1328</v>
      </c>
      <c r="AT645" s="587" t="s">
        <v>1328</v>
      </c>
      <c r="AU645" s="586" t="s">
        <v>1328</v>
      </c>
      <c r="AV645" s="586" t="s">
        <v>1328</v>
      </c>
      <c r="AW645" s="586" t="s">
        <v>1328</v>
      </c>
      <c r="AX645" s="586" t="s">
        <v>1328</v>
      </c>
      <c r="AY645" s="586" t="s">
        <v>1328</v>
      </c>
      <c r="AZ645" s="588" t="s">
        <v>1328</v>
      </c>
      <c r="BA645" s="588" t="s">
        <v>1328</v>
      </c>
      <c r="BB645" s="586" t="s">
        <v>1328</v>
      </c>
      <c r="BC645" s="587" t="s">
        <v>1328</v>
      </c>
      <c r="BD645" s="587" t="s">
        <v>1328</v>
      </c>
      <c r="BE645" s="588" t="s">
        <v>1328</v>
      </c>
      <c r="BF645" s="586" t="s">
        <v>1328</v>
      </c>
      <c r="BG645" s="586" t="s">
        <v>1328</v>
      </c>
      <c r="BH645" s="586" t="s">
        <v>1328</v>
      </c>
      <c r="BI645" s="586" t="s">
        <v>1328</v>
      </c>
      <c r="BJ645" s="586"/>
      <c r="BK645" s="586"/>
    </row>
    <row r="646" spans="1:63" x14ac:dyDescent="0.25">
      <c r="A646" s="564">
        <v>303</v>
      </c>
      <c r="C646" s="584" t="s">
        <v>1328</v>
      </c>
      <c r="D646" s="584" t="s">
        <v>1328</v>
      </c>
      <c r="E646" s="585" t="s">
        <v>1328</v>
      </c>
      <c r="F646" s="586" t="s">
        <v>1328</v>
      </c>
      <c r="G646" s="586" t="s">
        <v>1328</v>
      </c>
      <c r="H646" s="586" t="s">
        <v>1328</v>
      </c>
      <c r="I646" s="586" t="s">
        <v>1328</v>
      </c>
      <c r="J646" s="586" t="s">
        <v>1328</v>
      </c>
      <c r="K646" s="586" t="s">
        <v>1328</v>
      </c>
      <c r="L646" s="586" t="s">
        <v>1328</v>
      </c>
      <c r="M646" s="586" t="s">
        <v>1328</v>
      </c>
      <c r="N646" s="586" t="s">
        <v>1328</v>
      </c>
      <c r="O646" s="586" t="s">
        <v>1328</v>
      </c>
      <c r="P646" s="586" t="s">
        <v>1328</v>
      </c>
      <c r="Q646" s="586" t="s">
        <v>1328</v>
      </c>
      <c r="R646" s="586" t="s">
        <v>1328</v>
      </c>
      <c r="S646" s="586" t="s">
        <v>1328</v>
      </c>
      <c r="T646" s="586" t="s">
        <v>1328</v>
      </c>
      <c r="U646" s="586" t="s">
        <v>1328</v>
      </c>
      <c r="V646" s="586" t="s">
        <v>1328</v>
      </c>
      <c r="W646" s="586" t="s">
        <v>1328</v>
      </c>
      <c r="X646" s="586" t="s">
        <v>1328</v>
      </c>
      <c r="Y646" s="586" t="s">
        <v>1328</v>
      </c>
      <c r="Z646" s="586" t="s">
        <v>1328</v>
      </c>
      <c r="AA646" s="586" t="s">
        <v>1328</v>
      </c>
      <c r="AB646" s="586" t="s">
        <v>1328</v>
      </c>
      <c r="AC646" s="586" t="s">
        <v>1328</v>
      </c>
      <c r="AD646" s="586" t="s">
        <v>1328</v>
      </c>
      <c r="AE646" s="586" t="s">
        <v>1328</v>
      </c>
      <c r="AF646" s="586" t="s">
        <v>1328</v>
      </c>
      <c r="AG646" s="586" t="s">
        <v>1328</v>
      </c>
      <c r="AH646" s="586" t="s">
        <v>1328</v>
      </c>
      <c r="AI646" s="586" t="s">
        <v>1328</v>
      </c>
      <c r="AJ646" s="586" t="s">
        <v>1328</v>
      </c>
      <c r="AK646" s="586" t="s">
        <v>1328</v>
      </c>
      <c r="AL646" s="586" t="s">
        <v>1328</v>
      </c>
      <c r="AM646" s="586" t="s">
        <v>1328</v>
      </c>
      <c r="AN646" s="586" t="s">
        <v>1328</v>
      </c>
      <c r="AO646" s="586" t="s">
        <v>1328</v>
      </c>
      <c r="AP646" s="586" t="s">
        <v>1328</v>
      </c>
      <c r="AQ646" s="586" t="s">
        <v>1328</v>
      </c>
      <c r="AR646" s="586" t="s">
        <v>1328</v>
      </c>
      <c r="AS646" s="586" t="s">
        <v>1328</v>
      </c>
      <c r="AT646" s="587" t="s">
        <v>1328</v>
      </c>
      <c r="AU646" s="586" t="s">
        <v>1328</v>
      </c>
      <c r="AV646" s="586" t="s">
        <v>1328</v>
      </c>
      <c r="AW646" s="586" t="s">
        <v>1328</v>
      </c>
      <c r="AX646" s="586" t="s">
        <v>1328</v>
      </c>
      <c r="AY646" s="586" t="s">
        <v>1328</v>
      </c>
      <c r="AZ646" s="588" t="s">
        <v>1328</v>
      </c>
      <c r="BA646" s="588" t="s">
        <v>1328</v>
      </c>
      <c r="BB646" s="586" t="s">
        <v>1328</v>
      </c>
      <c r="BC646" s="587" t="s">
        <v>1328</v>
      </c>
      <c r="BD646" s="587" t="s">
        <v>1328</v>
      </c>
      <c r="BE646" s="588" t="s">
        <v>1328</v>
      </c>
      <c r="BF646" s="586" t="s">
        <v>1328</v>
      </c>
      <c r="BG646" s="586" t="s">
        <v>1328</v>
      </c>
      <c r="BH646" s="586" t="s">
        <v>1328</v>
      </c>
      <c r="BI646" s="586" t="s">
        <v>1328</v>
      </c>
      <c r="BJ646" s="586"/>
      <c r="BK646" s="586"/>
    </row>
    <row r="647" spans="1:63" x14ac:dyDescent="0.25">
      <c r="A647" s="564">
        <v>303</v>
      </c>
      <c r="C647" s="584" t="s">
        <v>1328</v>
      </c>
      <c r="D647" s="584" t="s">
        <v>1328</v>
      </c>
      <c r="E647" s="585" t="s">
        <v>1328</v>
      </c>
      <c r="F647" s="586" t="s">
        <v>1328</v>
      </c>
      <c r="G647" s="586" t="s">
        <v>1328</v>
      </c>
      <c r="H647" s="586" t="s">
        <v>1328</v>
      </c>
      <c r="I647" s="586" t="s">
        <v>1328</v>
      </c>
      <c r="J647" s="586" t="s">
        <v>1328</v>
      </c>
      <c r="K647" s="586" t="s">
        <v>1328</v>
      </c>
      <c r="L647" s="586" t="s">
        <v>1328</v>
      </c>
      <c r="M647" s="586" t="s">
        <v>1328</v>
      </c>
      <c r="N647" s="586" t="s">
        <v>1328</v>
      </c>
      <c r="O647" s="586" t="s">
        <v>1328</v>
      </c>
      <c r="P647" s="586" t="s">
        <v>1328</v>
      </c>
      <c r="Q647" s="586" t="s">
        <v>1328</v>
      </c>
      <c r="R647" s="586" t="s">
        <v>1328</v>
      </c>
      <c r="S647" s="586" t="s">
        <v>1328</v>
      </c>
      <c r="T647" s="586" t="s">
        <v>1328</v>
      </c>
      <c r="U647" s="586" t="s">
        <v>1328</v>
      </c>
      <c r="V647" s="586" t="s">
        <v>1328</v>
      </c>
      <c r="W647" s="586" t="s">
        <v>1328</v>
      </c>
      <c r="X647" s="586" t="s">
        <v>1328</v>
      </c>
      <c r="Y647" s="586" t="s">
        <v>1328</v>
      </c>
      <c r="Z647" s="586" t="s">
        <v>1328</v>
      </c>
      <c r="AA647" s="586" t="s">
        <v>1328</v>
      </c>
      <c r="AB647" s="586" t="s">
        <v>1328</v>
      </c>
      <c r="AC647" s="586" t="s">
        <v>1328</v>
      </c>
      <c r="AD647" s="586" t="s">
        <v>1328</v>
      </c>
      <c r="AE647" s="586" t="s">
        <v>1328</v>
      </c>
      <c r="AF647" s="586" t="s">
        <v>1328</v>
      </c>
      <c r="AG647" s="586" t="s">
        <v>1328</v>
      </c>
      <c r="AH647" s="586" t="s">
        <v>1328</v>
      </c>
      <c r="AI647" s="586" t="s">
        <v>1328</v>
      </c>
      <c r="AJ647" s="586" t="s">
        <v>1328</v>
      </c>
      <c r="AK647" s="586" t="s">
        <v>1328</v>
      </c>
      <c r="AL647" s="586" t="s">
        <v>1328</v>
      </c>
      <c r="AM647" s="586" t="s">
        <v>1328</v>
      </c>
      <c r="AN647" s="586" t="s">
        <v>1328</v>
      </c>
      <c r="AO647" s="586" t="s">
        <v>1328</v>
      </c>
      <c r="AP647" s="586" t="s">
        <v>1328</v>
      </c>
      <c r="AQ647" s="586" t="s">
        <v>1328</v>
      </c>
      <c r="AR647" s="586" t="s">
        <v>1328</v>
      </c>
      <c r="AS647" s="586" t="s">
        <v>1328</v>
      </c>
      <c r="AT647" s="587" t="s">
        <v>1328</v>
      </c>
      <c r="AU647" s="586" t="s">
        <v>1328</v>
      </c>
      <c r="AV647" s="586" t="s">
        <v>1328</v>
      </c>
      <c r="AW647" s="586" t="s">
        <v>1328</v>
      </c>
      <c r="AX647" s="586" t="s">
        <v>1328</v>
      </c>
      <c r="AY647" s="586" t="s">
        <v>1328</v>
      </c>
      <c r="AZ647" s="588" t="s">
        <v>1328</v>
      </c>
      <c r="BA647" s="588" t="s">
        <v>1328</v>
      </c>
      <c r="BB647" s="586" t="s">
        <v>1328</v>
      </c>
      <c r="BC647" s="587" t="s">
        <v>1328</v>
      </c>
      <c r="BD647" s="587" t="s">
        <v>1328</v>
      </c>
      <c r="BE647" s="588" t="s">
        <v>1328</v>
      </c>
      <c r="BF647" s="586" t="s">
        <v>1328</v>
      </c>
      <c r="BG647" s="586" t="s">
        <v>1328</v>
      </c>
      <c r="BH647" s="586" t="s">
        <v>1328</v>
      </c>
      <c r="BI647" s="586" t="s">
        <v>1328</v>
      </c>
      <c r="BJ647" s="586"/>
      <c r="BK647" s="586"/>
    </row>
    <row r="648" spans="1:63" x14ac:dyDescent="0.25">
      <c r="A648" s="564">
        <v>303</v>
      </c>
      <c r="C648" s="584" t="s">
        <v>1328</v>
      </c>
      <c r="D648" s="584" t="s">
        <v>1328</v>
      </c>
      <c r="E648" s="585" t="s">
        <v>1328</v>
      </c>
      <c r="F648" s="586" t="s">
        <v>1328</v>
      </c>
      <c r="G648" s="586" t="s">
        <v>1328</v>
      </c>
      <c r="H648" s="586" t="s">
        <v>1328</v>
      </c>
      <c r="I648" s="586" t="s">
        <v>1328</v>
      </c>
      <c r="J648" s="586" t="s">
        <v>1328</v>
      </c>
      <c r="K648" s="586" t="s">
        <v>1328</v>
      </c>
      <c r="L648" s="586" t="s">
        <v>1328</v>
      </c>
      <c r="M648" s="586" t="s">
        <v>1328</v>
      </c>
      <c r="N648" s="586" t="s">
        <v>1328</v>
      </c>
      <c r="O648" s="586" t="s">
        <v>1328</v>
      </c>
      <c r="P648" s="586" t="s">
        <v>1328</v>
      </c>
      <c r="Q648" s="586" t="s">
        <v>1328</v>
      </c>
      <c r="R648" s="586" t="s">
        <v>1328</v>
      </c>
      <c r="S648" s="586" t="s">
        <v>1328</v>
      </c>
      <c r="T648" s="586" t="s">
        <v>1328</v>
      </c>
      <c r="U648" s="586" t="s">
        <v>1328</v>
      </c>
      <c r="V648" s="586" t="s">
        <v>1328</v>
      </c>
      <c r="W648" s="586" t="s">
        <v>1328</v>
      </c>
      <c r="X648" s="586" t="s">
        <v>1328</v>
      </c>
      <c r="Y648" s="586" t="s">
        <v>1328</v>
      </c>
      <c r="Z648" s="586" t="s">
        <v>1328</v>
      </c>
      <c r="AA648" s="586" t="s">
        <v>1328</v>
      </c>
      <c r="AB648" s="586" t="s">
        <v>1328</v>
      </c>
      <c r="AC648" s="586" t="s">
        <v>1328</v>
      </c>
      <c r="AD648" s="586" t="s">
        <v>1328</v>
      </c>
      <c r="AE648" s="586" t="s">
        <v>1328</v>
      </c>
      <c r="AF648" s="586" t="s">
        <v>1328</v>
      </c>
      <c r="AG648" s="586" t="s">
        <v>1328</v>
      </c>
      <c r="AH648" s="586" t="s">
        <v>1328</v>
      </c>
      <c r="AI648" s="586" t="s">
        <v>1328</v>
      </c>
      <c r="AJ648" s="586" t="s">
        <v>1328</v>
      </c>
      <c r="AK648" s="586" t="s">
        <v>1328</v>
      </c>
      <c r="AL648" s="586" t="s">
        <v>1328</v>
      </c>
      <c r="AM648" s="586" t="s">
        <v>1328</v>
      </c>
      <c r="AN648" s="586" t="s">
        <v>1328</v>
      </c>
      <c r="AO648" s="586" t="s">
        <v>1328</v>
      </c>
      <c r="AP648" s="586" t="s">
        <v>1328</v>
      </c>
      <c r="AQ648" s="586" t="s">
        <v>1328</v>
      </c>
      <c r="AR648" s="586" t="s">
        <v>1328</v>
      </c>
      <c r="AS648" s="586" t="s">
        <v>1328</v>
      </c>
      <c r="AT648" s="587" t="s">
        <v>1328</v>
      </c>
      <c r="AU648" s="586" t="s">
        <v>1328</v>
      </c>
      <c r="AV648" s="586" t="s">
        <v>1328</v>
      </c>
      <c r="AW648" s="586" t="s">
        <v>1328</v>
      </c>
      <c r="AX648" s="586" t="s">
        <v>1328</v>
      </c>
      <c r="AY648" s="586" t="s">
        <v>1328</v>
      </c>
      <c r="AZ648" s="588" t="s">
        <v>1328</v>
      </c>
      <c r="BA648" s="588" t="s">
        <v>1328</v>
      </c>
      <c r="BB648" s="586" t="s">
        <v>1328</v>
      </c>
      <c r="BC648" s="587" t="s">
        <v>1328</v>
      </c>
      <c r="BD648" s="587" t="s">
        <v>1328</v>
      </c>
      <c r="BE648" s="588" t="s">
        <v>1328</v>
      </c>
      <c r="BF648" s="586" t="s">
        <v>1328</v>
      </c>
      <c r="BG648" s="586" t="s">
        <v>1328</v>
      </c>
      <c r="BH648" s="586" t="s">
        <v>1328</v>
      </c>
      <c r="BI648" s="586" t="s">
        <v>1328</v>
      </c>
      <c r="BJ648" s="586"/>
      <c r="BK648" s="586"/>
    </row>
    <row r="649" spans="1:63" x14ac:dyDescent="0.25">
      <c r="A649" s="564">
        <v>303</v>
      </c>
      <c r="C649" s="584" t="s">
        <v>1328</v>
      </c>
      <c r="D649" s="584" t="s">
        <v>1328</v>
      </c>
      <c r="E649" s="585" t="s">
        <v>1328</v>
      </c>
      <c r="F649" s="586" t="s">
        <v>1328</v>
      </c>
      <c r="G649" s="586" t="s">
        <v>1328</v>
      </c>
      <c r="H649" s="586" t="s">
        <v>1328</v>
      </c>
      <c r="I649" s="586" t="s">
        <v>1328</v>
      </c>
      <c r="J649" s="586" t="s">
        <v>1328</v>
      </c>
      <c r="K649" s="586" t="s">
        <v>1328</v>
      </c>
      <c r="L649" s="586" t="s">
        <v>1328</v>
      </c>
      <c r="M649" s="586" t="s">
        <v>1328</v>
      </c>
      <c r="N649" s="586" t="s">
        <v>1328</v>
      </c>
      <c r="O649" s="586" t="s">
        <v>1328</v>
      </c>
      <c r="P649" s="586" t="s">
        <v>1328</v>
      </c>
      <c r="Q649" s="586" t="s">
        <v>1328</v>
      </c>
      <c r="R649" s="586" t="s">
        <v>1328</v>
      </c>
      <c r="S649" s="586" t="s">
        <v>1328</v>
      </c>
      <c r="T649" s="586" t="s">
        <v>1328</v>
      </c>
      <c r="U649" s="586" t="s">
        <v>1328</v>
      </c>
      <c r="V649" s="586" t="s">
        <v>1328</v>
      </c>
      <c r="W649" s="586" t="s">
        <v>1328</v>
      </c>
      <c r="X649" s="586" t="s">
        <v>1328</v>
      </c>
      <c r="Y649" s="586" t="s">
        <v>1328</v>
      </c>
      <c r="Z649" s="586" t="s">
        <v>1328</v>
      </c>
      <c r="AA649" s="586" t="s">
        <v>1328</v>
      </c>
      <c r="AB649" s="586" t="s">
        <v>1328</v>
      </c>
      <c r="AC649" s="586" t="s">
        <v>1328</v>
      </c>
      <c r="AD649" s="586" t="s">
        <v>1328</v>
      </c>
      <c r="AE649" s="586" t="s">
        <v>1328</v>
      </c>
      <c r="AF649" s="586" t="s">
        <v>1328</v>
      </c>
      <c r="AG649" s="586" t="s">
        <v>1328</v>
      </c>
      <c r="AH649" s="586" t="s">
        <v>1328</v>
      </c>
      <c r="AI649" s="586" t="s">
        <v>1328</v>
      </c>
      <c r="AJ649" s="586" t="s">
        <v>1328</v>
      </c>
      <c r="AK649" s="586" t="s">
        <v>1328</v>
      </c>
      <c r="AL649" s="586" t="s">
        <v>1328</v>
      </c>
      <c r="AM649" s="586" t="s">
        <v>1328</v>
      </c>
      <c r="AN649" s="586" t="s">
        <v>1328</v>
      </c>
      <c r="AO649" s="586" t="s">
        <v>1328</v>
      </c>
      <c r="AP649" s="586" t="s">
        <v>1328</v>
      </c>
      <c r="AQ649" s="586" t="s">
        <v>1328</v>
      </c>
      <c r="AR649" s="586" t="s">
        <v>1328</v>
      </c>
      <c r="AS649" s="586" t="s">
        <v>1328</v>
      </c>
      <c r="AT649" s="587" t="s">
        <v>1328</v>
      </c>
      <c r="AU649" s="586" t="s">
        <v>1328</v>
      </c>
      <c r="AV649" s="586" t="s">
        <v>1328</v>
      </c>
      <c r="AW649" s="586" t="s">
        <v>1328</v>
      </c>
      <c r="AX649" s="586" t="s">
        <v>1328</v>
      </c>
      <c r="AY649" s="586" t="s">
        <v>1328</v>
      </c>
      <c r="AZ649" s="588" t="s">
        <v>1328</v>
      </c>
      <c r="BA649" s="588" t="s">
        <v>1328</v>
      </c>
      <c r="BB649" s="586" t="s">
        <v>1328</v>
      </c>
      <c r="BC649" s="587" t="s">
        <v>1328</v>
      </c>
      <c r="BD649" s="587" t="s">
        <v>1328</v>
      </c>
      <c r="BE649" s="588" t="s">
        <v>1328</v>
      </c>
      <c r="BF649" s="586" t="s">
        <v>1328</v>
      </c>
      <c r="BG649" s="586" t="s">
        <v>1328</v>
      </c>
      <c r="BH649" s="586" t="s">
        <v>1328</v>
      </c>
      <c r="BI649" s="586" t="s">
        <v>1328</v>
      </c>
      <c r="BJ649" s="586"/>
      <c r="BK649" s="586"/>
    </row>
    <row r="650" spans="1:63" x14ac:dyDescent="0.25">
      <c r="A650" s="564">
        <v>303</v>
      </c>
      <c r="C650" s="584" t="s">
        <v>1328</v>
      </c>
      <c r="D650" s="584" t="s">
        <v>1328</v>
      </c>
      <c r="E650" s="585" t="s">
        <v>1328</v>
      </c>
      <c r="F650" s="586" t="s">
        <v>1328</v>
      </c>
      <c r="G650" s="586" t="s">
        <v>1328</v>
      </c>
      <c r="H650" s="586" t="s">
        <v>1328</v>
      </c>
      <c r="I650" s="586" t="s">
        <v>1328</v>
      </c>
      <c r="J650" s="586" t="s">
        <v>1328</v>
      </c>
      <c r="K650" s="586" t="s">
        <v>1328</v>
      </c>
      <c r="L650" s="586" t="s">
        <v>1328</v>
      </c>
      <c r="M650" s="586" t="s">
        <v>1328</v>
      </c>
      <c r="N650" s="586" t="s">
        <v>1328</v>
      </c>
      <c r="O650" s="586" t="s">
        <v>1328</v>
      </c>
      <c r="P650" s="586" t="s">
        <v>1328</v>
      </c>
      <c r="Q650" s="586" t="s">
        <v>1328</v>
      </c>
      <c r="R650" s="586" t="s">
        <v>1328</v>
      </c>
      <c r="S650" s="586" t="s">
        <v>1328</v>
      </c>
      <c r="T650" s="586" t="s">
        <v>1328</v>
      </c>
      <c r="U650" s="586" t="s">
        <v>1328</v>
      </c>
      <c r="V650" s="586" t="s">
        <v>1328</v>
      </c>
      <c r="W650" s="586" t="s">
        <v>1328</v>
      </c>
      <c r="X650" s="586" t="s">
        <v>1328</v>
      </c>
      <c r="Y650" s="586" t="s">
        <v>1328</v>
      </c>
      <c r="Z650" s="586" t="s">
        <v>1328</v>
      </c>
      <c r="AA650" s="586" t="s">
        <v>1328</v>
      </c>
      <c r="AB650" s="586" t="s">
        <v>1328</v>
      </c>
      <c r="AC650" s="586" t="s">
        <v>1328</v>
      </c>
      <c r="AD650" s="586" t="s">
        <v>1328</v>
      </c>
      <c r="AE650" s="586" t="s">
        <v>1328</v>
      </c>
      <c r="AF650" s="586" t="s">
        <v>1328</v>
      </c>
      <c r="AG650" s="586" t="s">
        <v>1328</v>
      </c>
      <c r="AH650" s="586" t="s">
        <v>1328</v>
      </c>
      <c r="AI650" s="586" t="s">
        <v>1328</v>
      </c>
      <c r="AJ650" s="586" t="s">
        <v>1328</v>
      </c>
      <c r="AK650" s="586" t="s">
        <v>1328</v>
      </c>
      <c r="AL650" s="586" t="s">
        <v>1328</v>
      </c>
      <c r="AM650" s="586" t="s">
        <v>1328</v>
      </c>
      <c r="AN650" s="586" t="s">
        <v>1328</v>
      </c>
      <c r="AO650" s="586" t="s">
        <v>1328</v>
      </c>
      <c r="AP650" s="586" t="s">
        <v>1328</v>
      </c>
      <c r="AQ650" s="586" t="s">
        <v>1328</v>
      </c>
      <c r="AR650" s="586" t="s">
        <v>1328</v>
      </c>
      <c r="AS650" s="586" t="s">
        <v>1328</v>
      </c>
      <c r="AT650" s="587" t="s">
        <v>1328</v>
      </c>
      <c r="AU650" s="586" t="s">
        <v>1328</v>
      </c>
      <c r="AV650" s="586" t="s">
        <v>1328</v>
      </c>
      <c r="AW650" s="586" t="s">
        <v>1328</v>
      </c>
      <c r="AX650" s="586" t="s">
        <v>1328</v>
      </c>
      <c r="AY650" s="586" t="s">
        <v>1328</v>
      </c>
      <c r="AZ650" s="588" t="s">
        <v>1328</v>
      </c>
      <c r="BA650" s="588" t="s">
        <v>1328</v>
      </c>
      <c r="BB650" s="586" t="s">
        <v>1328</v>
      </c>
      <c r="BC650" s="587" t="s">
        <v>1328</v>
      </c>
      <c r="BD650" s="587" t="s">
        <v>1328</v>
      </c>
      <c r="BE650" s="588" t="s">
        <v>1328</v>
      </c>
      <c r="BF650" s="586" t="s">
        <v>1328</v>
      </c>
      <c r="BG650" s="586" t="s">
        <v>1328</v>
      </c>
      <c r="BH650" s="586" t="s">
        <v>1328</v>
      </c>
      <c r="BI650" s="586" t="s">
        <v>1328</v>
      </c>
      <c r="BJ650" s="586"/>
      <c r="BK650" s="586"/>
    </row>
    <row r="651" spans="1:63" x14ac:dyDescent="0.25">
      <c r="A651" s="564">
        <v>303</v>
      </c>
      <c r="C651" s="584" t="s">
        <v>1328</v>
      </c>
      <c r="D651" s="584" t="s">
        <v>1328</v>
      </c>
      <c r="E651" s="585" t="s">
        <v>1328</v>
      </c>
      <c r="F651" s="586" t="s">
        <v>1328</v>
      </c>
      <c r="G651" s="586" t="s">
        <v>1328</v>
      </c>
      <c r="H651" s="586" t="s">
        <v>1328</v>
      </c>
      <c r="I651" s="586" t="s">
        <v>1328</v>
      </c>
      <c r="J651" s="586" t="s">
        <v>1328</v>
      </c>
      <c r="K651" s="586" t="s">
        <v>1328</v>
      </c>
      <c r="L651" s="586" t="s">
        <v>1328</v>
      </c>
      <c r="M651" s="586" t="s">
        <v>1328</v>
      </c>
      <c r="N651" s="586" t="s">
        <v>1328</v>
      </c>
      <c r="O651" s="586" t="s">
        <v>1328</v>
      </c>
      <c r="P651" s="586" t="s">
        <v>1328</v>
      </c>
      <c r="Q651" s="586" t="s">
        <v>1328</v>
      </c>
      <c r="R651" s="586" t="s">
        <v>1328</v>
      </c>
      <c r="S651" s="586" t="s">
        <v>1328</v>
      </c>
      <c r="T651" s="586" t="s">
        <v>1328</v>
      </c>
      <c r="U651" s="586" t="s">
        <v>1328</v>
      </c>
      <c r="V651" s="586" t="s">
        <v>1328</v>
      </c>
      <c r="W651" s="586" t="s">
        <v>1328</v>
      </c>
      <c r="X651" s="586" t="s">
        <v>1328</v>
      </c>
      <c r="Y651" s="586" t="s">
        <v>1328</v>
      </c>
      <c r="Z651" s="586" t="s">
        <v>1328</v>
      </c>
      <c r="AA651" s="586" t="s">
        <v>1328</v>
      </c>
      <c r="AB651" s="586" t="s">
        <v>1328</v>
      </c>
      <c r="AC651" s="586" t="s">
        <v>1328</v>
      </c>
      <c r="AD651" s="586" t="s">
        <v>1328</v>
      </c>
      <c r="AE651" s="586" t="s">
        <v>1328</v>
      </c>
      <c r="AF651" s="586" t="s">
        <v>1328</v>
      </c>
      <c r="AG651" s="586" t="s">
        <v>1328</v>
      </c>
      <c r="AH651" s="586" t="s">
        <v>1328</v>
      </c>
      <c r="AI651" s="586" t="s">
        <v>1328</v>
      </c>
      <c r="AJ651" s="586" t="s">
        <v>1328</v>
      </c>
      <c r="AK651" s="586" t="s">
        <v>1328</v>
      </c>
      <c r="AL651" s="586" t="s">
        <v>1328</v>
      </c>
      <c r="AM651" s="586" t="s">
        <v>1328</v>
      </c>
      <c r="AN651" s="586" t="s">
        <v>1328</v>
      </c>
      <c r="AO651" s="586" t="s">
        <v>1328</v>
      </c>
      <c r="AP651" s="586" t="s">
        <v>1328</v>
      </c>
      <c r="AQ651" s="586" t="s">
        <v>1328</v>
      </c>
      <c r="AR651" s="586" t="s">
        <v>1328</v>
      </c>
      <c r="AS651" s="586" t="s">
        <v>1328</v>
      </c>
      <c r="AT651" s="587" t="s">
        <v>1328</v>
      </c>
      <c r="AU651" s="586" t="s">
        <v>1328</v>
      </c>
      <c r="AV651" s="586" t="s">
        <v>1328</v>
      </c>
      <c r="AW651" s="586" t="s">
        <v>1328</v>
      </c>
      <c r="AX651" s="586" t="s">
        <v>1328</v>
      </c>
      <c r="AY651" s="586" t="s">
        <v>1328</v>
      </c>
      <c r="AZ651" s="588" t="s">
        <v>1328</v>
      </c>
      <c r="BA651" s="588" t="s">
        <v>1328</v>
      </c>
      <c r="BB651" s="586" t="s">
        <v>1328</v>
      </c>
      <c r="BC651" s="587" t="s">
        <v>1328</v>
      </c>
      <c r="BD651" s="587" t="s">
        <v>1328</v>
      </c>
      <c r="BE651" s="588" t="s">
        <v>1328</v>
      </c>
      <c r="BF651" s="586" t="s">
        <v>1328</v>
      </c>
      <c r="BG651" s="586" t="s">
        <v>1328</v>
      </c>
      <c r="BH651" s="586" t="s">
        <v>1328</v>
      </c>
      <c r="BI651" s="586" t="s">
        <v>1328</v>
      </c>
      <c r="BJ651" s="586"/>
      <c r="BK651" s="586"/>
    </row>
    <row r="652" spans="1:63" x14ac:dyDescent="0.25">
      <c r="A652" s="564">
        <v>303</v>
      </c>
      <c r="C652" s="584" t="s">
        <v>1328</v>
      </c>
      <c r="D652" s="584" t="s">
        <v>1328</v>
      </c>
      <c r="E652" s="585" t="s">
        <v>1328</v>
      </c>
      <c r="F652" s="586" t="s">
        <v>1328</v>
      </c>
      <c r="G652" s="586" t="s">
        <v>1328</v>
      </c>
      <c r="H652" s="586" t="s">
        <v>1328</v>
      </c>
      <c r="I652" s="586" t="s">
        <v>1328</v>
      </c>
      <c r="J652" s="586" t="s">
        <v>1328</v>
      </c>
      <c r="K652" s="586" t="s">
        <v>1328</v>
      </c>
      <c r="L652" s="586" t="s">
        <v>1328</v>
      </c>
      <c r="M652" s="586" t="s">
        <v>1328</v>
      </c>
      <c r="N652" s="586" t="s">
        <v>1328</v>
      </c>
      <c r="O652" s="586" t="s">
        <v>1328</v>
      </c>
      <c r="P652" s="586" t="s">
        <v>1328</v>
      </c>
      <c r="Q652" s="586" t="s">
        <v>1328</v>
      </c>
      <c r="R652" s="586" t="s">
        <v>1328</v>
      </c>
      <c r="S652" s="586" t="s">
        <v>1328</v>
      </c>
      <c r="T652" s="586" t="s">
        <v>1328</v>
      </c>
      <c r="U652" s="586" t="s">
        <v>1328</v>
      </c>
      <c r="V652" s="586" t="s">
        <v>1328</v>
      </c>
      <c r="W652" s="586" t="s">
        <v>1328</v>
      </c>
      <c r="X652" s="586" t="s">
        <v>1328</v>
      </c>
      <c r="Y652" s="586" t="s">
        <v>1328</v>
      </c>
      <c r="Z652" s="586" t="s">
        <v>1328</v>
      </c>
      <c r="AA652" s="586" t="s">
        <v>1328</v>
      </c>
      <c r="AB652" s="586" t="s">
        <v>1328</v>
      </c>
      <c r="AC652" s="586" t="s">
        <v>1328</v>
      </c>
      <c r="AD652" s="586" t="s">
        <v>1328</v>
      </c>
      <c r="AE652" s="586" t="s">
        <v>1328</v>
      </c>
      <c r="AF652" s="586" t="s">
        <v>1328</v>
      </c>
      <c r="AG652" s="586" t="s">
        <v>1328</v>
      </c>
      <c r="AH652" s="586" t="s">
        <v>1328</v>
      </c>
      <c r="AI652" s="586" t="s">
        <v>1328</v>
      </c>
      <c r="AJ652" s="586" t="s">
        <v>1328</v>
      </c>
      <c r="AK652" s="586" t="s">
        <v>1328</v>
      </c>
      <c r="AL652" s="586" t="s">
        <v>1328</v>
      </c>
      <c r="AM652" s="586" t="s">
        <v>1328</v>
      </c>
      <c r="AN652" s="586" t="s">
        <v>1328</v>
      </c>
      <c r="AO652" s="586" t="s">
        <v>1328</v>
      </c>
      <c r="AP652" s="586" t="s">
        <v>1328</v>
      </c>
      <c r="AQ652" s="586" t="s">
        <v>1328</v>
      </c>
      <c r="AR652" s="586" t="s">
        <v>1328</v>
      </c>
      <c r="AS652" s="586" t="s">
        <v>1328</v>
      </c>
      <c r="AT652" s="587" t="s">
        <v>1328</v>
      </c>
      <c r="AU652" s="586" t="s">
        <v>1328</v>
      </c>
      <c r="AV652" s="586" t="s">
        <v>1328</v>
      </c>
      <c r="AW652" s="586" t="s">
        <v>1328</v>
      </c>
      <c r="AX652" s="586" t="s">
        <v>1328</v>
      </c>
      <c r="AY652" s="586" t="s">
        <v>1328</v>
      </c>
      <c r="AZ652" s="588" t="s">
        <v>1328</v>
      </c>
      <c r="BA652" s="588" t="s">
        <v>1328</v>
      </c>
      <c r="BB652" s="586" t="s">
        <v>1328</v>
      </c>
      <c r="BC652" s="587" t="s">
        <v>1328</v>
      </c>
      <c r="BD652" s="587" t="s">
        <v>1328</v>
      </c>
      <c r="BE652" s="588" t="s">
        <v>1328</v>
      </c>
      <c r="BF652" s="586" t="s">
        <v>1328</v>
      </c>
      <c r="BG652" s="586" t="s">
        <v>1328</v>
      </c>
      <c r="BH652" s="586" t="s">
        <v>1328</v>
      </c>
      <c r="BI652" s="586" t="s">
        <v>1328</v>
      </c>
      <c r="BJ652" s="586"/>
      <c r="BK652" s="586"/>
    </row>
    <row r="653" spans="1:63" x14ac:dyDescent="0.25">
      <c r="A653" s="564">
        <v>303</v>
      </c>
      <c r="C653" s="584" t="s">
        <v>1328</v>
      </c>
      <c r="D653" s="584" t="s">
        <v>1328</v>
      </c>
      <c r="E653" s="585" t="s">
        <v>1328</v>
      </c>
      <c r="F653" s="586" t="s">
        <v>1328</v>
      </c>
      <c r="G653" s="586" t="s">
        <v>1328</v>
      </c>
      <c r="H653" s="586" t="s">
        <v>1328</v>
      </c>
      <c r="I653" s="586" t="s">
        <v>1328</v>
      </c>
      <c r="J653" s="586" t="s">
        <v>1328</v>
      </c>
      <c r="K653" s="586" t="s">
        <v>1328</v>
      </c>
      <c r="L653" s="586" t="s">
        <v>1328</v>
      </c>
      <c r="M653" s="586" t="s">
        <v>1328</v>
      </c>
      <c r="N653" s="586" t="s">
        <v>1328</v>
      </c>
      <c r="O653" s="586" t="s">
        <v>1328</v>
      </c>
      <c r="P653" s="586" t="s">
        <v>1328</v>
      </c>
      <c r="Q653" s="586" t="s">
        <v>1328</v>
      </c>
      <c r="R653" s="586" t="s">
        <v>1328</v>
      </c>
      <c r="S653" s="586" t="s">
        <v>1328</v>
      </c>
      <c r="T653" s="586" t="s">
        <v>1328</v>
      </c>
      <c r="U653" s="586" t="s">
        <v>1328</v>
      </c>
      <c r="V653" s="586" t="s">
        <v>1328</v>
      </c>
      <c r="W653" s="586" t="s">
        <v>1328</v>
      </c>
      <c r="X653" s="586" t="s">
        <v>1328</v>
      </c>
      <c r="Y653" s="586" t="s">
        <v>1328</v>
      </c>
      <c r="Z653" s="586" t="s">
        <v>1328</v>
      </c>
      <c r="AA653" s="586" t="s">
        <v>1328</v>
      </c>
      <c r="AB653" s="586" t="s">
        <v>1328</v>
      </c>
      <c r="AC653" s="586" t="s">
        <v>1328</v>
      </c>
      <c r="AD653" s="586" t="s">
        <v>1328</v>
      </c>
      <c r="AE653" s="586" t="s">
        <v>1328</v>
      </c>
      <c r="AF653" s="586" t="s">
        <v>1328</v>
      </c>
      <c r="AG653" s="586" t="s">
        <v>1328</v>
      </c>
      <c r="AH653" s="586" t="s">
        <v>1328</v>
      </c>
      <c r="AI653" s="586" t="s">
        <v>1328</v>
      </c>
      <c r="AJ653" s="586" t="s">
        <v>1328</v>
      </c>
      <c r="AK653" s="586" t="s">
        <v>1328</v>
      </c>
      <c r="AL653" s="586" t="s">
        <v>1328</v>
      </c>
      <c r="AM653" s="586" t="s">
        <v>1328</v>
      </c>
      <c r="AN653" s="586" t="s">
        <v>1328</v>
      </c>
      <c r="AO653" s="586" t="s">
        <v>1328</v>
      </c>
      <c r="AP653" s="586" t="s">
        <v>1328</v>
      </c>
      <c r="AQ653" s="586" t="s">
        <v>1328</v>
      </c>
      <c r="AR653" s="586" t="s">
        <v>1328</v>
      </c>
      <c r="AS653" s="586" t="s">
        <v>1328</v>
      </c>
      <c r="AT653" s="587" t="s">
        <v>1328</v>
      </c>
      <c r="AU653" s="586" t="s">
        <v>1328</v>
      </c>
      <c r="AV653" s="586" t="s">
        <v>1328</v>
      </c>
      <c r="AW653" s="586" t="s">
        <v>1328</v>
      </c>
      <c r="AX653" s="586" t="s">
        <v>1328</v>
      </c>
      <c r="AY653" s="586" t="s">
        <v>1328</v>
      </c>
      <c r="AZ653" s="588" t="s">
        <v>1328</v>
      </c>
      <c r="BA653" s="588" t="s">
        <v>1328</v>
      </c>
      <c r="BB653" s="586" t="s">
        <v>1328</v>
      </c>
      <c r="BC653" s="587" t="s">
        <v>1328</v>
      </c>
      <c r="BD653" s="587" t="s">
        <v>1328</v>
      </c>
      <c r="BE653" s="588" t="s">
        <v>1328</v>
      </c>
      <c r="BF653" s="586" t="s">
        <v>1328</v>
      </c>
      <c r="BG653" s="586" t="s">
        <v>1328</v>
      </c>
      <c r="BH653" s="586" t="s">
        <v>1328</v>
      </c>
      <c r="BI653" s="586" t="s">
        <v>1328</v>
      </c>
      <c r="BJ653" s="586"/>
      <c r="BK653" s="586"/>
    </row>
    <row r="654" spans="1:63" x14ac:dyDescent="0.25">
      <c r="A654" s="564">
        <v>303</v>
      </c>
      <c r="C654" s="584" t="s">
        <v>1328</v>
      </c>
      <c r="D654" s="584" t="s">
        <v>1328</v>
      </c>
      <c r="E654" s="585" t="s">
        <v>1328</v>
      </c>
      <c r="F654" s="586" t="s">
        <v>1328</v>
      </c>
      <c r="G654" s="586" t="s">
        <v>1328</v>
      </c>
      <c r="H654" s="586" t="s">
        <v>1328</v>
      </c>
      <c r="I654" s="586" t="s">
        <v>1328</v>
      </c>
      <c r="J654" s="586" t="s">
        <v>1328</v>
      </c>
      <c r="K654" s="586" t="s">
        <v>1328</v>
      </c>
      <c r="L654" s="586" t="s">
        <v>1328</v>
      </c>
      <c r="M654" s="586" t="s">
        <v>1328</v>
      </c>
      <c r="N654" s="586" t="s">
        <v>1328</v>
      </c>
      <c r="O654" s="586" t="s">
        <v>1328</v>
      </c>
      <c r="P654" s="586" t="s">
        <v>1328</v>
      </c>
      <c r="Q654" s="586" t="s">
        <v>1328</v>
      </c>
      <c r="R654" s="586" t="s">
        <v>1328</v>
      </c>
      <c r="S654" s="586" t="s">
        <v>1328</v>
      </c>
      <c r="T654" s="586" t="s">
        <v>1328</v>
      </c>
      <c r="U654" s="586" t="s">
        <v>1328</v>
      </c>
      <c r="V654" s="586" t="s">
        <v>1328</v>
      </c>
      <c r="W654" s="586" t="s">
        <v>1328</v>
      </c>
      <c r="X654" s="586" t="s">
        <v>1328</v>
      </c>
      <c r="Y654" s="586" t="s">
        <v>1328</v>
      </c>
      <c r="Z654" s="586" t="s">
        <v>1328</v>
      </c>
      <c r="AA654" s="586" t="s">
        <v>1328</v>
      </c>
      <c r="AB654" s="586" t="s">
        <v>1328</v>
      </c>
      <c r="AC654" s="586" t="s">
        <v>1328</v>
      </c>
      <c r="AD654" s="586" t="s">
        <v>1328</v>
      </c>
      <c r="AE654" s="586" t="s">
        <v>1328</v>
      </c>
      <c r="AF654" s="586" t="s">
        <v>1328</v>
      </c>
      <c r="AG654" s="586" t="s">
        <v>1328</v>
      </c>
      <c r="AH654" s="586" t="s">
        <v>1328</v>
      </c>
      <c r="AI654" s="586" t="s">
        <v>1328</v>
      </c>
      <c r="AJ654" s="586" t="s">
        <v>1328</v>
      </c>
      <c r="AK654" s="586" t="s">
        <v>1328</v>
      </c>
      <c r="AL654" s="586" t="s">
        <v>1328</v>
      </c>
      <c r="AM654" s="586" t="s">
        <v>1328</v>
      </c>
      <c r="AN654" s="586" t="s">
        <v>1328</v>
      </c>
      <c r="AO654" s="586" t="s">
        <v>1328</v>
      </c>
      <c r="AP654" s="586" t="s">
        <v>1328</v>
      </c>
      <c r="AQ654" s="586" t="s">
        <v>1328</v>
      </c>
      <c r="AR654" s="586" t="s">
        <v>1328</v>
      </c>
      <c r="AS654" s="586" t="s">
        <v>1328</v>
      </c>
      <c r="AT654" s="587" t="s">
        <v>1328</v>
      </c>
      <c r="AU654" s="586" t="s">
        <v>1328</v>
      </c>
      <c r="AV654" s="586" t="s">
        <v>1328</v>
      </c>
      <c r="AW654" s="586" t="s">
        <v>1328</v>
      </c>
      <c r="AX654" s="586" t="s">
        <v>1328</v>
      </c>
      <c r="AY654" s="586" t="s">
        <v>1328</v>
      </c>
      <c r="AZ654" s="588" t="s">
        <v>1328</v>
      </c>
      <c r="BA654" s="588" t="s">
        <v>1328</v>
      </c>
      <c r="BB654" s="586" t="s">
        <v>1328</v>
      </c>
      <c r="BC654" s="587" t="s">
        <v>1328</v>
      </c>
      <c r="BD654" s="587" t="s">
        <v>1328</v>
      </c>
      <c r="BE654" s="588" t="s">
        <v>1328</v>
      </c>
      <c r="BF654" s="586" t="s">
        <v>1328</v>
      </c>
      <c r="BG654" s="586" t="s">
        <v>1328</v>
      </c>
      <c r="BH654" s="586" t="s">
        <v>1328</v>
      </c>
      <c r="BI654" s="586" t="s">
        <v>1328</v>
      </c>
      <c r="BJ654" s="586"/>
      <c r="BK654" s="586"/>
    </row>
    <row r="655" spans="1:63" x14ac:dyDescent="0.25">
      <c r="A655" s="564">
        <v>303</v>
      </c>
      <c r="C655" s="584" t="s">
        <v>1328</v>
      </c>
      <c r="D655" s="584" t="s">
        <v>1328</v>
      </c>
      <c r="E655" s="585" t="s">
        <v>1328</v>
      </c>
      <c r="F655" s="586" t="s">
        <v>1328</v>
      </c>
      <c r="G655" s="586" t="s">
        <v>1328</v>
      </c>
      <c r="H655" s="586" t="s">
        <v>1328</v>
      </c>
      <c r="I655" s="586" t="s">
        <v>1328</v>
      </c>
      <c r="J655" s="586" t="s">
        <v>1328</v>
      </c>
      <c r="K655" s="586" t="s">
        <v>1328</v>
      </c>
      <c r="L655" s="586" t="s">
        <v>1328</v>
      </c>
      <c r="M655" s="586" t="s">
        <v>1328</v>
      </c>
      <c r="N655" s="586" t="s">
        <v>1328</v>
      </c>
      <c r="O655" s="586" t="s">
        <v>1328</v>
      </c>
      <c r="P655" s="586" t="s">
        <v>1328</v>
      </c>
      <c r="Q655" s="586" t="s">
        <v>1328</v>
      </c>
      <c r="R655" s="586" t="s">
        <v>1328</v>
      </c>
      <c r="S655" s="586" t="s">
        <v>1328</v>
      </c>
      <c r="T655" s="586" t="s">
        <v>1328</v>
      </c>
      <c r="U655" s="586" t="s">
        <v>1328</v>
      </c>
      <c r="V655" s="586" t="s">
        <v>1328</v>
      </c>
      <c r="W655" s="586" t="s">
        <v>1328</v>
      </c>
      <c r="X655" s="586" t="s">
        <v>1328</v>
      </c>
      <c r="Y655" s="586" t="s">
        <v>1328</v>
      </c>
      <c r="Z655" s="586" t="s">
        <v>1328</v>
      </c>
      <c r="AA655" s="586" t="s">
        <v>1328</v>
      </c>
      <c r="AB655" s="586" t="s">
        <v>1328</v>
      </c>
      <c r="AC655" s="586" t="s">
        <v>1328</v>
      </c>
      <c r="AD655" s="586" t="s">
        <v>1328</v>
      </c>
      <c r="AE655" s="586" t="s">
        <v>1328</v>
      </c>
      <c r="AF655" s="586" t="s">
        <v>1328</v>
      </c>
      <c r="AG655" s="586" t="s">
        <v>1328</v>
      </c>
      <c r="AH655" s="586" t="s">
        <v>1328</v>
      </c>
      <c r="AI655" s="586" t="s">
        <v>1328</v>
      </c>
      <c r="AJ655" s="586" t="s">
        <v>1328</v>
      </c>
      <c r="AK655" s="586" t="s">
        <v>1328</v>
      </c>
      <c r="AL655" s="586" t="s">
        <v>1328</v>
      </c>
      <c r="AM655" s="586" t="s">
        <v>1328</v>
      </c>
      <c r="AN655" s="586" t="s">
        <v>1328</v>
      </c>
      <c r="AO655" s="586" t="s">
        <v>1328</v>
      </c>
      <c r="AP655" s="586" t="s">
        <v>1328</v>
      </c>
      <c r="AQ655" s="586" t="s">
        <v>1328</v>
      </c>
      <c r="AR655" s="586" t="s">
        <v>1328</v>
      </c>
      <c r="AS655" s="586" t="s">
        <v>1328</v>
      </c>
      <c r="AT655" s="587" t="s">
        <v>1328</v>
      </c>
      <c r="AU655" s="586" t="s">
        <v>1328</v>
      </c>
      <c r="AV655" s="586" t="s">
        <v>1328</v>
      </c>
      <c r="AW655" s="586" t="s">
        <v>1328</v>
      </c>
      <c r="AX655" s="586" t="s">
        <v>1328</v>
      </c>
      <c r="AY655" s="586" t="s">
        <v>1328</v>
      </c>
      <c r="AZ655" s="588" t="s">
        <v>1328</v>
      </c>
      <c r="BA655" s="588" t="s">
        <v>1328</v>
      </c>
      <c r="BB655" s="586" t="s">
        <v>1328</v>
      </c>
      <c r="BC655" s="587" t="s">
        <v>1328</v>
      </c>
      <c r="BD655" s="587" t="s">
        <v>1328</v>
      </c>
      <c r="BE655" s="588" t="s">
        <v>1328</v>
      </c>
      <c r="BF655" s="586" t="s">
        <v>1328</v>
      </c>
      <c r="BG655" s="586" t="s">
        <v>1328</v>
      </c>
      <c r="BH655" s="586" t="s">
        <v>1328</v>
      </c>
      <c r="BI655" s="586" t="s">
        <v>1328</v>
      </c>
      <c r="BJ655" s="586"/>
      <c r="BK655" s="586"/>
    </row>
    <row r="656" spans="1:63" x14ac:dyDescent="0.25">
      <c r="A656" s="564">
        <v>303</v>
      </c>
      <c r="C656" s="584" t="s">
        <v>1328</v>
      </c>
      <c r="D656" s="584" t="s">
        <v>1328</v>
      </c>
      <c r="E656" s="585" t="s">
        <v>1328</v>
      </c>
      <c r="F656" s="586" t="s">
        <v>1328</v>
      </c>
      <c r="G656" s="586" t="s">
        <v>1328</v>
      </c>
      <c r="H656" s="586" t="s">
        <v>1328</v>
      </c>
      <c r="I656" s="586" t="s">
        <v>1328</v>
      </c>
      <c r="J656" s="586" t="s">
        <v>1328</v>
      </c>
      <c r="K656" s="586" t="s">
        <v>1328</v>
      </c>
      <c r="L656" s="586" t="s">
        <v>1328</v>
      </c>
      <c r="M656" s="586" t="s">
        <v>1328</v>
      </c>
      <c r="N656" s="586" t="s">
        <v>1328</v>
      </c>
      <c r="O656" s="586" t="s">
        <v>1328</v>
      </c>
      <c r="P656" s="586" t="s">
        <v>1328</v>
      </c>
      <c r="Q656" s="586" t="s">
        <v>1328</v>
      </c>
      <c r="R656" s="586" t="s">
        <v>1328</v>
      </c>
      <c r="S656" s="586" t="s">
        <v>1328</v>
      </c>
      <c r="T656" s="586" t="s">
        <v>1328</v>
      </c>
      <c r="U656" s="586" t="s">
        <v>1328</v>
      </c>
      <c r="V656" s="586" t="s">
        <v>1328</v>
      </c>
      <c r="W656" s="586" t="s">
        <v>1328</v>
      </c>
      <c r="X656" s="586" t="s">
        <v>1328</v>
      </c>
      <c r="Y656" s="586" t="s">
        <v>1328</v>
      </c>
      <c r="Z656" s="586" t="s">
        <v>1328</v>
      </c>
      <c r="AA656" s="586" t="s">
        <v>1328</v>
      </c>
      <c r="AB656" s="586" t="s">
        <v>1328</v>
      </c>
      <c r="AC656" s="586" t="s">
        <v>1328</v>
      </c>
      <c r="AD656" s="586" t="s">
        <v>1328</v>
      </c>
      <c r="AE656" s="586" t="s">
        <v>1328</v>
      </c>
      <c r="AF656" s="586" t="s">
        <v>1328</v>
      </c>
      <c r="AG656" s="586" t="s">
        <v>1328</v>
      </c>
      <c r="AH656" s="586" t="s">
        <v>1328</v>
      </c>
      <c r="AI656" s="586" t="s">
        <v>1328</v>
      </c>
      <c r="AJ656" s="586" t="s">
        <v>1328</v>
      </c>
      <c r="AK656" s="586" t="s">
        <v>1328</v>
      </c>
      <c r="AL656" s="586" t="s">
        <v>1328</v>
      </c>
      <c r="AM656" s="586" t="s">
        <v>1328</v>
      </c>
      <c r="AN656" s="586" t="s">
        <v>1328</v>
      </c>
      <c r="AO656" s="586" t="s">
        <v>1328</v>
      </c>
      <c r="AP656" s="586" t="s">
        <v>1328</v>
      </c>
      <c r="AQ656" s="586" t="s">
        <v>1328</v>
      </c>
      <c r="AR656" s="586" t="s">
        <v>1328</v>
      </c>
      <c r="AS656" s="586" t="s">
        <v>1328</v>
      </c>
      <c r="AT656" s="587" t="s">
        <v>1328</v>
      </c>
      <c r="AU656" s="586" t="s">
        <v>1328</v>
      </c>
      <c r="AV656" s="586" t="s">
        <v>1328</v>
      </c>
      <c r="AW656" s="586" t="s">
        <v>1328</v>
      </c>
      <c r="AX656" s="586" t="s">
        <v>1328</v>
      </c>
      <c r="AY656" s="586" t="s">
        <v>1328</v>
      </c>
      <c r="AZ656" s="588" t="s">
        <v>1328</v>
      </c>
      <c r="BA656" s="588" t="s">
        <v>1328</v>
      </c>
      <c r="BB656" s="586" t="s">
        <v>1328</v>
      </c>
      <c r="BC656" s="587" t="s">
        <v>1328</v>
      </c>
      <c r="BD656" s="587" t="s">
        <v>1328</v>
      </c>
      <c r="BE656" s="588" t="s">
        <v>1328</v>
      </c>
      <c r="BF656" s="586" t="s">
        <v>1328</v>
      </c>
      <c r="BG656" s="586" t="s">
        <v>1328</v>
      </c>
      <c r="BH656" s="586" t="s">
        <v>1328</v>
      </c>
      <c r="BI656" s="586" t="s">
        <v>1328</v>
      </c>
      <c r="BJ656" s="586"/>
      <c r="BK656" s="586"/>
    </row>
    <row r="657" spans="1:63" x14ac:dyDescent="0.25">
      <c r="A657" s="564">
        <v>303</v>
      </c>
      <c r="C657" s="584" t="s">
        <v>1328</v>
      </c>
      <c r="D657" s="584" t="s">
        <v>1328</v>
      </c>
      <c r="E657" s="585" t="s">
        <v>1328</v>
      </c>
      <c r="F657" s="586" t="s">
        <v>1328</v>
      </c>
      <c r="G657" s="586" t="s">
        <v>1328</v>
      </c>
      <c r="H657" s="586" t="s">
        <v>1328</v>
      </c>
      <c r="I657" s="586" t="s">
        <v>1328</v>
      </c>
      <c r="J657" s="586" t="s">
        <v>1328</v>
      </c>
      <c r="K657" s="586" t="s">
        <v>1328</v>
      </c>
      <c r="L657" s="586" t="s">
        <v>1328</v>
      </c>
      <c r="M657" s="586" t="s">
        <v>1328</v>
      </c>
      <c r="N657" s="586" t="s">
        <v>1328</v>
      </c>
      <c r="O657" s="586" t="s">
        <v>1328</v>
      </c>
      <c r="P657" s="586" t="s">
        <v>1328</v>
      </c>
      <c r="Q657" s="586" t="s">
        <v>1328</v>
      </c>
      <c r="R657" s="586" t="s">
        <v>1328</v>
      </c>
      <c r="S657" s="586" t="s">
        <v>1328</v>
      </c>
      <c r="T657" s="586" t="s">
        <v>1328</v>
      </c>
      <c r="U657" s="586" t="s">
        <v>1328</v>
      </c>
      <c r="V657" s="586" t="s">
        <v>1328</v>
      </c>
      <c r="W657" s="586" t="s">
        <v>1328</v>
      </c>
      <c r="X657" s="586" t="s">
        <v>1328</v>
      </c>
      <c r="Y657" s="586" t="s">
        <v>1328</v>
      </c>
      <c r="Z657" s="586" t="s">
        <v>1328</v>
      </c>
      <c r="AA657" s="586" t="s">
        <v>1328</v>
      </c>
      <c r="AB657" s="586" t="s">
        <v>1328</v>
      </c>
      <c r="AC657" s="586" t="s">
        <v>1328</v>
      </c>
      <c r="AD657" s="586" t="s">
        <v>1328</v>
      </c>
      <c r="AE657" s="586" t="s">
        <v>1328</v>
      </c>
      <c r="AF657" s="586" t="s">
        <v>1328</v>
      </c>
      <c r="AG657" s="586" t="s">
        <v>1328</v>
      </c>
      <c r="AH657" s="586" t="s">
        <v>1328</v>
      </c>
      <c r="AI657" s="586" t="s">
        <v>1328</v>
      </c>
      <c r="AJ657" s="586" t="s">
        <v>1328</v>
      </c>
      <c r="AK657" s="586" t="s">
        <v>1328</v>
      </c>
      <c r="AL657" s="586" t="s">
        <v>1328</v>
      </c>
      <c r="AM657" s="586" t="s">
        <v>1328</v>
      </c>
      <c r="AN657" s="586" t="s">
        <v>1328</v>
      </c>
      <c r="AO657" s="586" t="s">
        <v>1328</v>
      </c>
      <c r="AP657" s="586" t="s">
        <v>1328</v>
      </c>
      <c r="AQ657" s="586" t="s">
        <v>1328</v>
      </c>
      <c r="AR657" s="586" t="s">
        <v>1328</v>
      </c>
      <c r="AS657" s="586" t="s">
        <v>1328</v>
      </c>
      <c r="AT657" s="587" t="s">
        <v>1328</v>
      </c>
      <c r="AU657" s="586" t="s">
        <v>1328</v>
      </c>
      <c r="AV657" s="586" t="s">
        <v>1328</v>
      </c>
      <c r="AW657" s="586" t="s">
        <v>1328</v>
      </c>
      <c r="AX657" s="586" t="s">
        <v>1328</v>
      </c>
      <c r="AY657" s="586" t="s">
        <v>1328</v>
      </c>
      <c r="AZ657" s="588" t="s">
        <v>1328</v>
      </c>
      <c r="BA657" s="588" t="s">
        <v>1328</v>
      </c>
      <c r="BB657" s="586" t="s">
        <v>1328</v>
      </c>
      <c r="BC657" s="587" t="s">
        <v>1328</v>
      </c>
      <c r="BD657" s="587" t="s">
        <v>1328</v>
      </c>
      <c r="BE657" s="588" t="s">
        <v>1328</v>
      </c>
      <c r="BF657" s="586" t="s">
        <v>1328</v>
      </c>
      <c r="BG657" s="586" t="s">
        <v>1328</v>
      </c>
      <c r="BH657" s="586" t="s">
        <v>1328</v>
      </c>
      <c r="BI657" s="586" t="s">
        <v>1328</v>
      </c>
      <c r="BJ657" s="586"/>
      <c r="BK657" s="586"/>
    </row>
    <row r="658" spans="1:63" x14ac:dyDescent="0.25">
      <c r="A658" s="564">
        <v>303</v>
      </c>
      <c r="C658" s="584" t="s">
        <v>1328</v>
      </c>
      <c r="D658" s="584" t="s">
        <v>1328</v>
      </c>
      <c r="E658" s="585" t="s">
        <v>1328</v>
      </c>
      <c r="F658" s="586" t="s">
        <v>1328</v>
      </c>
      <c r="G658" s="586" t="s">
        <v>1328</v>
      </c>
      <c r="H658" s="586" t="s">
        <v>1328</v>
      </c>
      <c r="I658" s="586" t="s">
        <v>1328</v>
      </c>
      <c r="J658" s="586" t="s">
        <v>1328</v>
      </c>
      <c r="K658" s="586" t="s">
        <v>1328</v>
      </c>
      <c r="L658" s="586" t="s">
        <v>1328</v>
      </c>
      <c r="M658" s="586" t="s">
        <v>1328</v>
      </c>
      <c r="N658" s="586" t="s">
        <v>1328</v>
      </c>
      <c r="O658" s="586" t="s">
        <v>1328</v>
      </c>
      <c r="P658" s="586" t="s">
        <v>1328</v>
      </c>
      <c r="Q658" s="586" t="s">
        <v>1328</v>
      </c>
      <c r="R658" s="586" t="s">
        <v>1328</v>
      </c>
      <c r="S658" s="586" t="s">
        <v>1328</v>
      </c>
      <c r="T658" s="586" t="s">
        <v>1328</v>
      </c>
      <c r="U658" s="586" t="s">
        <v>1328</v>
      </c>
      <c r="V658" s="586" t="s">
        <v>1328</v>
      </c>
      <c r="W658" s="586" t="s">
        <v>1328</v>
      </c>
      <c r="X658" s="586" t="s">
        <v>1328</v>
      </c>
      <c r="Y658" s="586" t="s">
        <v>1328</v>
      </c>
      <c r="Z658" s="586" t="s">
        <v>1328</v>
      </c>
      <c r="AA658" s="586" t="s">
        <v>1328</v>
      </c>
      <c r="AB658" s="586" t="s">
        <v>1328</v>
      </c>
      <c r="AC658" s="586" t="s">
        <v>1328</v>
      </c>
      <c r="AD658" s="586" t="s">
        <v>1328</v>
      </c>
      <c r="AE658" s="586" t="s">
        <v>1328</v>
      </c>
      <c r="AF658" s="586" t="s">
        <v>1328</v>
      </c>
      <c r="AG658" s="586" t="s">
        <v>1328</v>
      </c>
      <c r="AH658" s="586" t="s">
        <v>1328</v>
      </c>
      <c r="AI658" s="586" t="s">
        <v>1328</v>
      </c>
      <c r="AJ658" s="586" t="s">
        <v>1328</v>
      </c>
      <c r="AK658" s="586" t="s">
        <v>1328</v>
      </c>
      <c r="AL658" s="586" t="s">
        <v>1328</v>
      </c>
      <c r="AM658" s="586" t="s">
        <v>1328</v>
      </c>
      <c r="AN658" s="586" t="s">
        <v>1328</v>
      </c>
      <c r="AO658" s="586" t="s">
        <v>1328</v>
      </c>
      <c r="AP658" s="586" t="s">
        <v>1328</v>
      </c>
      <c r="AQ658" s="586" t="s">
        <v>1328</v>
      </c>
      <c r="AR658" s="586" t="s">
        <v>1328</v>
      </c>
      <c r="AS658" s="586" t="s">
        <v>1328</v>
      </c>
      <c r="AT658" s="587" t="s">
        <v>1328</v>
      </c>
      <c r="AU658" s="586" t="s">
        <v>1328</v>
      </c>
      <c r="AV658" s="586" t="s">
        <v>1328</v>
      </c>
      <c r="AW658" s="586" t="s">
        <v>1328</v>
      </c>
      <c r="AX658" s="586" t="s">
        <v>1328</v>
      </c>
      <c r="AY658" s="586" t="s">
        <v>1328</v>
      </c>
      <c r="AZ658" s="588" t="s">
        <v>1328</v>
      </c>
      <c r="BA658" s="588" t="s">
        <v>1328</v>
      </c>
      <c r="BB658" s="586" t="s">
        <v>1328</v>
      </c>
      <c r="BC658" s="587" t="s">
        <v>1328</v>
      </c>
      <c r="BD658" s="587" t="s">
        <v>1328</v>
      </c>
      <c r="BE658" s="588" t="s">
        <v>1328</v>
      </c>
      <c r="BF658" s="586" t="s">
        <v>1328</v>
      </c>
      <c r="BG658" s="586" t="s">
        <v>1328</v>
      </c>
      <c r="BH658" s="586" t="s">
        <v>1328</v>
      </c>
      <c r="BI658" s="586" t="s">
        <v>1328</v>
      </c>
      <c r="BJ658" s="586"/>
      <c r="BK658" s="586"/>
    </row>
    <row r="659" spans="1:63" x14ac:dyDescent="0.25">
      <c r="A659" s="564">
        <v>303</v>
      </c>
      <c r="C659" s="584" t="s">
        <v>1328</v>
      </c>
      <c r="D659" s="584" t="s">
        <v>1328</v>
      </c>
      <c r="E659" s="585" t="s">
        <v>1328</v>
      </c>
      <c r="F659" s="586" t="s">
        <v>1328</v>
      </c>
      <c r="G659" s="586" t="s">
        <v>1328</v>
      </c>
      <c r="H659" s="586" t="s">
        <v>1328</v>
      </c>
      <c r="I659" s="586" t="s">
        <v>1328</v>
      </c>
      <c r="J659" s="586" t="s">
        <v>1328</v>
      </c>
      <c r="K659" s="586" t="s">
        <v>1328</v>
      </c>
      <c r="L659" s="586" t="s">
        <v>1328</v>
      </c>
      <c r="M659" s="586" t="s">
        <v>1328</v>
      </c>
      <c r="N659" s="586" t="s">
        <v>1328</v>
      </c>
      <c r="O659" s="586" t="s">
        <v>1328</v>
      </c>
      <c r="P659" s="586" t="s">
        <v>1328</v>
      </c>
      <c r="Q659" s="586" t="s">
        <v>1328</v>
      </c>
      <c r="R659" s="586" t="s">
        <v>1328</v>
      </c>
      <c r="S659" s="586" t="s">
        <v>1328</v>
      </c>
      <c r="T659" s="586" t="s">
        <v>1328</v>
      </c>
      <c r="U659" s="586" t="s">
        <v>1328</v>
      </c>
      <c r="V659" s="586" t="s">
        <v>1328</v>
      </c>
      <c r="W659" s="586" t="s">
        <v>1328</v>
      </c>
      <c r="X659" s="586" t="s">
        <v>1328</v>
      </c>
      <c r="Y659" s="586" t="s">
        <v>1328</v>
      </c>
      <c r="Z659" s="586" t="s">
        <v>1328</v>
      </c>
      <c r="AA659" s="586" t="s">
        <v>1328</v>
      </c>
      <c r="AB659" s="586" t="s">
        <v>1328</v>
      </c>
      <c r="AC659" s="586" t="s">
        <v>1328</v>
      </c>
      <c r="AD659" s="586" t="s">
        <v>1328</v>
      </c>
      <c r="AE659" s="586" t="s">
        <v>1328</v>
      </c>
      <c r="AF659" s="586" t="s">
        <v>1328</v>
      </c>
      <c r="AG659" s="586" t="s">
        <v>1328</v>
      </c>
      <c r="AH659" s="586" t="s">
        <v>1328</v>
      </c>
      <c r="AI659" s="586" t="s">
        <v>1328</v>
      </c>
      <c r="AJ659" s="586" t="s">
        <v>1328</v>
      </c>
      <c r="AK659" s="586" t="s">
        <v>1328</v>
      </c>
      <c r="AL659" s="586" t="s">
        <v>1328</v>
      </c>
      <c r="AM659" s="586" t="s">
        <v>1328</v>
      </c>
      <c r="AN659" s="586" t="s">
        <v>1328</v>
      </c>
      <c r="AO659" s="586" t="s">
        <v>1328</v>
      </c>
      <c r="AP659" s="586" t="s">
        <v>1328</v>
      </c>
      <c r="AQ659" s="586" t="s">
        <v>1328</v>
      </c>
      <c r="AR659" s="586" t="s">
        <v>1328</v>
      </c>
      <c r="AS659" s="586" t="s">
        <v>1328</v>
      </c>
      <c r="AT659" s="587" t="s">
        <v>1328</v>
      </c>
      <c r="AU659" s="586" t="s">
        <v>1328</v>
      </c>
      <c r="AV659" s="586" t="s">
        <v>1328</v>
      </c>
      <c r="AW659" s="586" t="s">
        <v>1328</v>
      </c>
      <c r="AX659" s="586" t="s">
        <v>1328</v>
      </c>
      <c r="AY659" s="586" t="s">
        <v>1328</v>
      </c>
      <c r="AZ659" s="588" t="s">
        <v>1328</v>
      </c>
      <c r="BA659" s="588" t="s">
        <v>1328</v>
      </c>
      <c r="BB659" s="586" t="s">
        <v>1328</v>
      </c>
      <c r="BC659" s="587" t="s">
        <v>1328</v>
      </c>
      <c r="BD659" s="587" t="s">
        <v>1328</v>
      </c>
      <c r="BE659" s="588" t="s">
        <v>1328</v>
      </c>
      <c r="BF659" s="586" t="s">
        <v>1328</v>
      </c>
      <c r="BG659" s="586" t="s">
        <v>1328</v>
      </c>
      <c r="BH659" s="586" t="s">
        <v>1328</v>
      </c>
      <c r="BI659" s="586" t="s">
        <v>1328</v>
      </c>
      <c r="BJ659" s="586"/>
      <c r="BK659" s="586"/>
    </row>
    <row r="660" spans="1:63" x14ac:dyDescent="0.25">
      <c r="A660" s="564">
        <v>303</v>
      </c>
      <c r="C660" s="584" t="s">
        <v>1328</v>
      </c>
      <c r="D660" s="584" t="s">
        <v>1328</v>
      </c>
      <c r="E660" s="585" t="s">
        <v>1328</v>
      </c>
      <c r="F660" s="586" t="s">
        <v>1328</v>
      </c>
      <c r="G660" s="586" t="s">
        <v>1328</v>
      </c>
      <c r="H660" s="586" t="s">
        <v>1328</v>
      </c>
      <c r="I660" s="586" t="s">
        <v>1328</v>
      </c>
      <c r="J660" s="586" t="s">
        <v>1328</v>
      </c>
      <c r="K660" s="586" t="s">
        <v>1328</v>
      </c>
      <c r="L660" s="586" t="s">
        <v>1328</v>
      </c>
      <c r="M660" s="586" t="s">
        <v>1328</v>
      </c>
      <c r="N660" s="586" t="s">
        <v>1328</v>
      </c>
      <c r="O660" s="586" t="s">
        <v>1328</v>
      </c>
      <c r="P660" s="586" t="s">
        <v>1328</v>
      </c>
      <c r="Q660" s="586" t="s">
        <v>1328</v>
      </c>
      <c r="R660" s="586" t="s">
        <v>1328</v>
      </c>
      <c r="S660" s="586" t="s">
        <v>1328</v>
      </c>
      <c r="T660" s="586" t="s">
        <v>1328</v>
      </c>
      <c r="U660" s="586" t="s">
        <v>1328</v>
      </c>
      <c r="V660" s="586" t="s">
        <v>1328</v>
      </c>
      <c r="W660" s="586" t="s">
        <v>1328</v>
      </c>
      <c r="X660" s="586" t="s">
        <v>1328</v>
      </c>
      <c r="Y660" s="586" t="s">
        <v>1328</v>
      </c>
      <c r="Z660" s="586" t="s">
        <v>1328</v>
      </c>
      <c r="AA660" s="586" t="s">
        <v>1328</v>
      </c>
      <c r="AB660" s="586" t="s">
        <v>1328</v>
      </c>
      <c r="AC660" s="586" t="s">
        <v>1328</v>
      </c>
      <c r="AD660" s="586" t="s">
        <v>1328</v>
      </c>
      <c r="AE660" s="586" t="s">
        <v>1328</v>
      </c>
      <c r="AF660" s="586" t="s">
        <v>1328</v>
      </c>
      <c r="AG660" s="586" t="s">
        <v>1328</v>
      </c>
      <c r="AH660" s="586" t="s">
        <v>1328</v>
      </c>
      <c r="AI660" s="586" t="s">
        <v>1328</v>
      </c>
      <c r="AJ660" s="586" t="s">
        <v>1328</v>
      </c>
      <c r="AK660" s="586" t="s">
        <v>1328</v>
      </c>
      <c r="AL660" s="586" t="s">
        <v>1328</v>
      </c>
      <c r="AM660" s="586" t="s">
        <v>1328</v>
      </c>
      <c r="AN660" s="586" t="s">
        <v>1328</v>
      </c>
      <c r="AO660" s="586" t="s">
        <v>1328</v>
      </c>
      <c r="AP660" s="586" t="s">
        <v>1328</v>
      </c>
      <c r="AQ660" s="586" t="s">
        <v>1328</v>
      </c>
      <c r="AR660" s="586" t="s">
        <v>1328</v>
      </c>
      <c r="AS660" s="586" t="s">
        <v>1328</v>
      </c>
      <c r="AT660" s="587" t="s">
        <v>1328</v>
      </c>
      <c r="AU660" s="586" t="s">
        <v>1328</v>
      </c>
      <c r="AV660" s="586" t="s">
        <v>1328</v>
      </c>
      <c r="AW660" s="586" t="s">
        <v>1328</v>
      </c>
      <c r="AX660" s="586" t="s">
        <v>1328</v>
      </c>
      <c r="AY660" s="586" t="s">
        <v>1328</v>
      </c>
      <c r="AZ660" s="588" t="s">
        <v>1328</v>
      </c>
      <c r="BA660" s="588" t="s">
        <v>1328</v>
      </c>
      <c r="BB660" s="586" t="s">
        <v>1328</v>
      </c>
      <c r="BC660" s="587" t="s">
        <v>1328</v>
      </c>
      <c r="BD660" s="587" t="s">
        <v>1328</v>
      </c>
      <c r="BE660" s="588" t="s">
        <v>1328</v>
      </c>
      <c r="BF660" s="586" t="s">
        <v>1328</v>
      </c>
      <c r="BG660" s="586" t="s">
        <v>1328</v>
      </c>
      <c r="BH660" s="586" t="s">
        <v>1328</v>
      </c>
      <c r="BI660" s="586" t="s">
        <v>1328</v>
      </c>
      <c r="BJ660" s="586"/>
      <c r="BK660" s="586"/>
    </row>
    <row r="661" spans="1:63" x14ac:dyDescent="0.25">
      <c r="A661" s="564">
        <v>303</v>
      </c>
      <c r="C661" s="584" t="s">
        <v>1328</v>
      </c>
      <c r="D661" s="584" t="s">
        <v>1328</v>
      </c>
      <c r="E661" s="585" t="s">
        <v>1328</v>
      </c>
      <c r="F661" s="586" t="s">
        <v>1328</v>
      </c>
      <c r="G661" s="586" t="s">
        <v>1328</v>
      </c>
      <c r="H661" s="586" t="s">
        <v>1328</v>
      </c>
      <c r="I661" s="586" t="s">
        <v>1328</v>
      </c>
      <c r="J661" s="586" t="s">
        <v>1328</v>
      </c>
      <c r="K661" s="586" t="s">
        <v>1328</v>
      </c>
      <c r="L661" s="586" t="s">
        <v>1328</v>
      </c>
      <c r="M661" s="586" t="s">
        <v>1328</v>
      </c>
      <c r="N661" s="586" t="s">
        <v>1328</v>
      </c>
      <c r="O661" s="586" t="s">
        <v>1328</v>
      </c>
      <c r="P661" s="586" t="s">
        <v>1328</v>
      </c>
      <c r="Q661" s="586" t="s">
        <v>1328</v>
      </c>
      <c r="R661" s="586" t="s">
        <v>1328</v>
      </c>
      <c r="S661" s="586" t="s">
        <v>1328</v>
      </c>
      <c r="T661" s="586" t="s">
        <v>1328</v>
      </c>
      <c r="U661" s="586" t="s">
        <v>1328</v>
      </c>
      <c r="V661" s="586" t="s">
        <v>1328</v>
      </c>
      <c r="W661" s="586" t="s">
        <v>1328</v>
      </c>
      <c r="X661" s="586" t="s">
        <v>1328</v>
      </c>
      <c r="Y661" s="586" t="s">
        <v>1328</v>
      </c>
      <c r="Z661" s="586" t="s">
        <v>1328</v>
      </c>
      <c r="AA661" s="586" t="s">
        <v>1328</v>
      </c>
      <c r="AB661" s="586" t="s">
        <v>1328</v>
      </c>
      <c r="AC661" s="586" t="s">
        <v>1328</v>
      </c>
      <c r="AD661" s="586" t="s">
        <v>1328</v>
      </c>
      <c r="AE661" s="586" t="s">
        <v>1328</v>
      </c>
      <c r="AF661" s="586" t="s">
        <v>1328</v>
      </c>
      <c r="AG661" s="586" t="s">
        <v>1328</v>
      </c>
      <c r="AH661" s="586" t="s">
        <v>1328</v>
      </c>
      <c r="AI661" s="586" t="s">
        <v>1328</v>
      </c>
      <c r="AJ661" s="586" t="s">
        <v>1328</v>
      </c>
      <c r="AK661" s="586" t="s">
        <v>1328</v>
      </c>
      <c r="AL661" s="586" t="s">
        <v>1328</v>
      </c>
      <c r="AM661" s="586" t="s">
        <v>1328</v>
      </c>
      <c r="AN661" s="586" t="s">
        <v>1328</v>
      </c>
      <c r="AO661" s="586" t="s">
        <v>1328</v>
      </c>
      <c r="AP661" s="586" t="s">
        <v>1328</v>
      </c>
      <c r="AQ661" s="586" t="s">
        <v>1328</v>
      </c>
      <c r="AR661" s="586" t="s">
        <v>1328</v>
      </c>
      <c r="AS661" s="586" t="s">
        <v>1328</v>
      </c>
      <c r="AT661" s="587" t="s">
        <v>1328</v>
      </c>
      <c r="AU661" s="586" t="s">
        <v>1328</v>
      </c>
      <c r="AV661" s="586" t="s">
        <v>1328</v>
      </c>
      <c r="AW661" s="586" t="s">
        <v>1328</v>
      </c>
      <c r="AX661" s="586" t="s">
        <v>1328</v>
      </c>
      <c r="AY661" s="586" t="s">
        <v>1328</v>
      </c>
      <c r="AZ661" s="588" t="s">
        <v>1328</v>
      </c>
      <c r="BA661" s="588" t="s">
        <v>1328</v>
      </c>
      <c r="BB661" s="586" t="s">
        <v>1328</v>
      </c>
      <c r="BC661" s="587" t="s">
        <v>1328</v>
      </c>
      <c r="BD661" s="587" t="s">
        <v>1328</v>
      </c>
      <c r="BE661" s="588" t="s">
        <v>1328</v>
      </c>
      <c r="BF661" s="586" t="s">
        <v>1328</v>
      </c>
      <c r="BG661" s="586" t="s">
        <v>1328</v>
      </c>
      <c r="BH661" s="586" t="s">
        <v>1328</v>
      </c>
      <c r="BI661" s="586" t="s">
        <v>1328</v>
      </c>
      <c r="BJ661" s="586"/>
      <c r="BK661" s="586"/>
    </row>
  </sheetData>
  <mergeCells count="1">
    <mergeCell ref="C5:E5"/>
  </mergeCells>
  <pageMargins left="0.70866141732283472" right="0.70866141732283472" top="0.74803149606299213" bottom="0.74803149606299213" header="0.31496062992125984" footer="0.31496062992125984"/>
  <pageSetup paperSize="9" scale="66"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0066CC"/>
    <pageSetUpPr fitToPage="1"/>
  </sheetPr>
  <dimension ref="A1:BR327"/>
  <sheetViews>
    <sheetView zoomScale="80" zoomScaleNormal="80" workbookViewId="0">
      <pane xSplit="4" ySplit="5" topLeftCell="BB295" activePane="bottomRight" state="frozenSplit"/>
      <selection activeCell="A17" sqref="A17"/>
      <selection pane="topRight" activeCell="A17" sqref="A17"/>
      <selection pane="bottomLeft" activeCell="A17" sqref="A17"/>
      <selection pane="bottomRight" activeCell="BQ327" sqref="BQ327"/>
    </sheetView>
  </sheetViews>
  <sheetFormatPr defaultRowHeight="12.75" x14ac:dyDescent="0.2"/>
  <cols>
    <col min="1" max="1" width="9.140625" style="599"/>
    <col min="2" max="3" width="14.28515625" style="540" customWidth="1"/>
    <col min="4" max="4" width="37.5703125" style="561" customWidth="1"/>
    <col min="5" max="5" width="20.5703125" style="561" customWidth="1"/>
    <col min="6" max="6" width="24.85546875" style="562" customWidth="1"/>
    <col min="7" max="58" width="14.28515625" style="563" customWidth="1"/>
    <col min="59" max="59" width="12" style="562" customWidth="1"/>
    <col min="60" max="60" width="13" style="562" customWidth="1"/>
    <col min="61" max="69" width="13.28515625" style="562" customWidth="1"/>
    <col min="70" max="70" width="35.140625" style="562" bestFit="1" customWidth="1"/>
  </cols>
  <sheetData>
    <row r="1" spans="1:70" x14ac:dyDescent="0.2">
      <c r="B1" s="540">
        <v>2</v>
      </c>
      <c r="C1" s="599">
        <v>3</v>
      </c>
      <c r="D1" s="540">
        <v>4</v>
      </c>
      <c r="E1" s="599">
        <v>5</v>
      </c>
      <c r="F1" s="540">
        <v>6</v>
      </c>
      <c r="G1" s="599">
        <v>7</v>
      </c>
      <c r="H1" s="540">
        <v>8</v>
      </c>
      <c r="I1" s="599">
        <v>9</v>
      </c>
      <c r="J1" s="540">
        <v>10</v>
      </c>
      <c r="K1" s="599">
        <v>11</v>
      </c>
      <c r="L1" s="540">
        <v>12</v>
      </c>
      <c r="M1" s="599">
        <v>13</v>
      </c>
      <c r="N1" s="540">
        <v>14</v>
      </c>
      <c r="O1" s="599">
        <v>15</v>
      </c>
      <c r="P1" s="540">
        <v>16</v>
      </c>
      <c r="Q1" s="599">
        <v>17</v>
      </c>
      <c r="R1" s="540">
        <v>18</v>
      </c>
      <c r="S1" s="599">
        <v>19</v>
      </c>
      <c r="T1" s="540">
        <v>20</v>
      </c>
      <c r="U1" s="599">
        <v>21</v>
      </c>
      <c r="V1" s="540">
        <v>22</v>
      </c>
      <c r="W1" s="599">
        <v>23</v>
      </c>
      <c r="X1" s="540">
        <v>24</v>
      </c>
      <c r="Y1" s="599">
        <v>25</v>
      </c>
      <c r="Z1" s="540">
        <v>26</v>
      </c>
      <c r="AA1" s="599">
        <v>27</v>
      </c>
      <c r="AB1" s="540">
        <v>28</v>
      </c>
      <c r="AC1" s="599">
        <v>29</v>
      </c>
      <c r="AD1" s="540">
        <v>30</v>
      </c>
      <c r="AE1" s="599">
        <v>31</v>
      </c>
      <c r="AF1" s="540">
        <v>32</v>
      </c>
      <c r="AG1" s="599">
        <v>33</v>
      </c>
      <c r="AH1" s="540">
        <v>34</v>
      </c>
      <c r="AI1" s="599">
        <v>35</v>
      </c>
      <c r="AJ1" s="540">
        <v>36</v>
      </c>
      <c r="AK1" s="599">
        <v>37</v>
      </c>
      <c r="AL1" s="540">
        <v>38</v>
      </c>
      <c r="AM1" s="599">
        <v>39</v>
      </c>
      <c r="AN1" s="540">
        <v>40</v>
      </c>
      <c r="AO1" s="599">
        <v>41</v>
      </c>
      <c r="AP1" s="540">
        <v>42</v>
      </c>
      <c r="AQ1" s="599">
        <v>43</v>
      </c>
      <c r="AR1" s="540">
        <v>44</v>
      </c>
      <c r="AS1" s="599">
        <v>45</v>
      </c>
      <c r="AT1" s="540">
        <v>46</v>
      </c>
      <c r="AU1" s="599">
        <v>47</v>
      </c>
      <c r="AV1" s="540">
        <v>48</v>
      </c>
      <c r="AW1" s="599">
        <v>49</v>
      </c>
      <c r="AX1" s="540">
        <v>50</v>
      </c>
      <c r="AY1" s="599">
        <v>51</v>
      </c>
      <c r="AZ1" s="540">
        <v>52</v>
      </c>
      <c r="BA1" s="599">
        <v>53</v>
      </c>
      <c r="BB1" s="540">
        <v>54</v>
      </c>
      <c r="BC1" s="599">
        <v>55</v>
      </c>
      <c r="BD1" s="540">
        <v>56</v>
      </c>
      <c r="BE1" s="599">
        <v>57</v>
      </c>
      <c r="BF1" s="540">
        <v>58</v>
      </c>
      <c r="BG1" s="599">
        <v>59</v>
      </c>
      <c r="BH1" s="540">
        <v>60</v>
      </c>
      <c r="BI1" s="599">
        <v>61</v>
      </c>
      <c r="BJ1" s="540">
        <v>62</v>
      </c>
      <c r="BK1" s="599">
        <v>63</v>
      </c>
      <c r="BL1" s="540">
        <v>64</v>
      </c>
      <c r="BM1" s="599">
        <v>65</v>
      </c>
      <c r="BN1" s="540">
        <v>66</v>
      </c>
      <c r="BO1" s="599">
        <v>67</v>
      </c>
      <c r="BP1" s="540">
        <v>68</v>
      </c>
      <c r="BQ1" s="599">
        <v>69</v>
      </c>
      <c r="BR1" s="599"/>
    </row>
    <row r="2" spans="1:70" x14ac:dyDescent="0.2">
      <c r="D2" s="541"/>
      <c r="E2" s="541"/>
      <c r="F2" s="542"/>
      <c r="G2" s="543"/>
      <c r="H2" s="543"/>
      <c r="I2" s="543"/>
      <c r="J2" s="543"/>
      <c r="K2" s="543"/>
      <c r="L2" s="544"/>
      <c r="M2" s="642" t="s">
        <v>498</v>
      </c>
      <c r="N2" s="544"/>
      <c r="O2" s="544"/>
      <c r="P2" s="544"/>
      <c r="Q2" s="545"/>
      <c r="R2" s="642" t="s">
        <v>1356</v>
      </c>
      <c r="S2" s="642" t="s">
        <v>1357</v>
      </c>
      <c r="T2" s="544"/>
      <c r="U2" s="544"/>
      <c r="V2" s="544"/>
      <c r="W2" s="544"/>
      <c r="X2" s="546"/>
      <c r="Y2" s="543"/>
      <c r="Z2" s="543"/>
      <c r="AA2" s="543"/>
      <c r="AB2" s="543"/>
      <c r="AC2" s="543"/>
      <c r="AD2" s="543"/>
      <c r="AE2" s="543"/>
      <c r="AF2" s="543"/>
      <c r="AG2" s="543"/>
      <c r="AH2" s="543"/>
      <c r="AI2" s="543"/>
      <c r="AJ2" s="543"/>
      <c r="AK2" s="543"/>
      <c r="AL2" s="543"/>
      <c r="AM2" s="543"/>
      <c r="AN2" s="543"/>
      <c r="AO2" s="543"/>
      <c r="AP2" s="543"/>
      <c r="AQ2" s="543"/>
      <c r="AR2" s="543"/>
      <c r="AS2" s="543"/>
      <c r="AT2" s="543"/>
      <c r="AU2" s="543"/>
      <c r="AV2" s="543"/>
      <c r="AW2" s="543"/>
      <c r="AX2" s="543"/>
      <c r="AY2" s="543"/>
      <c r="AZ2" s="543"/>
      <c r="BA2" s="543"/>
      <c r="BB2" s="543"/>
      <c r="BC2" s="543"/>
      <c r="BD2" s="543"/>
      <c r="BE2" s="543"/>
      <c r="BF2" s="543"/>
      <c r="BG2" s="539"/>
      <c r="BH2" s="539"/>
      <c r="BI2" s="539"/>
      <c r="BJ2" s="539"/>
      <c r="BK2" s="539"/>
      <c r="BL2" s="539"/>
      <c r="BM2" s="539"/>
      <c r="BN2" s="539"/>
      <c r="BO2" s="539"/>
      <c r="BP2" s="539"/>
      <c r="BQ2" s="539"/>
      <c r="BR2" s="539"/>
    </row>
    <row r="3" spans="1:70" x14ac:dyDescent="0.2">
      <c r="D3" s="541"/>
      <c r="E3" s="542"/>
      <c r="F3" s="541"/>
      <c r="G3" s="543"/>
      <c r="H3" s="543"/>
      <c r="I3" s="543"/>
      <c r="J3" s="543"/>
      <c r="K3" s="543"/>
      <c r="L3" s="544"/>
      <c r="M3" s="544"/>
      <c r="N3" s="544"/>
      <c r="O3" s="544"/>
      <c r="P3" s="544"/>
      <c r="Q3" s="544"/>
      <c r="R3" s="544"/>
      <c r="S3" s="544"/>
      <c r="T3" s="544"/>
      <c r="U3" s="544"/>
      <c r="V3" s="544"/>
      <c r="W3" s="544"/>
      <c r="X3" s="544"/>
      <c r="Y3" s="543"/>
      <c r="Z3" s="543"/>
      <c r="AA3" s="543"/>
      <c r="AB3" s="543"/>
      <c r="AC3" s="543"/>
      <c r="AD3" s="543"/>
      <c r="AE3" s="543"/>
      <c r="AF3" s="543"/>
      <c r="AG3" s="543"/>
      <c r="AH3" s="543"/>
      <c r="AI3" s="543"/>
      <c r="AJ3" s="543"/>
      <c r="AK3" s="543"/>
      <c r="AL3" s="543"/>
      <c r="AM3" s="543"/>
      <c r="AN3" s="543"/>
      <c r="AO3" s="543"/>
      <c r="AP3" s="543"/>
      <c r="AQ3" s="543"/>
      <c r="AR3" s="543"/>
      <c r="AS3" s="543"/>
      <c r="AT3" s="543"/>
      <c r="AU3" s="543"/>
      <c r="AV3" s="543"/>
      <c r="AW3" s="543"/>
      <c r="AX3" s="543"/>
      <c r="AY3" s="543"/>
      <c r="AZ3" s="543"/>
      <c r="BA3" s="543"/>
      <c r="BB3" s="543"/>
      <c r="BC3" s="543"/>
      <c r="BD3" s="543"/>
      <c r="BE3" s="543"/>
      <c r="BF3" s="543"/>
      <c r="BG3" s="539"/>
      <c r="BH3" s="539"/>
      <c r="BI3" s="539"/>
      <c r="BJ3" s="539"/>
      <c r="BK3" s="539"/>
      <c r="BL3" s="539"/>
      <c r="BM3" s="539"/>
      <c r="BN3" s="539"/>
      <c r="BO3" s="539"/>
      <c r="BP3" s="539"/>
      <c r="BQ3" s="539"/>
      <c r="BR3" s="539"/>
    </row>
    <row r="4" spans="1:70" ht="120" x14ac:dyDescent="0.2">
      <c r="A4" s="549" t="s">
        <v>658</v>
      </c>
      <c r="B4" s="547" t="s">
        <v>1017</v>
      </c>
      <c r="C4" s="548" t="s">
        <v>1018</v>
      </c>
      <c r="D4" s="549" t="s">
        <v>1019</v>
      </c>
      <c r="E4" s="549" t="s">
        <v>1020</v>
      </c>
      <c r="F4" s="549" t="s">
        <v>1021</v>
      </c>
      <c r="G4" s="549" t="s">
        <v>517</v>
      </c>
      <c r="H4" s="550" t="s">
        <v>1022</v>
      </c>
      <c r="I4" s="550" t="s">
        <v>1023</v>
      </c>
      <c r="J4" s="550" t="s">
        <v>1024</v>
      </c>
      <c r="K4" s="550" t="s">
        <v>1025</v>
      </c>
      <c r="L4" s="548" t="s">
        <v>1026</v>
      </c>
      <c r="M4" s="548" t="s">
        <v>1027</v>
      </c>
      <c r="N4" s="548" t="s">
        <v>1028</v>
      </c>
      <c r="O4" s="548" t="s">
        <v>1029</v>
      </c>
      <c r="P4" s="548" t="s">
        <v>1030</v>
      </c>
      <c r="Q4" s="548" t="s">
        <v>1031</v>
      </c>
      <c r="R4" s="548" t="s">
        <v>1032</v>
      </c>
      <c r="S4" s="548" t="s">
        <v>1033</v>
      </c>
      <c r="T4" s="548" t="s">
        <v>1034</v>
      </c>
      <c r="U4" s="548" t="s">
        <v>1035</v>
      </c>
      <c r="V4" s="548" t="s">
        <v>1036</v>
      </c>
      <c r="W4" s="548" t="s">
        <v>1329</v>
      </c>
      <c r="X4" s="551" t="s">
        <v>1037</v>
      </c>
      <c r="Y4" s="550" t="s">
        <v>1038</v>
      </c>
      <c r="Z4" s="550" t="s">
        <v>1039</v>
      </c>
      <c r="AA4" s="550" t="s">
        <v>1040</v>
      </c>
      <c r="AB4" s="550" t="s">
        <v>1041</v>
      </c>
      <c r="AC4" s="550" t="s">
        <v>1042</v>
      </c>
      <c r="AD4" s="550" t="s">
        <v>1043</v>
      </c>
      <c r="AE4" s="550" t="s">
        <v>1044</v>
      </c>
      <c r="AF4" s="550" t="s">
        <v>1045</v>
      </c>
      <c r="AG4" s="550" t="s">
        <v>1046</v>
      </c>
      <c r="AH4" s="550" t="s">
        <v>1047</v>
      </c>
      <c r="AI4" s="550" t="s">
        <v>1048</v>
      </c>
      <c r="AJ4" s="550" t="s">
        <v>1049</v>
      </c>
      <c r="AK4" s="550" t="s">
        <v>1050</v>
      </c>
      <c r="AL4" s="550" t="s">
        <v>1051</v>
      </c>
      <c r="AM4" s="550" t="s">
        <v>1052</v>
      </c>
      <c r="AN4" s="550" t="s">
        <v>1053</v>
      </c>
      <c r="AO4" s="550" t="s">
        <v>1054</v>
      </c>
      <c r="AP4" s="550" t="s">
        <v>1055</v>
      </c>
      <c r="AQ4" s="550" t="s">
        <v>1056</v>
      </c>
      <c r="AR4" s="550" t="s">
        <v>1057</v>
      </c>
      <c r="AS4" s="550" t="s">
        <v>1058</v>
      </c>
      <c r="AT4" s="550" t="s">
        <v>1059</v>
      </c>
      <c r="AU4" s="550" t="s">
        <v>1060</v>
      </c>
      <c r="AV4" s="550" t="s">
        <v>1061</v>
      </c>
      <c r="AW4" s="550" t="s">
        <v>1062</v>
      </c>
      <c r="AX4" s="550" t="s">
        <v>1063</v>
      </c>
      <c r="AY4" s="550" t="s">
        <v>1064</v>
      </c>
      <c r="AZ4" s="550" t="s">
        <v>1065</v>
      </c>
      <c r="BA4" s="550" t="s">
        <v>1066</v>
      </c>
      <c r="BB4" s="550" t="s">
        <v>1067</v>
      </c>
      <c r="BC4" s="550" t="s">
        <v>1068</v>
      </c>
      <c r="BD4" s="550" t="s">
        <v>1069</v>
      </c>
      <c r="BE4" s="550" t="s">
        <v>1070</v>
      </c>
      <c r="BF4" s="550" t="s">
        <v>1071</v>
      </c>
      <c r="BG4" s="550" t="s">
        <v>1072</v>
      </c>
      <c r="BH4" s="550" t="s">
        <v>1073</v>
      </c>
      <c r="BI4" s="550" t="s">
        <v>1074</v>
      </c>
      <c r="BJ4" s="550" t="s">
        <v>1075</v>
      </c>
      <c r="BK4" s="550" t="s">
        <v>1076</v>
      </c>
      <c r="BL4" s="550" t="s">
        <v>1365</v>
      </c>
      <c r="BM4" s="550" t="s">
        <v>465</v>
      </c>
      <c r="BN4" s="550" t="s">
        <v>646</v>
      </c>
      <c r="BO4" s="550" t="s">
        <v>1442</v>
      </c>
      <c r="BP4" s="550" t="s">
        <v>1443</v>
      </c>
      <c r="BQ4" s="550" t="s">
        <v>1444</v>
      </c>
      <c r="BR4" s="550" t="s">
        <v>1393</v>
      </c>
    </row>
    <row r="5" spans="1:70" ht="15" x14ac:dyDescent="0.2">
      <c r="B5" s="1401" t="s">
        <v>542</v>
      </c>
      <c r="C5" s="1401"/>
      <c r="D5" s="552"/>
      <c r="E5" s="552"/>
      <c r="F5" s="552"/>
      <c r="G5" s="553"/>
      <c r="H5" s="553"/>
      <c r="I5" s="553"/>
      <c r="J5" s="553"/>
      <c r="K5" s="553"/>
      <c r="L5" s="597">
        <v>90821</v>
      </c>
      <c r="M5" s="597">
        <v>55249</v>
      </c>
      <c r="N5" s="597">
        <v>8163</v>
      </c>
      <c r="O5" s="597">
        <v>32095</v>
      </c>
      <c r="P5" s="597">
        <v>15171</v>
      </c>
      <c r="Q5" s="597">
        <v>35572</v>
      </c>
      <c r="R5" s="597">
        <v>21983</v>
      </c>
      <c r="S5" s="597">
        <v>13589</v>
      </c>
      <c r="T5" s="597">
        <v>7431</v>
      </c>
      <c r="U5" s="597">
        <v>28148</v>
      </c>
      <c r="V5" s="597">
        <v>0</v>
      </c>
      <c r="W5" s="597">
        <v>90821</v>
      </c>
      <c r="X5" s="598">
        <v>52.345911495911487</v>
      </c>
      <c r="Y5" s="597">
        <v>7198.5899589716191</v>
      </c>
      <c r="Z5" s="597">
        <v>11982.686254127133</v>
      </c>
      <c r="AA5" s="597">
        <v>4067.508287292816</v>
      </c>
      <c r="AB5" s="597">
        <v>8366.4239982794188</v>
      </c>
      <c r="AC5" s="597">
        <v>39007.437585802167</v>
      </c>
      <c r="AD5" s="597">
        <v>4979.3788791988927</v>
      </c>
      <c r="AE5" s="597">
        <v>3088.5528589367127</v>
      </c>
      <c r="AF5" s="597">
        <v>3500.3933573668633</v>
      </c>
      <c r="AG5" s="597">
        <v>2338.6008865003332</v>
      </c>
      <c r="AH5" s="597">
        <v>1932.1905443072887</v>
      </c>
      <c r="AI5" s="597">
        <v>402.44588788774752</v>
      </c>
      <c r="AJ5" s="597">
        <v>26348.369164498363</v>
      </c>
      <c r="AK5" s="597">
        <v>2956.253553935172</v>
      </c>
      <c r="AL5" s="597">
        <v>1790.4713222262476</v>
      </c>
      <c r="AM5" s="597">
        <v>2004.691945209591</v>
      </c>
      <c r="AN5" s="597">
        <v>1213.4347506066965</v>
      </c>
      <c r="AO5" s="597">
        <v>1072.7539205231542</v>
      </c>
      <c r="AP5" s="597">
        <v>186.02534300076837</v>
      </c>
      <c r="AQ5" s="597">
        <v>1306.7216100027485</v>
      </c>
      <c r="AR5" s="597">
        <v>2419.3597921251371</v>
      </c>
      <c r="AS5" s="597">
        <v>3338.6315535648455</v>
      </c>
      <c r="AT5" s="597">
        <v>198.12391034058913</v>
      </c>
      <c r="AU5" s="597">
        <v>404.21650698924293</v>
      </c>
      <c r="AV5" s="597">
        <v>567.25094308152643</v>
      </c>
      <c r="AW5" s="597">
        <v>472.16531479952931</v>
      </c>
      <c r="AX5" s="597">
        <v>12131.672250174324</v>
      </c>
      <c r="AY5" s="597">
        <v>2179.1744741057205</v>
      </c>
      <c r="AZ5" s="597">
        <v>3048.1320415064129</v>
      </c>
      <c r="BA5" s="597">
        <v>11927.638476781329</v>
      </c>
      <c r="BB5" s="597">
        <v>3801.282425126567</v>
      </c>
      <c r="BC5" s="597">
        <v>7470.7257519528375</v>
      </c>
      <c r="BD5" s="597">
        <v>9294.2279238999417</v>
      </c>
      <c r="BE5" s="597">
        <v>3544.6538610547964</v>
      </c>
      <c r="BF5" s="597">
        <v>1087.2000000000003</v>
      </c>
      <c r="BG5" s="554"/>
      <c r="BH5" s="554"/>
      <c r="BI5" s="555"/>
      <c r="BJ5" s="555">
        <v>251.97404814329184</v>
      </c>
      <c r="BK5" s="555">
        <v>45.025951856708147</v>
      </c>
      <c r="BL5" s="555"/>
      <c r="BM5" s="555"/>
      <c r="BN5" s="555"/>
      <c r="BO5" s="555"/>
      <c r="BP5" s="555"/>
      <c r="BQ5" s="555"/>
      <c r="BR5" s="555"/>
    </row>
    <row r="6" spans="1:70" ht="15" x14ac:dyDescent="0.25">
      <c r="A6" s="564">
        <v>205</v>
      </c>
      <c r="B6" s="556">
        <v>124531</v>
      </c>
      <c r="C6" s="556">
        <v>9352002</v>
      </c>
      <c r="D6" s="557" t="s">
        <v>771</v>
      </c>
      <c r="E6" s="558" t="s">
        <v>498</v>
      </c>
      <c r="F6" s="559">
        <v>0</v>
      </c>
      <c r="G6" s="560">
        <v>1</v>
      </c>
      <c r="H6" s="560">
        <v>0</v>
      </c>
      <c r="I6" s="560">
        <v>0</v>
      </c>
      <c r="J6" s="560">
        <v>7</v>
      </c>
      <c r="K6" s="560">
        <v>0</v>
      </c>
      <c r="L6" s="560">
        <v>115</v>
      </c>
      <c r="M6" s="560">
        <v>115</v>
      </c>
      <c r="N6" s="560">
        <v>15</v>
      </c>
      <c r="O6" s="560">
        <v>62</v>
      </c>
      <c r="P6" s="560">
        <v>38</v>
      </c>
      <c r="Q6" s="560">
        <v>0</v>
      </c>
      <c r="R6" s="560">
        <v>0</v>
      </c>
      <c r="S6" s="560">
        <v>0</v>
      </c>
      <c r="T6" s="560">
        <v>0</v>
      </c>
      <c r="U6" s="560">
        <v>0</v>
      </c>
      <c r="V6" s="560">
        <v>0</v>
      </c>
      <c r="W6" s="560">
        <v>115</v>
      </c>
      <c r="X6" s="560">
        <v>16.428571428571427</v>
      </c>
      <c r="Y6" s="560">
        <v>20.000000000000014</v>
      </c>
      <c r="Z6" s="560">
        <v>28.025210084033613</v>
      </c>
      <c r="AA6" s="560">
        <v>0</v>
      </c>
      <c r="AB6" s="560">
        <v>0</v>
      </c>
      <c r="AC6" s="560">
        <v>109.00000000000003</v>
      </c>
      <c r="AD6" s="560">
        <v>4.0000000000000036</v>
      </c>
      <c r="AE6" s="560">
        <v>0</v>
      </c>
      <c r="AF6" s="560">
        <v>2.0000000000000018</v>
      </c>
      <c r="AG6" s="560">
        <v>0</v>
      </c>
      <c r="AH6" s="560">
        <v>0</v>
      </c>
      <c r="AI6" s="560">
        <v>0</v>
      </c>
      <c r="AJ6" s="560">
        <v>0</v>
      </c>
      <c r="AK6" s="560">
        <v>0</v>
      </c>
      <c r="AL6" s="560">
        <v>0</v>
      </c>
      <c r="AM6" s="560">
        <v>0</v>
      </c>
      <c r="AN6" s="560">
        <v>0</v>
      </c>
      <c r="AO6" s="560">
        <v>0</v>
      </c>
      <c r="AP6" s="560">
        <v>0</v>
      </c>
      <c r="AQ6" s="560">
        <v>0</v>
      </c>
      <c r="AR6" s="560">
        <v>1.1500000000000001</v>
      </c>
      <c r="AS6" s="560">
        <v>1.1500000000000001</v>
      </c>
      <c r="AT6" s="560">
        <v>0</v>
      </c>
      <c r="AU6" s="560">
        <v>0</v>
      </c>
      <c r="AV6" s="560">
        <v>0</v>
      </c>
      <c r="AW6" s="560">
        <v>0.96638655462184875</v>
      </c>
      <c r="AX6" s="560">
        <v>24.39344262295084</v>
      </c>
      <c r="AY6" s="560">
        <v>3.0810810810810816</v>
      </c>
      <c r="AZ6" s="560">
        <v>5.1351351351351298</v>
      </c>
      <c r="BA6" s="560">
        <v>22.456356225077542</v>
      </c>
      <c r="BB6" s="560">
        <v>0</v>
      </c>
      <c r="BC6" s="560">
        <v>0</v>
      </c>
      <c r="BD6" s="560">
        <v>0</v>
      </c>
      <c r="BE6" s="560">
        <v>2.5000000000000444</v>
      </c>
      <c r="BF6" s="560">
        <v>0</v>
      </c>
      <c r="BG6" s="560">
        <v>2.7221029250000002</v>
      </c>
      <c r="BH6" s="560">
        <v>0</v>
      </c>
      <c r="BI6" s="560">
        <v>1</v>
      </c>
      <c r="BJ6" s="560">
        <v>1</v>
      </c>
      <c r="BK6" s="560">
        <v>0</v>
      </c>
      <c r="BL6" s="560"/>
      <c r="BM6" s="560"/>
      <c r="BN6" s="560"/>
      <c r="BO6" s="560">
        <v>0</v>
      </c>
      <c r="BP6" s="560">
        <v>0</v>
      </c>
      <c r="BQ6" s="560">
        <v>0</v>
      </c>
      <c r="BR6" s="560"/>
    </row>
    <row r="7" spans="1:70" ht="15" x14ac:dyDescent="0.25">
      <c r="A7" s="564">
        <v>429</v>
      </c>
      <c r="B7" s="556">
        <v>124533</v>
      </c>
      <c r="C7" s="556">
        <v>9352005</v>
      </c>
      <c r="D7" s="557" t="s">
        <v>879</v>
      </c>
      <c r="E7" s="558" t="s">
        <v>498</v>
      </c>
      <c r="F7" s="559">
        <v>0</v>
      </c>
      <c r="G7" s="560">
        <v>1</v>
      </c>
      <c r="H7" s="560">
        <v>0</v>
      </c>
      <c r="I7" s="560">
        <v>0</v>
      </c>
      <c r="J7" s="560">
        <v>7</v>
      </c>
      <c r="K7" s="560">
        <v>0</v>
      </c>
      <c r="L7" s="560">
        <v>187</v>
      </c>
      <c r="M7" s="560">
        <v>187</v>
      </c>
      <c r="N7" s="560">
        <v>22</v>
      </c>
      <c r="O7" s="560">
        <v>106</v>
      </c>
      <c r="P7" s="560">
        <v>59</v>
      </c>
      <c r="Q7" s="560">
        <v>0</v>
      </c>
      <c r="R7" s="560">
        <v>0</v>
      </c>
      <c r="S7" s="560">
        <v>0</v>
      </c>
      <c r="T7" s="560">
        <v>0</v>
      </c>
      <c r="U7" s="560">
        <v>0</v>
      </c>
      <c r="V7" s="560">
        <v>0</v>
      </c>
      <c r="W7" s="560">
        <v>187</v>
      </c>
      <c r="X7" s="560">
        <v>26.714285714285715</v>
      </c>
      <c r="Y7" s="560">
        <v>13.999999999999998</v>
      </c>
      <c r="Z7" s="560">
        <v>33.356756756756759</v>
      </c>
      <c r="AA7" s="560">
        <v>0</v>
      </c>
      <c r="AB7" s="560">
        <v>0</v>
      </c>
      <c r="AC7" s="560">
        <v>178.95698924731184</v>
      </c>
      <c r="AD7" s="560">
        <v>2.0107526881720408</v>
      </c>
      <c r="AE7" s="560">
        <v>6.0322580645161228</v>
      </c>
      <c r="AF7" s="560">
        <v>0</v>
      </c>
      <c r="AG7" s="560">
        <v>0</v>
      </c>
      <c r="AH7" s="560">
        <v>0</v>
      </c>
      <c r="AI7" s="560">
        <v>0</v>
      </c>
      <c r="AJ7" s="560">
        <v>0</v>
      </c>
      <c r="AK7" s="560">
        <v>0</v>
      </c>
      <c r="AL7" s="560">
        <v>0</v>
      </c>
      <c r="AM7" s="560">
        <v>0</v>
      </c>
      <c r="AN7" s="560">
        <v>0</v>
      </c>
      <c r="AO7" s="560">
        <v>0</v>
      </c>
      <c r="AP7" s="560">
        <v>0</v>
      </c>
      <c r="AQ7" s="560">
        <v>0</v>
      </c>
      <c r="AR7" s="560">
        <v>1.1333333333333331</v>
      </c>
      <c r="AS7" s="560">
        <v>1.1333333333333331</v>
      </c>
      <c r="AT7" s="560">
        <v>0</v>
      </c>
      <c r="AU7" s="560">
        <v>0</v>
      </c>
      <c r="AV7" s="560">
        <v>0</v>
      </c>
      <c r="AW7" s="560">
        <v>3.0324324324324325</v>
      </c>
      <c r="AX7" s="560">
        <v>28.538461538461515</v>
      </c>
      <c r="AY7" s="560">
        <v>4.370370370370372</v>
      </c>
      <c r="AZ7" s="560">
        <v>5.4629629629629637</v>
      </c>
      <c r="BA7" s="560">
        <v>25.274075973409289</v>
      </c>
      <c r="BB7" s="560">
        <v>0</v>
      </c>
      <c r="BC7" s="560">
        <v>0</v>
      </c>
      <c r="BD7" s="560">
        <v>0</v>
      </c>
      <c r="BE7" s="560">
        <v>4.2999999999999767</v>
      </c>
      <c r="BF7" s="560">
        <v>0</v>
      </c>
      <c r="BG7" s="560">
        <v>2.2006743677852398</v>
      </c>
      <c r="BH7" s="560">
        <v>0</v>
      </c>
      <c r="BI7" s="560">
        <v>0</v>
      </c>
      <c r="BJ7" s="560">
        <v>1</v>
      </c>
      <c r="BK7" s="560">
        <v>0</v>
      </c>
      <c r="BL7" s="560"/>
      <c r="BM7" s="560"/>
      <c r="BN7" s="560"/>
      <c r="BO7" s="560">
        <v>0</v>
      </c>
      <c r="BP7" s="560">
        <v>0</v>
      </c>
      <c r="BQ7" s="560">
        <v>0</v>
      </c>
      <c r="BR7" s="560"/>
    </row>
    <row r="8" spans="1:70" ht="15" x14ac:dyDescent="0.25">
      <c r="A8" s="564">
        <v>436</v>
      </c>
      <c r="B8" s="556">
        <v>124534</v>
      </c>
      <c r="C8" s="556">
        <v>9352007</v>
      </c>
      <c r="D8" s="557" t="s">
        <v>1150</v>
      </c>
      <c r="E8" s="558" t="s">
        <v>498</v>
      </c>
      <c r="F8" s="559">
        <v>0</v>
      </c>
      <c r="G8" s="560">
        <v>1</v>
      </c>
      <c r="H8" s="560">
        <v>0</v>
      </c>
      <c r="I8" s="560">
        <v>0</v>
      </c>
      <c r="J8" s="560">
        <v>7</v>
      </c>
      <c r="K8" s="560">
        <v>0</v>
      </c>
      <c r="L8" s="560">
        <v>261</v>
      </c>
      <c r="M8" s="560">
        <v>261</v>
      </c>
      <c r="N8" s="560">
        <v>28</v>
      </c>
      <c r="O8" s="560">
        <v>152</v>
      </c>
      <c r="P8" s="560">
        <v>81</v>
      </c>
      <c r="Q8" s="560">
        <v>0</v>
      </c>
      <c r="R8" s="560">
        <v>0</v>
      </c>
      <c r="S8" s="560">
        <v>0</v>
      </c>
      <c r="T8" s="560">
        <v>0</v>
      </c>
      <c r="U8" s="560">
        <v>0</v>
      </c>
      <c r="V8" s="560">
        <v>0</v>
      </c>
      <c r="W8" s="560">
        <v>261</v>
      </c>
      <c r="X8" s="560">
        <v>37.285714285714285</v>
      </c>
      <c r="Y8" s="560">
        <v>20.000000000000014</v>
      </c>
      <c r="Z8" s="560">
        <v>31.756653992395439</v>
      </c>
      <c r="AA8" s="560">
        <v>0</v>
      </c>
      <c r="AB8" s="560">
        <v>0</v>
      </c>
      <c r="AC8" s="560">
        <v>259.98837209302326</v>
      </c>
      <c r="AD8" s="560">
        <v>1.0116279069767435</v>
      </c>
      <c r="AE8" s="560">
        <v>0</v>
      </c>
      <c r="AF8" s="560">
        <v>0</v>
      </c>
      <c r="AG8" s="560">
        <v>0</v>
      </c>
      <c r="AH8" s="560">
        <v>0</v>
      </c>
      <c r="AI8" s="560">
        <v>0</v>
      </c>
      <c r="AJ8" s="560">
        <v>0</v>
      </c>
      <c r="AK8" s="560">
        <v>0</v>
      </c>
      <c r="AL8" s="560">
        <v>0</v>
      </c>
      <c r="AM8" s="560">
        <v>0</v>
      </c>
      <c r="AN8" s="560">
        <v>0</v>
      </c>
      <c r="AO8" s="560">
        <v>0</v>
      </c>
      <c r="AP8" s="560">
        <v>0</v>
      </c>
      <c r="AQ8" s="560">
        <v>0</v>
      </c>
      <c r="AR8" s="560">
        <v>1.120171673819742</v>
      </c>
      <c r="AS8" s="560">
        <v>1.120171673819742</v>
      </c>
      <c r="AT8" s="560">
        <v>0</v>
      </c>
      <c r="AU8" s="560">
        <v>0</v>
      </c>
      <c r="AV8" s="560">
        <v>0</v>
      </c>
      <c r="AW8" s="560">
        <v>0.99239543726235746</v>
      </c>
      <c r="AX8" s="560">
        <v>55.364238410595952</v>
      </c>
      <c r="AY8" s="560">
        <v>15.576923076923054</v>
      </c>
      <c r="AZ8" s="560">
        <v>17.653846153846157</v>
      </c>
      <c r="BA8" s="560">
        <v>56.365634845500082</v>
      </c>
      <c r="BB8" s="560">
        <v>0</v>
      </c>
      <c r="BC8" s="560">
        <v>0</v>
      </c>
      <c r="BD8" s="560">
        <v>0</v>
      </c>
      <c r="BE8" s="560">
        <v>0</v>
      </c>
      <c r="BF8" s="560">
        <v>0</v>
      </c>
      <c r="BG8" s="560">
        <v>1.37684642268657</v>
      </c>
      <c r="BH8" s="560">
        <v>0</v>
      </c>
      <c r="BI8" s="560">
        <v>0</v>
      </c>
      <c r="BJ8" s="560">
        <v>1</v>
      </c>
      <c r="BK8" s="560">
        <v>0</v>
      </c>
      <c r="BL8" s="560"/>
      <c r="BM8" s="560"/>
      <c r="BN8" s="560"/>
      <c r="BO8" s="560">
        <v>12.2</v>
      </c>
      <c r="BP8" s="560">
        <v>13.4</v>
      </c>
      <c r="BQ8" s="560">
        <v>10.199999999999999</v>
      </c>
      <c r="BR8" s="560"/>
    </row>
    <row r="9" spans="1:70" ht="15" x14ac:dyDescent="0.25">
      <c r="A9" s="564">
        <v>443</v>
      </c>
      <c r="B9" s="556">
        <v>124536</v>
      </c>
      <c r="C9" s="556">
        <v>9352009</v>
      </c>
      <c r="D9" s="557" t="s">
        <v>885</v>
      </c>
      <c r="E9" s="558" t="s">
        <v>498</v>
      </c>
      <c r="F9" s="559">
        <v>0</v>
      </c>
      <c r="G9" s="560">
        <v>1</v>
      </c>
      <c r="H9" s="560">
        <v>0</v>
      </c>
      <c r="I9" s="560">
        <v>0</v>
      </c>
      <c r="J9" s="560">
        <v>7</v>
      </c>
      <c r="K9" s="560">
        <v>0</v>
      </c>
      <c r="L9" s="560">
        <v>274</v>
      </c>
      <c r="M9" s="560">
        <v>274</v>
      </c>
      <c r="N9" s="560">
        <v>48</v>
      </c>
      <c r="O9" s="560">
        <v>162</v>
      </c>
      <c r="P9" s="560">
        <v>64</v>
      </c>
      <c r="Q9" s="560">
        <v>0</v>
      </c>
      <c r="R9" s="560">
        <v>0</v>
      </c>
      <c r="S9" s="560">
        <v>0</v>
      </c>
      <c r="T9" s="560">
        <v>0</v>
      </c>
      <c r="U9" s="560">
        <v>0</v>
      </c>
      <c r="V9" s="560">
        <v>0</v>
      </c>
      <c r="W9" s="560">
        <v>274</v>
      </c>
      <c r="X9" s="560">
        <v>39.142857142857146</v>
      </c>
      <c r="Y9" s="560">
        <v>57.999999999999915</v>
      </c>
      <c r="Z9" s="560">
        <v>106.24489795918367</v>
      </c>
      <c r="AA9" s="560">
        <v>0</v>
      </c>
      <c r="AB9" s="560">
        <v>0</v>
      </c>
      <c r="AC9" s="560">
        <v>82.999999999999972</v>
      </c>
      <c r="AD9" s="560">
        <v>139.99999999999997</v>
      </c>
      <c r="AE9" s="560">
        <v>1.9999999999999998</v>
      </c>
      <c r="AF9" s="560">
        <v>48.999999999999957</v>
      </c>
      <c r="AG9" s="560">
        <v>0</v>
      </c>
      <c r="AH9" s="560">
        <v>0</v>
      </c>
      <c r="AI9" s="560">
        <v>0</v>
      </c>
      <c r="AJ9" s="560">
        <v>0</v>
      </c>
      <c r="AK9" s="560">
        <v>0</v>
      </c>
      <c r="AL9" s="560">
        <v>0</v>
      </c>
      <c r="AM9" s="560">
        <v>0</v>
      </c>
      <c r="AN9" s="560">
        <v>0</v>
      </c>
      <c r="AO9" s="560">
        <v>0</v>
      </c>
      <c r="AP9" s="560">
        <v>0</v>
      </c>
      <c r="AQ9" s="560">
        <v>7.2743362831858454</v>
      </c>
      <c r="AR9" s="560">
        <v>10.911504424778755</v>
      </c>
      <c r="AS9" s="560">
        <v>16.97345132743364</v>
      </c>
      <c r="AT9" s="560">
        <v>0</v>
      </c>
      <c r="AU9" s="560">
        <v>0</v>
      </c>
      <c r="AV9" s="560">
        <v>0</v>
      </c>
      <c r="AW9" s="560">
        <v>0</v>
      </c>
      <c r="AX9" s="560">
        <v>72.339622641509493</v>
      </c>
      <c r="AY9" s="560">
        <v>14.933333333333312</v>
      </c>
      <c r="AZ9" s="560">
        <v>20.266666666666687</v>
      </c>
      <c r="BA9" s="560">
        <v>76.316327711916344</v>
      </c>
      <c r="BB9" s="560">
        <v>0</v>
      </c>
      <c r="BC9" s="560">
        <v>0</v>
      </c>
      <c r="BD9" s="560">
        <v>0</v>
      </c>
      <c r="BE9" s="560">
        <v>8.6000000000001062</v>
      </c>
      <c r="BF9" s="560">
        <v>0</v>
      </c>
      <c r="BG9" s="560">
        <v>0.60734358740000005</v>
      </c>
      <c r="BH9" s="560">
        <v>0</v>
      </c>
      <c r="BI9" s="560">
        <v>0</v>
      </c>
      <c r="BJ9" s="560">
        <v>1</v>
      </c>
      <c r="BK9" s="560">
        <v>0</v>
      </c>
      <c r="BL9" s="560"/>
      <c r="BM9" s="560"/>
      <c r="BN9" s="560"/>
      <c r="BO9" s="560">
        <v>42.4</v>
      </c>
      <c r="BP9" s="560">
        <v>20.2</v>
      </c>
      <c r="BQ9" s="560">
        <v>35.799999999999997</v>
      </c>
      <c r="BR9" s="560"/>
    </row>
    <row r="10" spans="1:70" ht="15" x14ac:dyDescent="0.25">
      <c r="A10" s="564">
        <v>451</v>
      </c>
      <c r="B10" s="556">
        <v>124537</v>
      </c>
      <c r="C10" s="556">
        <v>9352011</v>
      </c>
      <c r="D10" s="557" t="s">
        <v>891</v>
      </c>
      <c r="E10" s="558" t="s">
        <v>498</v>
      </c>
      <c r="F10" s="559">
        <v>0</v>
      </c>
      <c r="G10" s="560">
        <v>1</v>
      </c>
      <c r="H10" s="560">
        <v>0</v>
      </c>
      <c r="I10" s="560">
        <v>0</v>
      </c>
      <c r="J10" s="560">
        <v>7</v>
      </c>
      <c r="K10" s="560">
        <v>0</v>
      </c>
      <c r="L10" s="560">
        <v>226</v>
      </c>
      <c r="M10" s="560">
        <v>226</v>
      </c>
      <c r="N10" s="560">
        <v>30</v>
      </c>
      <c r="O10" s="560">
        <v>119</v>
      </c>
      <c r="P10" s="560">
        <v>77</v>
      </c>
      <c r="Q10" s="560">
        <v>0</v>
      </c>
      <c r="R10" s="560">
        <v>0</v>
      </c>
      <c r="S10" s="560">
        <v>0</v>
      </c>
      <c r="T10" s="560">
        <v>0</v>
      </c>
      <c r="U10" s="560">
        <v>0</v>
      </c>
      <c r="V10" s="560">
        <v>0</v>
      </c>
      <c r="W10" s="560">
        <v>226</v>
      </c>
      <c r="X10" s="560">
        <v>32.285714285714285</v>
      </c>
      <c r="Y10" s="560">
        <v>21.999999999999993</v>
      </c>
      <c r="Z10" s="560">
        <v>41.090909090909093</v>
      </c>
      <c r="AA10" s="560">
        <v>0</v>
      </c>
      <c r="AB10" s="560">
        <v>0</v>
      </c>
      <c r="AC10" s="560">
        <v>212.00000000000006</v>
      </c>
      <c r="AD10" s="560">
        <v>12.999999999999998</v>
      </c>
      <c r="AE10" s="560">
        <v>1.0000000000000007</v>
      </c>
      <c r="AF10" s="560">
        <v>0</v>
      </c>
      <c r="AG10" s="560">
        <v>0</v>
      </c>
      <c r="AH10" s="560">
        <v>0</v>
      </c>
      <c r="AI10" s="560">
        <v>0</v>
      </c>
      <c r="AJ10" s="560">
        <v>0</v>
      </c>
      <c r="AK10" s="560">
        <v>0</v>
      </c>
      <c r="AL10" s="560">
        <v>0</v>
      </c>
      <c r="AM10" s="560">
        <v>0</v>
      </c>
      <c r="AN10" s="560">
        <v>0</v>
      </c>
      <c r="AO10" s="560">
        <v>0</v>
      </c>
      <c r="AP10" s="560">
        <v>0</v>
      </c>
      <c r="AQ10" s="560">
        <v>2.3061224489796008</v>
      </c>
      <c r="AR10" s="560">
        <v>3.4591836734693895</v>
      </c>
      <c r="AS10" s="560">
        <v>4.6122448979591786</v>
      </c>
      <c r="AT10" s="560">
        <v>0</v>
      </c>
      <c r="AU10" s="560">
        <v>0</v>
      </c>
      <c r="AV10" s="560">
        <v>0</v>
      </c>
      <c r="AW10" s="560">
        <v>1.8677685950413223</v>
      </c>
      <c r="AX10" s="560">
        <v>52.44067796610171</v>
      </c>
      <c r="AY10" s="560">
        <v>10.547945205479451</v>
      </c>
      <c r="AZ10" s="560">
        <v>16.876712328767137</v>
      </c>
      <c r="BA10" s="560">
        <v>55.135596868884562</v>
      </c>
      <c r="BB10" s="560">
        <v>0</v>
      </c>
      <c r="BC10" s="560">
        <v>0</v>
      </c>
      <c r="BD10" s="560">
        <v>0</v>
      </c>
      <c r="BE10" s="560">
        <v>0</v>
      </c>
      <c r="BF10" s="560">
        <v>0</v>
      </c>
      <c r="BG10" s="560">
        <v>0.58472012139534901</v>
      </c>
      <c r="BH10" s="560">
        <v>0</v>
      </c>
      <c r="BI10" s="560">
        <v>0</v>
      </c>
      <c r="BJ10" s="560">
        <v>1</v>
      </c>
      <c r="BK10" s="560">
        <v>0</v>
      </c>
      <c r="BL10" s="560"/>
      <c r="BM10" s="560"/>
      <c r="BN10" s="560"/>
      <c r="BO10" s="560">
        <v>0</v>
      </c>
      <c r="BP10" s="560">
        <v>0</v>
      </c>
      <c r="BQ10" s="560">
        <v>0</v>
      </c>
      <c r="BR10" s="560"/>
    </row>
    <row r="11" spans="1:70" ht="15" x14ac:dyDescent="0.25">
      <c r="A11" s="564">
        <v>460</v>
      </c>
      <c r="B11" s="556">
        <v>124538</v>
      </c>
      <c r="C11" s="556">
        <v>9352012</v>
      </c>
      <c r="D11" s="557" t="s">
        <v>1151</v>
      </c>
      <c r="E11" s="558" t="s">
        <v>498</v>
      </c>
      <c r="F11" s="559">
        <v>0</v>
      </c>
      <c r="G11" s="560">
        <v>1</v>
      </c>
      <c r="H11" s="560">
        <v>0</v>
      </c>
      <c r="I11" s="560">
        <v>0</v>
      </c>
      <c r="J11" s="560">
        <v>7</v>
      </c>
      <c r="K11" s="560">
        <v>0</v>
      </c>
      <c r="L11" s="560">
        <v>92</v>
      </c>
      <c r="M11" s="560">
        <v>92</v>
      </c>
      <c r="N11" s="560">
        <v>13</v>
      </c>
      <c r="O11" s="560">
        <v>58</v>
      </c>
      <c r="P11" s="560">
        <v>21</v>
      </c>
      <c r="Q11" s="560">
        <v>0</v>
      </c>
      <c r="R11" s="560">
        <v>0</v>
      </c>
      <c r="S11" s="560">
        <v>0</v>
      </c>
      <c r="T11" s="560">
        <v>0</v>
      </c>
      <c r="U11" s="560">
        <v>0</v>
      </c>
      <c r="V11" s="560">
        <v>0</v>
      </c>
      <c r="W11" s="560">
        <v>92</v>
      </c>
      <c r="X11" s="560">
        <v>13.142857142857142</v>
      </c>
      <c r="Y11" s="560">
        <v>7.9999999999999973</v>
      </c>
      <c r="Z11" s="560">
        <v>14.526315789473683</v>
      </c>
      <c r="AA11" s="560">
        <v>0</v>
      </c>
      <c r="AB11" s="560">
        <v>0</v>
      </c>
      <c r="AC11" s="560">
        <v>88.000000000000028</v>
      </c>
      <c r="AD11" s="560">
        <v>2.9999999999999987</v>
      </c>
      <c r="AE11" s="560">
        <v>0.99999999999999967</v>
      </c>
      <c r="AF11" s="560">
        <v>0</v>
      </c>
      <c r="AG11" s="560">
        <v>0</v>
      </c>
      <c r="AH11" s="560">
        <v>0</v>
      </c>
      <c r="AI11" s="560">
        <v>0</v>
      </c>
      <c r="AJ11" s="560">
        <v>0</v>
      </c>
      <c r="AK11" s="560">
        <v>0</v>
      </c>
      <c r="AL11" s="560">
        <v>0</v>
      </c>
      <c r="AM11" s="560">
        <v>0</v>
      </c>
      <c r="AN11" s="560">
        <v>0</v>
      </c>
      <c r="AO11" s="560">
        <v>0</v>
      </c>
      <c r="AP11" s="560">
        <v>0</v>
      </c>
      <c r="AQ11" s="560">
        <v>0</v>
      </c>
      <c r="AR11" s="560">
        <v>0</v>
      </c>
      <c r="AS11" s="560">
        <v>0</v>
      </c>
      <c r="AT11" s="560">
        <v>0</v>
      </c>
      <c r="AU11" s="560">
        <v>0</v>
      </c>
      <c r="AV11" s="560">
        <v>0</v>
      </c>
      <c r="AW11" s="560">
        <v>0</v>
      </c>
      <c r="AX11" s="560">
        <v>23.821428571428587</v>
      </c>
      <c r="AY11" s="560">
        <v>2.1</v>
      </c>
      <c r="AZ11" s="560">
        <v>2.1</v>
      </c>
      <c r="BA11" s="560">
        <v>18.813001808318276</v>
      </c>
      <c r="BB11" s="560">
        <v>0</v>
      </c>
      <c r="BC11" s="560">
        <v>0</v>
      </c>
      <c r="BD11" s="560">
        <v>0</v>
      </c>
      <c r="BE11" s="560">
        <v>0</v>
      </c>
      <c r="BF11" s="560">
        <v>0</v>
      </c>
      <c r="BG11" s="560">
        <v>2.31301664747475</v>
      </c>
      <c r="BH11" s="560">
        <v>0</v>
      </c>
      <c r="BI11" s="560">
        <v>1</v>
      </c>
      <c r="BJ11" s="560">
        <v>1</v>
      </c>
      <c r="BK11" s="560">
        <v>0</v>
      </c>
      <c r="BL11" s="560"/>
      <c r="BM11" s="560"/>
      <c r="BN11" s="560"/>
      <c r="BO11" s="560">
        <v>0</v>
      </c>
      <c r="BP11" s="560">
        <v>0</v>
      </c>
      <c r="BQ11" s="560">
        <v>0</v>
      </c>
      <c r="BR11" s="560"/>
    </row>
    <row r="12" spans="1:70" ht="15" x14ac:dyDescent="0.25">
      <c r="A12" s="564">
        <v>466</v>
      </c>
      <c r="B12" s="556">
        <v>124539</v>
      </c>
      <c r="C12" s="556">
        <v>9352013</v>
      </c>
      <c r="D12" s="557" t="s">
        <v>1152</v>
      </c>
      <c r="E12" s="558" t="s">
        <v>498</v>
      </c>
      <c r="F12" s="559">
        <v>0</v>
      </c>
      <c r="G12" s="560">
        <v>1</v>
      </c>
      <c r="H12" s="560">
        <v>0</v>
      </c>
      <c r="I12" s="560">
        <v>0</v>
      </c>
      <c r="J12" s="560">
        <v>7</v>
      </c>
      <c r="K12" s="560">
        <v>0</v>
      </c>
      <c r="L12" s="560">
        <v>301</v>
      </c>
      <c r="M12" s="560">
        <v>301</v>
      </c>
      <c r="N12" s="560">
        <v>50</v>
      </c>
      <c r="O12" s="560">
        <v>183</v>
      </c>
      <c r="P12" s="560">
        <v>68</v>
      </c>
      <c r="Q12" s="560">
        <v>0</v>
      </c>
      <c r="R12" s="560">
        <v>0</v>
      </c>
      <c r="S12" s="560">
        <v>0</v>
      </c>
      <c r="T12" s="560">
        <v>0</v>
      </c>
      <c r="U12" s="560">
        <v>0</v>
      </c>
      <c r="V12" s="560">
        <v>0</v>
      </c>
      <c r="W12" s="560">
        <v>301</v>
      </c>
      <c r="X12" s="560">
        <v>43</v>
      </c>
      <c r="Y12" s="560">
        <v>41.999999999999936</v>
      </c>
      <c r="Z12" s="560">
        <v>77.23026315789474</v>
      </c>
      <c r="AA12" s="560">
        <v>0</v>
      </c>
      <c r="AB12" s="560">
        <v>0</v>
      </c>
      <c r="AC12" s="560">
        <v>297.00000000000011</v>
      </c>
      <c r="AD12" s="560">
        <v>4.0000000000000009</v>
      </c>
      <c r="AE12" s="560">
        <v>0</v>
      </c>
      <c r="AF12" s="560">
        <v>0</v>
      </c>
      <c r="AG12" s="560">
        <v>0</v>
      </c>
      <c r="AH12" s="560">
        <v>0</v>
      </c>
      <c r="AI12" s="560">
        <v>0</v>
      </c>
      <c r="AJ12" s="560">
        <v>0</v>
      </c>
      <c r="AK12" s="560">
        <v>0</v>
      </c>
      <c r="AL12" s="560">
        <v>0</v>
      </c>
      <c r="AM12" s="560">
        <v>0</v>
      </c>
      <c r="AN12" s="560">
        <v>0</v>
      </c>
      <c r="AO12" s="560">
        <v>0</v>
      </c>
      <c r="AP12" s="560">
        <v>0</v>
      </c>
      <c r="AQ12" s="560">
        <v>2.3984063745019921</v>
      </c>
      <c r="AR12" s="560">
        <v>3.597609561753</v>
      </c>
      <c r="AS12" s="560">
        <v>4.7968127490039896</v>
      </c>
      <c r="AT12" s="560">
        <v>0</v>
      </c>
      <c r="AU12" s="560">
        <v>0</v>
      </c>
      <c r="AV12" s="560">
        <v>0</v>
      </c>
      <c r="AW12" s="560">
        <v>1.9802631578947367</v>
      </c>
      <c r="AX12" s="560">
        <v>70.062857142857169</v>
      </c>
      <c r="AY12" s="560">
        <v>6.5806451612903221</v>
      </c>
      <c r="AZ12" s="560">
        <v>9.8709677419355071</v>
      </c>
      <c r="BA12" s="560">
        <v>61.40886091761989</v>
      </c>
      <c r="BB12" s="560">
        <v>0</v>
      </c>
      <c r="BC12" s="560">
        <v>0</v>
      </c>
      <c r="BD12" s="560">
        <v>0</v>
      </c>
      <c r="BE12" s="560">
        <v>1.9000000000000032</v>
      </c>
      <c r="BF12" s="560">
        <v>0</v>
      </c>
      <c r="BG12" s="560">
        <v>3.2977149627717401</v>
      </c>
      <c r="BH12" s="560">
        <v>0</v>
      </c>
      <c r="BI12" s="560">
        <v>0</v>
      </c>
      <c r="BJ12" s="560">
        <v>1</v>
      </c>
      <c r="BK12" s="560">
        <v>0</v>
      </c>
      <c r="BL12" s="560"/>
      <c r="BM12" s="560"/>
      <c r="BN12" s="560"/>
      <c r="BO12" s="560">
        <v>0</v>
      </c>
      <c r="BP12" s="560">
        <v>0</v>
      </c>
      <c r="BQ12" s="560">
        <v>0</v>
      </c>
      <c r="BR12" s="560"/>
    </row>
    <row r="13" spans="1:70" ht="15" x14ac:dyDescent="0.25">
      <c r="A13" s="564">
        <v>467</v>
      </c>
      <c r="B13" s="556">
        <v>124540</v>
      </c>
      <c r="C13" s="556">
        <v>9352015</v>
      </c>
      <c r="D13" s="557" t="s">
        <v>1153</v>
      </c>
      <c r="E13" s="558" t="s">
        <v>498</v>
      </c>
      <c r="F13" s="559">
        <v>0</v>
      </c>
      <c r="G13" s="560">
        <v>1</v>
      </c>
      <c r="H13" s="560">
        <v>0</v>
      </c>
      <c r="I13" s="560">
        <v>0</v>
      </c>
      <c r="J13" s="560">
        <v>7</v>
      </c>
      <c r="K13" s="560">
        <v>0</v>
      </c>
      <c r="L13" s="560">
        <v>105</v>
      </c>
      <c r="M13" s="560">
        <v>105</v>
      </c>
      <c r="N13" s="560">
        <v>15</v>
      </c>
      <c r="O13" s="560">
        <v>60</v>
      </c>
      <c r="P13" s="560">
        <v>30</v>
      </c>
      <c r="Q13" s="560">
        <v>0</v>
      </c>
      <c r="R13" s="560">
        <v>0</v>
      </c>
      <c r="S13" s="560">
        <v>0</v>
      </c>
      <c r="T13" s="560">
        <v>0</v>
      </c>
      <c r="U13" s="560">
        <v>0</v>
      </c>
      <c r="V13" s="560">
        <v>0</v>
      </c>
      <c r="W13" s="560">
        <v>105</v>
      </c>
      <c r="X13" s="560">
        <v>15</v>
      </c>
      <c r="Y13" s="560">
        <v>4.9999999999999982</v>
      </c>
      <c r="Z13" s="560">
        <v>13.486238532110093</v>
      </c>
      <c r="AA13" s="560">
        <v>0</v>
      </c>
      <c r="AB13" s="560">
        <v>0</v>
      </c>
      <c r="AC13" s="560">
        <v>101.99999999999996</v>
      </c>
      <c r="AD13" s="560">
        <v>0</v>
      </c>
      <c r="AE13" s="560">
        <v>0</v>
      </c>
      <c r="AF13" s="560">
        <v>1.9999999999999951</v>
      </c>
      <c r="AG13" s="560">
        <v>0.99999999999999956</v>
      </c>
      <c r="AH13" s="560">
        <v>0</v>
      </c>
      <c r="AI13" s="560">
        <v>0</v>
      </c>
      <c r="AJ13" s="560">
        <v>0</v>
      </c>
      <c r="AK13" s="560">
        <v>0</v>
      </c>
      <c r="AL13" s="560">
        <v>0</v>
      </c>
      <c r="AM13" s="560">
        <v>0</v>
      </c>
      <c r="AN13" s="560">
        <v>0</v>
      </c>
      <c r="AO13" s="560">
        <v>0</v>
      </c>
      <c r="AP13" s="560">
        <v>0</v>
      </c>
      <c r="AQ13" s="560">
        <v>0</v>
      </c>
      <c r="AR13" s="560">
        <v>0</v>
      </c>
      <c r="AS13" s="560">
        <v>0</v>
      </c>
      <c r="AT13" s="560">
        <v>0</v>
      </c>
      <c r="AU13" s="560">
        <v>0</v>
      </c>
      <c r="AV13" s="560">
        <v>0</v>
      </c>
      <c r="AW13" s="560">
        <v>0</v>
      </c>
      <c r="AX13" s="560">
        <v>11.18644067796612</v>
      </c>
      <c r="AY13" s="560">
        <v>1.0344827586206911</v>
      </c>
      <c r="AZ13" s="560">
        <v>1.0344827586206911</v>
      </c>
      <c r="BA13" s="560">
        <v>8.9068965517241523</v>
      </c>
      <c r="BB13" s="560">
        <v>0</v>
      </c>
      <c r="BC13" s="560">
        <v>0</v>
      </c>
      <c r="BD13" s="560">
        <v>0</v>
      </c>
      <c r="BE13" s="560">
        <v>0.50000000000002442</v>
      </c>
      <c r="BF13" s="560">
        <v>0</v>
      </c>
      <c r="BG13" s="560">
        <v>2.9516642513761502</v>
      </c>
      <c r="BH13" s="560">
        <v>0</v>
      </c>
      <c r="BI13" s="560">
        <v>1</v>
      </c>
      <c r="BJ13" s="560">
        <v>1</v>
      </c>
      <c r="BK13" s="560">
        <v>0</v>
      </c>
      <c r="BL13" s="560"/>
      <c r="BM13" s="560"/>
      <c r="BN13" s="560"/>
      <c r="BO13" s="560">
        <v>0</v>
      </c>
      <c r="BP13" s="560">
        <v>0</v>
      </c>
      <c r="BQ13" s="560">
        <v>0</v>
      </c>
      <c r="BR13" s="560"/>
    </row>
    <row r="14" spans="1:70" ht="15" x14ac:dyDescent="0.25">
      <c r="A14" s="564">
        <v>508</v>
      </c>
      <c r="B14" s="556">
        <v>140623</v>
      </c>
      <c r="C14" s="556">
        <v>9352016</v>
      </c>
      <c r="D14" s="557" t="s">
        <v>1154</v>
      </c>
      <c r="E14" s="558" t="s">
        <v>498</v>
      </c>
      <c r="F14" s="559">
        <v>0</v>
      </c>
      <c r="G14" s="560">
        <v>1</v>
      </c>
      <c r="H14" s="560">
        <v>0</v>
      </c>
      <c r="I14" s="560">
        <v>0</v>
      </c>
      <c r="J14" s="560">
        <v>4</v>
      </c>
      <c r="K14" s="560">
        <v>0</v>
      </c>
      <c r="L14" s="560">
        <v>72</v>
      </c>
      <c r="M14" s="560">
        <v>72</v>
      </c>
      <c r="N14" s="560">
        <v>34</v>
      </c>
      <c r="O14" s="560">
        <v>38</v>
      </c>
      <c r="P14" s="560">
        <v>0</v>
      </c>
      <c r="Q14" s="560">
        <v>0</v>
      </c>
      <c r="R14" s="560">
        <v>0</v>
      </c>
      <c r="S14" s="560">
        <v>0</v>
      </c>
      <c r="T14" s="560">
        <v>0</v>
      </c>
      <c r="U14" s="560">
        <v>0</v>
      </c>
      <c r="V14" s="560">
        <v>0</v>
      </c>
      <c r="W14" s="560">
        <v>72</v>
      </c>
      <c r="X14" s="560">
        <v>18</v>
      </c>
      <c r="Y14" s="560">
        <v>5.9999999999999973</v>
      </c>
      <c r="Z14" s="560">
        <v>14.4</v>
      </c>
      <c r="AA14" s="560">
        <v>0</v>
      </c>
      <c r="AB14" s="560">
        <v>0</v>
      </c>
      <c r="AC14" s="560">
        <v>56.000000000000014</v>
      </c>
      <c r="AD14" s="560">
        <v>1.0000000000000009</v>
      </c>
      <c r="AE14" s="560">
        <v>0</v>
      </c>
      <c r="AF14" s="560">
        <v>14.999999999999977</v>
      </c>
      <c r="AG14" s="560">
        <v>0</v>
      </c>
      <c r="AH14" s="560">
        <v>0</v>
      </c>
      <c r="AI14" s="560">
        <v>0</v>
      </c>
      <c r="AJ14" s="560">
        <v>0</v>
      </c>
      <c r="AK14" s="560">
        <v>0</v>
      </c>
      <c r="AL14" s="560">
        <v>0</v>
      </c>
      <c r="AM14" s="560">
        <v>0</v>
      </c>
      <c r="AN14" s="560">
        <v>0</v>
      </c>
      <c r="AO14" s="560">
        <v>0</v>
      </c>
      <c r="AP14" s="560">
        <v>0</v>
      </c>
      <c r="AQ14" s="560">
        <v>0</v>
      </c>
      <c r="AR14" s="560">
        <v>1.8947368421052624</v>
      </c>
      <c r="AS14" s="560">
        <v>1.8947368421052624</v>
      </c>
      <c r="AT14" s="560">
        <v>0</v>
      </c>
      <c r="AU14" s="560">
        <v>0</v>
      </c>
      <c r="AV14" s="560">
        <v>0</v>
      </c>
      <c r="AW14" s="560">
        <v>0</v>
      </c>
      <c r="AX14" s="560">
        <v>8.0000000000000124</v>
      </c>
      <c r="AY14" s="560">
        <v>0</v>
      </c>
      <c r="AZ14" s="560">
        <v>0</v>
      </c>
      <c r="BA14" s="560">
        <v>8.9431578947368564</v>
      </c>
      <c r="BB14" s="560">
        <v>0</v>
      </c>
      <c r="BC14" s="560">
        <v>0</v>
      </c>
      <c r="BD14" s="560">
        <v>0</v>
      </c>
      <c r="BE14" s="560">
        <v>0</v>
      </c>
      <c r="BF14" s="560">
        <v>0</v>
      </c>
      <c r="BG14" s="560">
        <v>0.42565370632911398</v>
      </c>
      <c r="BH14" s="560">
        <v>0</v>
      </c>
      <c r="BI14" s="560">
        <v>0</v>
      </c>
      <c r="BJ14" s="560">
        <v>1</v>
      </c>
      <c r="BK14" s="560">
        <v>0</v>
      </c>
      <c r="BL14" s="560"/>
      <c r="BM14" s="560"/>
      <c r="BN14" s="560"/>
      <c r="BO14" s="560">
        <v>0</v>
      </c>
      <c r="BP14" s="560">
        <v>0</v>
      </c>
      <c r="BQ14" s="560">
        <v>0</v>
      </c>
      <c r="BR14" s="560"/>
    </row>
    <row r="15" spans="1:70" ht="15" x14ac:dyDescent="0.25">
      <c r="A15" s="564">
        <v>473</v>
      </c>
      <c r="B15" s="556">
        <v>124541</v>
      </c>
      <c r="C15" s="556">
        <v>9352018</v>
      </c>
      <c r="D15" s="557" t="s">
        <v>1155</v>
      </c>
      <c r="E15" s="558" t="s">
        <v>498</v>
      </c>
      <c r="F15" s="559">
        <v>0</v>
      </c>
      <c r="G15" s="560">
        <v>1</v>
      </c>
      <c r="H15" s="560">
        <v>0</v>
      </c>
      <c r="I15" s="560">
        <v>0</v>
      </c>
      <c r="J15" s="560">
        <v>7</v>
      </c>
      <c r="K15" s="560">
        <v>0</v>
      </c>
      <c r="L15" s="560">
        <v>185</v>
      </c>
      <c r="M15" s="560">
        <v>185</v>
      </c>
      <c r="N15" s="560">
        <v>53</v>
      </c>
      <c r="O15" s="560">
        <v>94</v>
      </c>
      <c r="P15" s="560">
        <v>38</v>
      </c>
      <c r="Q15" s="560">
        <v>0</v>
      </c>
      <c r="R15" s="560">
        <v>0</v>
      </c>
      <c r="S15" s="560">
        <v>0</v>
      </c>
      <c r="T15" s="560">
        <v>0</v>
      </c>
      <c r="U15" s="560">
        <v>0</v>
      </c>
      <c r="V15" s="560">
        <v>0</v>
      </c>
      <c r="W15" s="560">
        <v>185</v>
      </c>
      <c r="X15" s="560">
        <v>26.428571428571427</v>
      </c>
      <c r="Y15" s="560">
        <v>27.999999999999936</v>
      </c>
      <c r="Z15" s="560">
        <v>34.184782608695649</v>
      </c>
      <c r="AA15" s="560">
        <v>0</v>
      </c>
      <c r="AB15" s="560">
        <v>0</v>
      </c>
      <c r="AC15" s="560">
        <v>180</v>
      </c>
      <c r="AD15" s="560">
        <v>0</v>
      </c>
      <c r="AE15" s="560">
        <v>0</v>
      </c>
      <c r="AF15" s="560">
        <v>4.9999999999999956</v>
      </c>
      <c r="AG15" s="560">
        <v>0</v>
      </c>
      <c r="AH15" s="560">
        <v>0</v>
      </c>
      <c r="AI15" s="560">
        <v>0</v>
      </c>
      <c r="AJ15" s="560">
        <v>0</v>
      </c>
      <c r="AK15" s="560">
        <v>0</v>
      </c>
      <c r="AL15" s="560">
        <v>0</v>
      </c>
      <c r="AM15" s="560">
        <v>0</v>
      </c>
      <c r="AN15" s="560">
        <v>0</v>
      </c>
      <c r="AO15" s="560">
        <v>0</v>
      </c>
      <c r="AP15" s="560">
        <v>0</v>
      </c>
      <c r="AQ15" s="560">
        <v>2.8030303030303121</v>
      </c>
      <c r="AR15" s="560">
        <v>5.6060606060606055</v>
      </c>
      <c r="AS15" s="560">
        <v>8.4090909090909172</v>
      </c>
      <c r="AT15" s="560">
        <v>0</v>
      </c>
      <c r="AU15" s="560">
        <v>0</v>
      </c>
      <c r="AV15" s="560">
        <v>0</v>
      </c>
      <c r="AW15" s="560">
        <v>1.0054347826086956</v>
      </c>
      <c r="AX15" s="560">
        <v>43.303370786516879</v>
      </c>
      <c r="AY15" s="560">
        <v>6.3333333333333455</v>
      </c>
      <c r="AZ15" s="560">
        <v>9.5</v>
      </c>
      <c r="BA15" s="560">
        <v>49.121688798093309</v>
      </c>
      <c r="BB15" s="560">
        <v>0</v>
      </c>
      <c r="BC15" s="560">
        <v>0</v>
      </c>
      <c r="BD15" s="560">
        <v>0</v>
      </c>
      <c r="BE15" s="560">
        <v>7.5000000000000826</v>
      </c>
      <c r="BF15" s="560">
        <v>0</v>
      </c>
      <c r="BG15" s="560">
        <v>1.5363701014545501</v>
      </c>
      <c r="BH15" s="560">
        <v>0</v>
      </c>
      <c r="BI15" s="560">
        <v>0</v>
      </c>
      <c r="BJ15" s="560">
        <v>1</v>
      </c>
      <c r="BK15" s="560">
        <v>0</v>
      </c>
      <c r="BL15" s="560"/>
      <c r="BM15" s="560"/>
      <c r="BN15" s="560"/>
      <c r="BO15" s="560">
        <v>0</v>
      </c>
      <c r="BP15" s="560">
        <v>0</v>
      </c>
      <c r="BQ15" s="560">
        <v>0</v>
      </c>
      <c r="BR15" s="560"/>
    </row>
    <row r="16" spans="1:70" ht="15" x14ac:dyDescent="0.25">
      <c r="A16" s="564">
        <v>476</v>
      </c>
      <c r="B16" s="556">
        <v>124542</v>
      </c>
      <c r="C16" s="556">
        <v>9352019</v>
      </c>
      <c r="D16" s="557" t="s">
        <v>1156</v>
      </c>
      <c r="E16" s="558" t="s">
        <v>498</v>
      </c>
      <c r="F16" s="559">
        <v>0</v>
      </c>
      <c r="G16" s="560">
        <v>1</v>
      </c>
      <c r="H16" s="560">
        <v>0</v>
      </c>
      <c r="I16" s="560">
        <v>0</v>
      </c>
      <c r="J16" s="560">
        <v>7</v>
      </c>
      <c r="K16" s="560">
        <v>0</v>
      </c>
      <c r="L16" s="560">
        <v>238</v>
      </c>
      <c r="M16" s="560">
        <v>238</v>
      </c>
      <c r="N16" s="560">
        <v>53</v>
      </c>
      <c r="O16" s="560">
        <v>142</v>
      </c>
      <c r="P16" s="560">
        <v>43</v>
      </c>
      <c r="Q16" s="560">
        <v>0</v>
      </c>
      <c r="R16" s="560">
        <v>0</v>
      </c>
      <c r="S16" s="560">
        <v>0</v>
      </c>
      <c r="T16" s="560">
        <v>0</v>
      </c>
      <c r="U16" s="560">
        <v>0</v>
      </c>
      <c r="V16" s="560">
        <v>0</v>
      </c>
      <c r="W16" s="560">
        <v>238</v>
      </c>
      <c r="X16" s="560">
        <v>34</v>
      </c>
      <c r="Y16" s="560">
        <v>20.000000000000011</v>
      </c>
      <c r="Z16" s="560">
        <v>36.89</v>
      </c>
      <c r="AA16" s="560">
        <v>0</v>
      </c>
      <c r="AB16" s="560">
        <v>0</v>
      </c>
      <c r="AC16" s="560">
        <v>231.00000000000009</v>
      </c>
      <c r="AD16" s="560">
        <v>1.9999999999999987</v>
      </c>
      <c r="AE16" s="560">
        <v>0</v>
      </c>
      <c r="AF16" s="560">
        <v>4.9999999999999911</v>
      </c>
      <c r="AG16" s="560">
        <v>0</v>
      </c>
      <c r="AH16" s="560">
        <v>0</v>
      </c>
      <c r="AI16" s="560">
        <v>0</v>
      </c>
      <c r="AJ16" s="560">
        <v>0</v>
      </c>
      <c r="AK16" s="560">
        <v>0</v>
      </c>
      <c r="AL16" s="560">
        <v>0</v>
      </c>
      <c r="AM16" s="560">
        <v>0</v>
      </c>
      <c r="AN16" s="560">
        <v>0</v>
      </c>
      <c r="AO16" s="560">
        <v>0</v>
      </c>
      <c r="AP16" s="560">
        <v>0</v>
      </c>
      <c r="AQ16" s="560">
        <v>2.5729729729729702</v>
      </c>
      <c r="AR16" s="560">
        <v>2.5729729729729702</v>
      </c>
      <c r="AS16" s="560">
        <v>3.8594594594594556</v>
      </c>
      <c r="AT16" s="560">
        <v>0</v>
      </c>
      <c r="AU16" s="560">
        <v>0</v>
      </c>
      <c r="AV16" s="560">
        <v>0</v>
      </c>
      <c r="AW16" s="560">
        <v>3.57</v>
      </c>
      <c r="AX16" s="560">
        <v>56.366412213740432</v>
      </c>
      <c r="AY16" s="560">
        <v>3.7941176470588256</v>
      </c>
      <c r="AZ16" s="560">
        <v>5.0588235294117467</v>
      </c>
      <c r="BA16" s="560">
        <v>49.291738394883389</v>
      </c>
      <c r="BB16" s="560">
        <v>0</v>
      </c>
      <c r="BC16" s="560">
        <v>0</v>
      </c>
      <c r="BD16" s="560">
        <v>0</v>
      </c>
      <c r="BE16" s="560">
        <v>0</v>
      </c>
      <c r="BF16" s="560">
        <v>0</v>
      </c>
      <c r="BG16" s="560">
        <v>1.5866863646153799</v>
      </c>
      <c r="BH16" s="560">
        <v>0</v>
      </c>
      <c r="BI16" s="560">
        <v>0</v>
      </c>
      <c r="BJ16" s="560">
        <v>1</v>
      </c>
      <c r="BK16" s="560">
        <v>0</v>
      </c>
      <c r="BL16" s="560"/>
      <c r="BM16" s="560"/>
      <c r="BN16" s="560"/>
      <c r="BO16" s="560">
        <v>0</v>
      </c>
      <c r="BP16" s="560">
        <v>0</v>
      </c>
      <c r="BQ16" s="560">
        <v>0</v>
      </c>
      <c r="BR16" s="560"/>
    </row>
    <row r="17" spans="1:70" ht="15" x14ac:dyDescent="0.25">
      <c r="A17" s="564">
        <v>479</v>
      </c>
      <c r="B17" s="556">
        <v>124543</v>
      </c>
      <c r="C17" s="556">
        <v>9352020</v>
      </c>
      <c r="D17" s="557" t="s">
        <v>907</v>
      </c>
      <c r="E17" s="558" t="s">
        <v>498</v>
      </c>
      <c r="F17" s="559">
        <v>0</v>
      </c>
      <c r="G17" s="560">
        <v>1</v>
      </c>
      <c r="H17" s="560">
        <v>0</v>
      </c>
      <c r="I17" s="560">
        <v>0</v>
      </c>
      <c r="J17" s="560">
        <v>7</v>
      </c>
      <c r="K17" s="560">
        <v>0</v>
      </c>
      <c r="L17" s="560">
        <v>203</v>
      </c>
      <c r="M17" s="560">
        <v>203</v>
      </c>
      <c r="N17" s="560">
        <v>29</v>
      </c>
      <c r="O17" s="560">
        <v>117</v>
      </c>
      <c r="P17" s="560">
        <v>57</v>
      </c>
      <c r="Q17" s="560">
        <v>0</v>
      </c>
      <c r="R17" s="560">
        <v>0</v>
      </c>
      <c r="S17" s="560">
        <v>0</v>
      </c>
      <c r="T17" s="560">
        <v>0</v>
      </c>
      <c r="U17" s="560">
        <v>0</v>
      </c>
      <c r="V17" s="560">
        <v>0</v>
      </c>
      <c r="W17" s="560">
        <v>203</v>
      </c>
      <c r="X17" s="560">
        <v>29</v>
      </c>
      <c r="Y17" s="560">
        <v>5.0000000000000036</v>
      </c>
      <c r="Z17" s="560">
        <v>10.839805825242719</v>
      </c>
      <c r="AA17" s="560">
        <v>0</v>
      </c>
      <c r="AB17" s="560">
        <v>0</v>
      </c>
      <c r="AC17" s="560">
        <v>203</v>
      </c>
      <c r="AD17" s="560">
        <v>0</v>
      </c>
      <c r="AE17" s="560">
        <v>0</v>
      </c>
      <c r="AF17" s="560">
        <v>0</v>
      </c>
      <c r="AG17" s="560">
        <v>0</v>
      </c>
      <c r="AH17" s="560">
        <v>0</v>
      </c>
      <c r="AI17" s="560">
        <v>0</v>
      </c>
      <c r="AJ17" s="560">
        <v>0</v>
      </c>
      <c r="AK17" s="560">
        <v>0</v>
      </c>
      <c r="AL17" s="560">
        <v>0</v>
      </c>
      <c r="AM17" s="560">
        <v>0</v>
      </c>
      <c r="AN17" s="560">
        <v>0</v>
      </c>
      <c r="AO17" s="560">
        <v>0</v>
      </c>
      <c r="AP17" s="560">
        <v>0</v>
      </c>
      <c r="AQ17" s="560">
        <v>0</v>
      </c>
      <c r="AR17" s="560">
        <v>0</v>
      </c>
      <c r="AS17" s="560">
        <v>0</v>
      </c>
      <c r="AT17" s="560">
        <v>0</v>
      </c>
      <c r="AU17" s="560">
        <v>0</v>
      </c>
      <c r="AV17" s="560">
        <v>0</v>
      </c>
      <c r="AW17" s="560">
        <v>0</v>
      </c>
      <c r="AX17" s="560">
        <v>47.817391304347822</v>
      </c>
      <c r="AY17" s="560">
        <v>5.1818181818181808</v>
      </c>
      <c r="AZ17" s="560">
        <v>5.1818181818181808</v>
      </c>
      <c r="BA17" s="560">
        <v>38.959758893280629</v>
      </c>
      <c r="BB17" s="560">
        <v>0</v>
      </c>
      <c r="BC17" s="560">
        <v>0</v>
      </c>
      <c r="BD17" s="560">
        <v>0</v>
      </c>
      <c r="BE17" s="560">
        <v>0</v>
      </c>
      <c r="BF17" s="560">
        <v>0</v>
      </c>
      <c r="BG17" s="560">
        <v>1.8483552119718301</v>
      </c>
      <c r="BH17" s="560">
        <v>0</v>
      </c>
      <c r="BI17" s="560">
        <v>0</v>
      </c>
      <c r="BJ17" s="560">
        <v>1</v>
      </c>
      <c r="BK17" s="560">
        <v>0</v>
      </c>
      <c r="BL17" s="560"/>
      <c r="BM17" s="560"/>
      <c r="BN17" s="560"/>
      <c r="BO17" s="560">
        <v>0</v>
      </c>
      <c r="BP17" s="560">
        <v>0</v>
      </c>
      <c r="BQ17" s="560">
        <v>0</v>
      </c>
      <c r="BR17" s="560"/>
    </row>
    <row r="18" spans="1:70" ht="15" x14ac:dyDescent="0.25">
      <c r="A18" s="564">
        <v>482</v>
      </c>
      <c r="B18" s="556">
        <v>124544</v>
      </c>
      <c r="C18" s="556">
        <v>9352021</v>
      </c>
      <c r="D18" s="557" t="s">
        <v>910</v>
      </c>
      <c r="E18" s="558" t="s">
        <v>498</v>
      </c>
      <c r="F18" s="559">
        <v>0</v>
      </c>
      <c r="G18" s="560">
        <v>1</v>
      </c>
      <c r="H18" s="560">
        <v>0</v>
      </c>
      <c r="I18" s="560">
        <v>0</v>
      </c>
      <c r="J18" s="560">
        <v>7</v>
      </c>
      <c r="K18" s="560">
        <v>0</v>
      </c>
      <c r="L18" s="560">
        <v>202</v>
      </c>
      <c r="M18" s="560">
        <v>202</v>
      </c>
      <c r="N18" s="560">
        <v>30</v>
      </c>
      <c r="O18" s="560">
        <v>118</v>
      </c>
      <c r="P18" s="560">
        <v>54</v>
      </c>
      <c r="Q18" s="560">
        <v>0</v>
      </c>
      <c r="R18" s="560">
        <v>0</v>
      </c>
      <c r="S18" s="560">
        <v>0</v>
      </c>
      <c r="T18" s="560">
        <v>0</v>
      </c>
      <c r="U18" s="560">
        <v>0</v>
      </c>
      <c r="V18" s="560">
        <v>0</v>
      </c>
      <c r="W18" s="560">
        <v>202</v>
      </c>
      <c r="X18" s="560">
        <v>28.857142857142858</v>
      </c>
      <c r="Y18" s="560">
        <v>9.0000000000000089</v>
      </c>
      <c r="Z18" s="560">
        <v>26.391959798994979</v>
      </c>
      <c r="AA18" s="560">
        <v>0</v>
      </c>
      <c r="AB18" s="560">
        <v>0</v>
      </c>
      <c r="AC18" s="560">
        <v>195.97014925373128</v>
      </c>
      <c r="AD18" s="560">
        <v>6.0298507462686528</v>
      </c>
      <c r="AE18" s="560">
        <v>0</v>
      </c>
      <c r="AF18" s="560">
        <v>0</v>
      </c>
      <c r="AG18" s="560">
        <v>0</v>
      </c>
      <c r="AH18" s="560">
        <v>0</v>
      </c>
      <c r="AI18" s="560">
        <v>0</v>
      </c>
      <c r="AJ18" s="560">
        <v>0</v>
      </c>
      <c r="AK18" s="560">
        <v>0</v>
      </c>
      <c r="AL18" s="560">
        <v>0</v>
      </c>
      <c r="AM18" s="560">
        <v>0</v>
      </c>
      <c r="AN18" s="560">
        <v>0</v>
      </c>
      <c r="AO18" s="560">
        <v>0</v>
      </c>
      <c r="AP18" s="560">
        <v>0</v>
      </c>
      <c r="AQ18" s="560">
        <v>0</v>
      </c>
      <c r="AR18" s="560">
        <v>1.1744186046511622</v>
      </c>
      <c r="AS18" s="560">
        <v>4.6976744186046568</v>
      </c>
      <c r="AT18" s="560">
        <v>0</v>
      </c>
      <c r="AU18" s="560">
        <v>0</v>
      </c>
      <c r="AV18" s="560">
        <v>0</v>
      </c>
      <c r="AW18" s="560">
        <v>0</v>
      </c>
      <c r="AX18" s="560">
        <v>32.273504273504329</v>
      </c>
      <c r="AY18" s="560">
        <v>5.0943396226415079</v>
      </c>
      <c r="AZ18" s="560">
        <v>8.1509433962264097</v>
      </c>
      <c r="BA18" s="560">
        <v>31.935155845081287</v>
      </c>
      <c r="BB18" s="560">
        <v>0</v>
      </c>
      <c r="BC18" s="560">
        <v>0</v>
      </c>
      <c r="BD18" s="560">
        <v>0</v>
      </c>
      <c r="BE18" s="560">
        <v>0</v>
      </c>
      <c r="BF18" s="560">
        <v>0</v>
      </c>
      <c r="BG18" s="560">
        <v>1.0954649569536401</v>
      </c>
      <c r="BH18" s="560">
        <v>0</v>
      </c>
      <c r="BI18" s="560">
        <v>0</v>
      </c>
      <c r="BJ18" s="560">
        <v>1</v>
      </c>
      <c r="BK18" s="560">
        <v>0</v>
      </c>
      <c r="BL18" s="560"/>
      <c r="BM18" s="560"/>
      <c r="BN18" s="560"/>
      <c r="BO18" s="560">
        <v>0</v>
      </c>
      <c r="BP18" s="560">
        <v>0</v>
      </c>
      <c r="BQ18" s="560">
        <v>0</v>
      </c>
      <c r="BR18" s="560"/>
    </row>
    <row r="19" spans="1:70" ht="15" x14ac:dyDescent="0.25">
      <c r="A19" s="564">
        <v>499</v>
      </c>
      <c r="B19" s="556">
        <v>124547</v>
      </c>
      <c r="C19" s="556">
        <v>9352026</v>
      </c>
      <c r="D19" s="557" t="s">
        <v>1157</v>
      </c>
      <c r="E19" s="558" t="s">
        <v>498</v>
      </c>
      <c r="F19" s="559">
        <v>0</v>
      </c>
      <c r="G19" s="560">
        <v>1</v>
      </c>
      <c r="H19" s="560">
        <v>0</v>
      </c>
      <c r="I19" s="560">
        <v>0</v>
      </c>
      <c r="J19" s="560">
        <v>7</v>
      </c>
      <c r="K19" s="560">
        <v>0</v>
      </c>
      <c r="L19" s="560">
        <v>178</v>
      </c>
      <c r="M19" s="560">
        <v>178</v>
      </c>
      <c r="N19" s="560">
        <v>22</v>
      </c>
      <c r="O19" s="560">
        <v>110</v>
      </c>
      <c r="P19" s="560">
        <v>46</v>
      </c>
      <c r="Q19" s="560">
        <v>0</v>
      </c>
      <c r="R19" s="560">
        <v>0</v>
      </c>
      <c r="S19" s="560">
        <v>0</v>
      </c>
      <c r="T19" s="560">
        <v>0</v>
      </c>
      <c r="U19" s="560">
        <v>0</v>
      </c>
      <c r="V19" s="560">
        <v>0</v>
      </c>
      <c r="W19" s="560">
        <v>178</v>
      </c>
      <c r="X19" s="560">
        <v>25.428571428571427</v>
      </c>
      <c r="Y19" s="560">
        <v>20.000000000000043</v>
      </c>
      <c r="Z19" s="560">
        <v>35.403314917127069</v>
      </c>
      <c r="AA19" s="560">
        <v>0</v>
      </c>
      <c r="AB19" s="560">
        <v>0</v>
      </c>
      <c r="AC19" s="560">
        <v>178</v>
      </c>
      <c r="AD19" s="560">
        <v>0</v>
      </c>
      <c r="AE19" s="560">
        <v>0</v>
      </c>
      <c r="AF19" s="560">
        <v>0</v>
      </c>
      <c r="AG19" s="560">
        <v>0</v>
      </c>
      <c r="AH19" s="560">
        <v>0</v>
      </c>
      <c r="AI19" s="560">
        <v>0</v>
      </c>
      <c r="AJ19" s="560">
        <v>0</v>
      </c>
      <c r="AK19" s="560">
        <v>0</v>
      </c>
      <c r="AL19" s="560">
        <v>0</v>
      </c>
      <c r="AM19" s="560">
        <v>0</v>
      </c>
      <c r="AN19" s="560">
        <v>0</v>
      </c>
      <c r="AO19" s="560">
        <v>0</v>
      </c>
      <c r="AP19" s="560">
        <v>0</v>
      </c>
      <c r="AQ19" s="560">
        <v>0</v>
      </c>
      <c r="AR19" s="560">
        <v>0</v>
      </c>
      <c r="AS19" s="560">
        <v>0</v>
      </c>
      <c r="AT19" s="560">
        <v>0</v>
      </c>
      <c r="AU19" s="560">
        <v>0</v>
      </c>
      <c r="AV19" s="560">
        <v>0</v>
      </c>
      <c r="AW19" s="560">
        <v>1.9668508287292816</v>
      </c>
      <c r="AX19" s="560">
        <v>39.722222222222207</v>
      </c>
      <c r="AY19" s="560">
        <v>6.4186046511627808</v>
      </c>
      <c r="AZ19" s="560">
        <v>11.767441860465112</v>
      </c>
      <c r="BA19" s="560">
        <v>40.168156595772864</v>
      </c>
      <c r="BB19" s="560">
        <v>0</v>
      </c>
      <c r="BC19" s="560">
        <v>0</v>
      </c>
      <c r="BD19" s="560">
        <v>0</v>
      </c>
      <c r="BE19" s="560">
        <v>12.200000000000067</v>
      </c>
      <c r="BF19" s="560">
        <v>0</v>
      </c>
      <c r="BG19" s="560">
        <v>1.62492739130435</v>
      </c>
      <c r="BH19" s="560">
        <v>0</v>
      </c>
      <c r="BI19" s="560">
        <v>0</v>
      </c>
      <c r="BJ19" s="560">
        <v>1</v>
      </c>
      <c r="BK19" s="560">
        <v>0</v>
      </c>
      <c r="BL19" s="560"/>
      <c r="BM19" s="560"/>
      <c r="BN19" s="560"/>
      <c r="BO19" s="560">
        <v>21.6</v>
      </c>
      <c r="BP19" s="560">
        <v>13</v>
      </c>
      <c r="BQ19" s="560">
        <v>17.399999999999999</v>
      </c>
      <c r="BR19" s="560"/>
    </row>
    <row r="20" spans="1:70" ht="15" x14ac:dyDescent="0.25">
      <c r="A20" s="564">
        <v>415</v>
      </c>
      <c r="B20" s="556">
        <v>124550</v>
      </c>
      <c r="C20" s="556">
        <v>9352032</v>
      </c>
      <c r="D20" s="557" t="s">
        <v>1158</v>
      </c>
      <c r="E20" s="558" t="s">
        <v>498</v>
      </c>
      <c r="F20" s="559">
        <v>0</v>
      </c>
      <c r="G20" s="560">
        <v>1</v>
      </c>
      <c r="H20" s="560">
        <v>0</v>
      </c>
      <c r="I20" s="560">
        <v>0</v>
      </c>
      <c r="J20" s="560">
        <v>7</v>
      </c>
      <c r="K20" s="560">
        <v>0</v>
      </c>
      <c r="L20" s="560">
        <v>374</v>
      </c>
      <c r="M20" s="560">
        <v>374</v>
      </c>
      <c r="N20" s="560">
        <v>59</v>
      </c>
      <c r="O20" s="560">
        <v>229</v>
      </c>
      <c r="P20" s="560">
        <v>86</v>
      </c>
      <c r="Q20" s="560">
        <v>0</v>
      </c>
      <c r="R20" s="560">
        <v>0</v>
      </c>
      <c r="S20" s="560">
        <v>0</v>
      </c>
      <c r="T20" s="560">
        <v>0</v>
      </c>
      <c r="U20" s="560">
        <v>0</v>
      </c>
      <c r="V20" s="560">
        <v>0</v>
      </c>
      <c r="W20" s="560">
        <v>374</v>
      </c>
      <c r="X20" s="560">
        <v>53.428571428571431</v>
      </c>
      <c r="Y20" s="560">
        <v>33.000000000000014</v>
      </c>
      <c r="Z20" s="560">
        <v>55.103448275862064</v>
      </c>
      <c r="AA20" s="560">
        <v>0</v>
      </c>
      <c r="AB20" s="560">
        <v>0</v>
      </c>
      <c r="AC20" s="560">
        <v>319.8552278820377</v>
      </c>
      <c r="AD20" s="560">
        <v>51.136729222520017</v>
      </c>
      <c r="AE20" s="560">
        <v>0</v>
      </c>
      <c r="AF20" s="560">
        <v>3.0080428954423595</v>
      </c>
      <c r="AG20" s="560">
        <v>0</v>
      </c>
      <c r="AH20" s="560">
        <v>0</v>
      </c>
      <c r="AI20" s="560">
        <v>0</v>
      </c>
      <c r="AJ20" s="560">
        <v>0</v>
      </c>
      <c r="AK20" s="560">
        <v>0</v>
      </c>
      <c r="AL20" s="560">
        <v>0</v>
      </c>
      <c r="AM20" s="560">
        <v>0</v>
      </c>
      <c r="AN20" s="560">
        <v>0</v>
      </c>
      <c r="AO20" s="560">
        <v>0</v>
      </c>
      <c r="AP20" s="560">
        <v>0</v>
      </c>
      <c r="AQ20" s="560">
        <v>11.873015873015857</v>
      </c>
      <c r="AR20" s="560">
        <v>16.622222222222206</v>
      </c>
      <c r="AS20" s="560">
        <v>24.933333333333344</v>
      </c>
      <c r="AT20" s="560">
        <v>0</v>
      </c>
      <c r="AU20" s="560">
        <v>0</v>
      </c>
      <c r="AV20" s="560">
        <v>0</v>
      </c>
      <c r="AW20" s="560">
        <v>0</v>
      </c>
      <c r="AX20" s="560">
        <v>86.158415841584102</v>
      </c>
      <c r="AY20" s="560">
        <v>14.333333333333361</v>
      </c>
      <c r="AZ20" s="560">
        <v>16.538461538461512</v>
      </c>
      <c r="BA20" s="560">
        <v>79.990795730122386</v>
      </c>
      <c r="BB20" s="560">
        <v>0</v>
      </c>
      <c r="BC20" s="560">
        <v>0</v>
      </c>
      <c r="BD20" s="560">
        <v>0</v>
      </c>
      <c r="BE20" s="560">
        <v>0</v>
      </c>
      <c r="BF20" s="560">
        <v>0</v>
      </c>
      <c r="BG20" s="560">
        <v>0.47494056047904198</v>
      </c>
      <c r="BH20" s="560">
        <v>0</v>
      </c>
      <c r="BI20" s="560">
        <v>0</v>
      </c>
      <c r="BJ20" s="560">
        <v>1</v>
      </c>
      <c r="BK20" s="560">
        <v>0</v>
      </c>
      <c r="BL20" s="560"/>
      <c r="BM20" s="560"/>
      <c r="BN20" s="560"/>
      <c r="BO20" s="560">
        <v>0</v>
      </c>
      <c r="BP20" s="560">
        <v>0</v>
      </c>
      <c r="BQ20" s="560">
        <v>0</v>
      </c>
      <c r="BR20" s="560"/>
    </row>
    <row r="21" spans="1:70" ht="15" x14ac:dyDescent="0.25">
      <c r="A21" s="564">
        <v>424</v>
      </c>
      <c r="B21" s="556">
        <v>124552</v>
      </c>
      <c r="C21" s="556">
        <v>9352034</v>
      </c>
      <c r="D21" s="557" t="s">
        <v>1159</v>
      </c>
      <c r="E21" s="558" t="s">
        <v>498</v>
      </c>
      <c r="F21" s="559">
        <v>0</v>
      </c>
      <c r="G21" s="560">
        <v>1</v>
      </c>
      <c r="H21" s="560">
        <v>0</v>
      </c>
      <c r="I21" s="560">
        <v>0</v>
      </c>
      <c r="J21" s="560">
        <v>7</v>
      </c>
      <c r="K21" s="560">
        <v>0</v>
      </c>
      <c r="L21" s="560">
        <v>328</v>
      </c>
      <c r="M21" s="560">
        <v>328</v>
      </c>
      <c r="N21" s="560">
        <v>49</v>
      </c>
      <c r="O21" s="560">
        <v>206</v>
      </c>
      <c r="P21" s="560">
        <v>88</v>
      </c>
      <c r="Q21" s="560">
        <v>0</v>
      </c>
      <c r="R21" s="560">
        <v>0</v>
      </c>
      <c r="S21" s="560">
        <v>0</v>
      </c>
      <c r="T21" s="560">
        <v>0</v>
      </c>
      <c r="U21" s="560">
        <v>0</v>
      </c>
      <c r="V21" s="560">
        <v>0</v>
      </c>
      <c r="W21" s="560">
        <v>328</v>
      </c>
      <c r="X21" s="560">
        <v>46.857142857142854</v>
      </c>
      <c r="Y21" s="560">
        <v>67.895043731778443</v>
      </c>
      <c r="Z21" s="560">
        <v>86.82352941176471</v>
      </c>
      <c r="AA21" s="560">
        <v>0</v>
      </c>
      <c r="AB21" s="560">
        <v>0</v>
      </c>
      <c r="AC21" s="560">
        <v>219.94169096209902</v>
      </c>
      <c r="AD21" s="560">
        <v>100.40816326530619</v>
      </c>
      <c r="AE21" s="560">
        <v>0</v>
      </c>
      <c r="AF21" s="560">
        <v>5.7376093294460677</v>
      </c>
      <c r="AG21" s="560">
        <v>0</v>
      </c>
      <c r="AH21" s="560">
        <v>1.9125364431486869</v>
      </c>
      <c r="AI21" s="560">
        <v>0</v>
      </c>
      <c r="AJ21" s="560">
        <v>0</v>
      </c>
      <c r="AK21" s="560">
        <v>0</v>
      </c>
      <c r="AL21" s="560">
        <v>0</v>
      </c>
      <c r="AM21" s="560">
        <v>0</v>
      </c>
      <c r="AN21" s="560">
        <v>0</v>
      </c>
      <c r="AO21" s="560">
        <v>0</v>
      </c>
      <c r="AP21" s="560">
        <v>0</v>
      </c>
      <c r="AQ21" s="560">
        <v>6.6938775510204005</v>
      </c>
      <c r="AR21" s="560">
        <v>8.9251700680272119</v>
      </c>
      <c r="AS21" s="560">
        <v>11.156462585034024</v>
      </c>
      <c r="AT21" s="560">
        <v>0</v>
      </c>
      <c r="AU21" s="560">
        <v>0</v>
      </c>
      <c r="AV21" s="560">
        <v>0</v>
      </c>
      <c r="AW21" s="560">
        <v>1.0718954248366013</v>
      </c>
      <c r="AX21" s="560">
        <v>68.6666666666666</v>
      </c>
      <c r="AY21" s="560">
        <v>24.000000000000021</v>
      </c>
      <c r="AZ21" s="560">
        <v>30.000000000000007</v>
      </c>
      <c r="BA21" s="560">
        <v>78.66793650793646</v>
      </c>
      <c r="BB21" s="560">
        <v>0</v>
      </c>
      <c r="BC21" s="560">
        <v>0</v>
      </c>
      <c r="BD21" s="560">
        <v>0</v>
      </c>
      <c r="BE21" s="560">
        <v>0</v>
      </c>
      <c r="BF21" s="560">
        <v>0</v>
      </c>
      <c r="BG21" s="560">
        <v>0.63053204242424199</v>
      </c>
      <c r="BH21" s="560">
        <v>0</v>
      </c>
      <c r="BI21" s="560">
        <v>0</v>
      </c>
      <c r="BJ21" s="560">
        <v>1</v>
      </c>
      <c r="BK21" s="560">
        <v>0</v>
      </c>
      <c r="BL21" s="560">
        <v>15</v>
      </c>
      <c r="BM21" s="560"/>
      <c r="BN21" s="560"/>
      <c r="BO21" s="560">
        <v>24</v>
      </c>
      <c r="BP21" s="560">
        <v>14</v>
      </c>
      <c r="BQ21" s="560">
        <v>18</v>
      </c>
      <c r="BR21" s="560"/>
    </row>
    <row r="22" spans="1:70" ht="15" x14ac:dyDescent="0.25">
      <c r="A22" s="564">
        <v>422</v>
      </c>
      <c r="B22" s="556">
        <v>124553</v>
      </c>
      <c r="C22" s="556">
        <v>9352035</v>
      </c>
      <c r="D22" s="557" t="s">
        <v>1160</v>
      </c>
      <c r="E22" s="558" t="s">
        <v>498</v>
      </c>
      <c r="F22" s="559">
        <v>0</v>
      </c>
      <c r="G22" s="560">
        <v>1</v>
      </c>
      <c r="H22" s="560">
        <v>0</v>
      </c>
      <c r="I22" s="560">
        <v>0</v>
      </c>
      <c r="J22" s="560">
        <v>7</v>
      </c>
      <c r="K22" s="560">
        <v>0</v>
      </c>
      <c r="L22" s="560">
        <v>163</v>
      </c>
      <c r="M22" s="560">
        <v>163</v>
      </c>
      <c r="N22" s="560">
        <v>30</v>
      </c>
      <c r="O22" s="560">
        <v>118</v>
      </c>
      <c r="P22" s="560">
        <v>15</v>
      </c>
      <c r="Q22" s="560">
        <v>0</v>
      </c>
      <c r="R22" s="560">
        <v>0</v>
      </c>
      <c r="S22" s="560">
        <v>0</v>
      </c>
      <c r="T22" s="560">
        <v>0</v>
      </c>
      <c r="U22" s="560">
        <v>0</v>
      </c>
      <c r="V22" s="560">
        <v>0</v>
      </c>
      <c r="W22" s="560">
        <v>163</v>
      </c>
      <c r="X22" s="560">
        <v>23.285714285714285</v>
      </c>
      <c r="Y22" s="560">
        <v>21.000000000000025</v>
      </c>
      <c r="Z22" s="560">
        <v>34.315789473684205</v>
      </c>
      <c r="AA22" s="560">
        <v>0</v>
      </c>
      <c r="AB22" s="560">
        <v>0</v>
      </c>
      <c r="AC22" s="560">
        <v>119.00000000000007</v>
      </c>
      <c r="AD22" s="560">
        <v>29.000000000000021</v>
      </c>
      <c r="AE22" s="560">
        <v>0</v>
      </c>
      <c r="AF22" s="560">
        <v>14.999999999999996</v>
      </c>
      <c r="AG22" s="560">
        <v>0</v>
      </c>
      <c r="AH22" s="560">
        <v>0</v>
      </c>
      <c r="AI22" s="560">
        <v>0</v>
      </c>
      <c r="AJ22" s="560">
        <v>0</v>
      </c>
      <c r="AK22" s="560">
        <v>0</v>
      </c>
      <c r="AL22" s="560">
        <v>0</v>
      </c>
      <c r="AM22" s="560">
        <v>0</v>
      </c>
      <c r="AN22" s="560">
        <v>0</v>
      </c>
      <c r="AO22" s="560">
        <v>0</v>
      </c>
      <c r="AP22" s="560">
        <v>0</v>
      </c>
      <c r="AQ22" s="560">
        <v>2.451127819548871</v>
      </c>
      <c r="AR22" s="560">
        <v>9.8045112781954842</v>
      </c>
      <c r="AS22" s="560">
        <v>15.932330827067664</v>
      </c>
      <c r="AT22" s="560">
        <v>0</v>
      </c>
      <c r="AU22" s="560">
        <v>0</v>
      </c>
      <c r="AV22" s="560">
        <v>0</v>
      </c>
      <c r="AW22" s="560">
        <v>0</v>
      </c>
      <c r="AX22" s="560">
        <v>39.333333333333293</v>
      </c>
      <c r="AY22" s="560">
        <v>3</v>
      </c>
      <c r="AZ22" s="560">
        <v>4.0000000000000053</v>
      </c>
      <c r="BA22" s="560">
        <v>33.343508771929805</v>
      </c>
      <c r="BB22" s="560">
        <v>0</v>
      </c>
      <c r="BC22" s="560">
        <v>0</v>
      </c>
      <c r="BD22" s="560">
        <v>0</v>
      </c>
      <c r="BE22" s="560">
        <v>4.7000000000000224</v>
      </c>
      <c r="BF22" s="560">
        <v>0</v>
      </c>
      <c r="BG22" s="560">
        <v>0.73384846823529404</v>
      </c>
      <c r="BH22" s="560">
        <v>0</v>
      </c>
      <c r="BI22" s="560">
        <v>0</v>
      </c>
      <c r="BJ22" s="560">
        <v>1</v>
      </c>
      <c r="BK22" s="560">
        <v>0</v>
      </c>
      <c r="BL22" s="560"/>
      <c r="BM22" s="560"/>
      <c r="BN22" s="560"/>
      <c r="BO22" s="560">
        <v>26</v>
      </c>
      <c r="BP22" s="560">
        <v>23.8</v>
      </c>
      <c r="BQ22" s="560">
        <v>26</v>
      </c>
      <c r="BR22" s="560"/>
    </row>
    <row r="23" spans="1:70" ht="15" x14ac:dyDescent="0.25">
      <c r="A23" s="564">
        <v>269</v>
      </c>
      <c r="B23" s="556">
        <v>141125</v>
      </c>
      <c r="C23" s="556">
        <v>9352037</v>
      </c>
      <c r="D23" s="557" t="s">
        <v>1161</v>
      </c>
      <c r="E23" s="558" t="s">
        <v>498</v>
      </c>
      <c r="F23" s="559">
        <v>0</v>
      </c>
      <c r="G23" s="560">
        <v>1</v>
      </c>
      <c r="H23" s="560">
        <v>0</v>
      </c>
      <c r="I23" s="560">
        <v>0</v>
      </c>
      <c r="J23" s="560">
        <v>7</v>
      </c>
      <c r="K23" s="560">
        <v>0</v>
      </c>
      <c r="L23" s="560">
        <v>354</v>
      </c>
      <c r="M23" s="560">
        <v>354</v>
      </c>
      <c r="N23" s="560">
        <v>53</v>
      </c>
      <c r="O23" s="560">
        <v>209</v>
      </c>
      <c r="P23" s="560">
        <v>92</v>
      </c>
      <c r="Q23" s="560">
        <v>0</v>
      </c>
      <c r="R23" s="560">
        <v>0</v>
      </c>
      <c r="S23" s="560">
        <v>0</v>
      </c>
      <c r="T23" s="560">
        <v>0</v>
      </c>
      <c r="U23" s="560">
        <v>0</v>
      </c>
      <c r="V23" s="560">
        <v>0</v>
      </c>
      <c r="W23" s="560">
        <v>354</v>
      </c>
      <c r="X23" s="560">
        <v>50.571428571428569</v>
      </c>
      <c r="Y23" s="560">
        <v>75</v>
      </c>
      <c r="Z23" s="560">
        <v>131.57522123893807</v>
      </c>
      <c r="AA23" s="560">
        <v>0</v>
      </c>
      <c r="AB23" s="560">
        <v>0</v>
      </c>
      <c r="AC23" s="560">
        <v>69.999999999999901</v>
      </c>
      <c r="AD23" s="560">
        <v>6.9999999999999893</v>
      </c>
      <c r="AE23" s="560">
        <v>34</v>
      </c>
      <c r="AF23" s="560">
        <v>86.000000000000128</v>
      </c>
      <c r="AG23" s="560">
        <v>144.99999999999991</v>
      </c>
      <c r="AH23" s="560">
        <v>12.000000000000012</v>
      </c>
      <c r="AI23" s="560">
        <v>0</v>
      </c>
      <c r="AJ23" s="560">
        <v>0</v>
      </c>
      <c r="AK23" s="560">
        <v>0</v>
      </c>
      <c r="AL23" s="560">
        <v>0</v>
      </c>
      <c r="AM23" s="560">
        <v>0</v>
      </c>
      <c r="AN23" s="560">
        <v>0</v>
      </c>
      <c r="AO23" s="560">
        <v>0</v>
      </c>
      <c r="AP23" s="560">
        <v>0</v>
      </c>
      <c r="AQ23" s="560">
        <v>12.936877076411971</v>
      </c>
      <c r="AR23" s="560">
        <v>21.169435215946827</v>
      </c>
      <c r="AS23" s="560">
        <v>27.049833887043199</v>
      </c>
      <c r="AT23" s="560">
        <v>0</v>
      </c>
      <c r="AU23" s="560">
        <v>0</v>
      </c>
      <c r="AV23" s="560">
        <v>0</v>
      </c>
      <c r="AW23" s="560">
        <v>1.0442477876106195</v>
      </c>
      <c r="AX23" s="560">
        <v>133.55609756097553</v>
      </c>
      <c r="AY23" s="560">
        <v>33.733333333333363</v>
      </c>
      <c r="AZ23" s="560">
        <v>40.888888888888843</v>
      </c>
      <c r="BA23" s="560">
        <v>140.76143921346178</v>
      </c>
      <c r="BB23" s="560">
        <v>0</v>
      </c>
      <c r="BC23" s="560">
        <v>0</v>
      </c>
      <c r="BD23" s="560">
        <v>0</v>
      </c>
      <c r="BE23" s="560">
        <v>0</v>
      </c>
      <c r="BF23" s="560">
        <v>0</v>
      </c>
      <c r="BG23" s="560">
        <v>0.32003893667820099</v>
      </c>
      <c r="BH23" s="560">
        <v>0</v>
      </c>
      <c r="BI23" s="560">
        <v>0</v>
      </c>
      <c r="BJ23" s="560">
        <v>1</v>
      </c>
      <c r="BK23" s="560">
        <v>0</v>
      </c>
      <c r="BL23" s="560"/>
      <c r="BM23" s="560"/>
      <c r="BN23" s="560"/>
      <c r="BO23" s="560">
        <v>46.2</v>
      </c>
      <c r="BP23" s="560">
        <v>39</v>
      </c>
      <c r="BQ23" s="560">
        <v>45</v>
      </c>
      <c r="BR23" s="560"/>
    </row>
    <row r="24" spans="1:70" ht="15" x14ac:dyDescent="0.25">
      <c r="A24" s="564">
        <v>417</v>
      </c>
      <c r="B24" s="556">
        <v>124555</v>
      </c>
      <c r="C24" s="556">
        <v>9352038</v>
      </c>
      <c r="D24" s="557" t="s">
        <v>1162</v>
      </c>
      <c r="E24" s="558" t="s">
        <v>498</v>
      </c>
      <c r="F24" s="559">
        <v>0</v>
      </c>
      <c r="G24" s="560">
        <v>1</v>
      </c>
      <c r="H24" s="560">
        <v>0</v>
      </c>
      <c r="I24" s="560">
        <v>0</v>
      </c>
      <c r="J24" s="560">
        <v>7</v>
      </c>
      <c r="K24" s="560">
        <v>0</v>
      </c>
      <c r="L24" s="560">
        <v>263</v>
      </c>
      <c r="M24" s="560">
        <v>263</v>
      </c>
      <c r="N24" s="560">
        <v>41</v>
      </c>
      <c r="O24" s="560">
        <v>146</v>
      </c>
      <c r="P24" s="560">
        <v>76</v>
      </c>
      <c r="Q24" s="560">
        <v>0</v>
      </c>
      <c r="R24" s="560">
        <v>0</v>
      </c>
      <c r="S24" s="560">
        <v>0</v>
      </c>
      <c r="T24" s="560">
        <v>0</v>
      </c>
      <c r="U24" s="560">
        <v>0</v>
      </c>
      <c r="V24" s="560">
        <v>0</v>
      </c>
      <c r="W24" s="560">
        <v>263</v>
      </c>
      <c r="X24" s="560">
        <v>37.571428571428569</v>
      </c>
      <c r="Y24" s="560">
        <v>69.999999999999872</v>
      </c>
      <c r="Z24" s="560">
        <v>115.8165137614679</v>
      </c>
      <c r="AA24" s="560">
        <v>0</v>
      </c>
      <c r="AB24" s="560">
        <v>0</v>
      </c>
      <c r="AC24" s="560">
        <v>91.000000000000085</v>
      </c>
      <c r="AD24" s="560">
        <v>112.99999999999997</v>
      </c>
      <c r="AE24" s="560">
        <v>0</v>
      </c>
      <c r="AF24" s="560">
        <v>58.999999999999929</v>
      </c>
      <c r="AG24" s="560">
        <v>0</v>
      </c>
      <c r="AH24" s="560">
        <v>0</v>
      </c>
      <c r="AI24" s="560">
        <v>0</v>
      </c>
      <c r="AJ24" s="560">
        <v>0</v>
      </c>
      <c r="AK24" s="560">
        <v>0</v>
      </c>
      <c r="AL24" s="560">
        <v>0</v>
      </c>
      <c r="AM24" s="560">
        <v>0</v>
      </c>
      <c r="AN24" s="560">
        <v>0</v>
      </c>
      <c r="AO24" s="560">
        <v>0</v>
      </c>
      <c r="AP24" s="560">
        <v>0</v>
      </c>
      <c r="AQ24" s="560">
        <v>4.7387387387387339</v>
      </c>
      <c r="AR24" s="560">
        <v>10.662162162162153</v>
      </c>
      <c r="AS24" s="560">
        <v>11.846846846846836</v>
      </c>
      <c r="AT24" s="560">
        <v>0</v>
      </c>
      <c r="AU24" s="560">
        <v>0</v>
      </c>
      <c r="AV24" s="560">
        <v>0</v>
      </c>
      <c r="AW24" s="560">
        <v>3.619266055045872</v>
      </c>
      <c r="AX24" s="560">
        <v>65.802816901408505</v>
      </c>
      <c r="AY24" s="560">
        <v>13.173333333333309</v>
      </c>
      <c r="AZ24" s="560">
        <v>22.293333333333308</v>
      </c>
      <c r="BA24" s="560">
        <v>72.40436831197394</v>
      </c>
      <c r="BB24" s="560">
        <v>0</v>
      </c>
      <c r="BC24" s="560">
        <v>0</v>
      </c>
      <c r="BD24" s="560">
        <v>0</v>
      </c>
      <c r="BE24" s="560">
        <v>0</v>
      </c>
      <c r="BF24" s="560">
        <v>0</v>
      </c>
      <c r="BG24" s="560">
        <v>0.83387628672199199</v>
      </c>
      <c r="BH24" s="560">
        <v>0</v>
      </c>
      <c r="BI24" s="560">
        <v>0</v>
      </c>
      <c r="BJ24" s="560">
        <v>1</v>
      </c>
      <c r="BK24" s="560">
        <v>0</v>
      </c>
      <c r="BL24" s="560"/>
      <c r="BM24" s="560"/>
      <c r="BN24" s="560"/>
      <c r="BO24" s="560">
        <v>43</v>
      </c>
      <c r="BP24" s="560">
        <v>16</v>
      </c>
      <c r="BQ24" s="560">
        <v>34</v>
      </c>
      <c r="BR24" s="560"/>
    </row>
    <row r="25" spans="1:70" ht="15" x14ac:dyDescent="0.25">
      <c r="A25" s="564">
        <v>452</v>
      </c>
      <c r="B25" s="556">
        <v>124556</v>
      </c>
      <c r="C25" s="556">
        <v>9352039</v>
      </c>
      <c r="D25" s="557" t="s">
        <v>892</v>
      </c>
      <c r="E25" s="558" t="s">
        <v>498</v>
      </c>
      <c r="F25" s="559">
        <v>0</v>
      </c>
      <c r="G25" s="560">
        <v>1</v>
      </c>
      <c r="H25" s="560">
        <v>0</v>
      </c>
      <c r="I25" s="560">
        <v>0</v>
      </c>
      <c r="J25" s="560">
        <v>7</v>
      </c>
      <c r="K25" s="560">
        <v>0</v>
      </c>
      <c r="L25" s="560">
        <v>274</v>
      </c>
      <c r="M25" s="560">
        <v>274</v>
      </c>
      <c r="N25" s="560">
        <v>40</v>
      </c>
      <c r="O25" s="560">
        <v>180</v>
      </c>
      <c r="P25" s="560">
        <v>54</v>
      </c>
      <c r="Q25" s="560">
        <v>0</v>
      </c>
      <c r="R25" s="560">
        <v>0</v>
      </c>
      <c r="S25" s="560">
        <v>0</v>
      </c>
      <c r="T25" s="560">
        <v>0</v>
      </c>
      <c r="U25" s="560">
        <v>0</v>
      </c>
      <c r="V25" s="560">
        <v>0</v>
      </c>
      <c r="W25" s="560">
        <v>274</v>
      </c>
      <c r="X25" s="560">
        <v>39.142857142857146</v>
      </c>
      <c r="Y25" s="560">
        <v>56.000000000000107</v>
      </c>
      <c r="Z25" s="560">
        <v>95.484848484848484</v>
      </c>
      <c r="AA25" s="560">
        <v>0</v>
      </c>
      <c r="AB25" s="560">
        <v>0</v>
      </c>
      <c r="AC25" s="560">
        <v>162.99999999999997</v>
      </c>
      <c r="AD25" s="560">
        <v>57.000000000000007</v>
      </c>
      <c r="AE25" s="560">
        <v>54.000000000000028</v>
      </c>
      <c r="AF25" s="560">
        <v>0</v>
      </c>
      <c r="AG25" s="560">
        <v>0</v>
      </c>
      <c r="AH25" s="560">
        <v>0</v>
      </c>
      <c r="AI25" s="560">
        <v>0</v>
      </c>
      <c r="AJ25" s="560">
        <v>0</v>
      </c>
      <c r="AK25" s="560">
        <v>0</v>
      </c>
      <c r="AL25" s="560">
        <v>0</v>
      </c>
      <c r="AM25" s="560">
        <v>0</v>
      </c>
      <c r="AN25" s="560">
        <v>0</v>
      </c>
      <c r="AO25" s="560">
        <v>0</v>
      </c>
      <c r="AP25" s="560">
        <v>0</v>
      </c>
      <c r="AQ25" s="560">
        <v>7.025641025641014</v>
      </c>
      <c r="AR25" s="560">
        <v>14.051282051282056</v>
      </c>
      <c r="AS25" s="560">
        <v>21.07692307692307</v>
      </c>
      <c r="AT25" s="560">
        <v>0</v>
      </c>
      <c r="AU25" s="560">
        <v>0</v>
      </c>
      <c r="AV25" s="560">
        <v>0</v>
      </c>
      <c r="AW25" s="560">
        <v>4.1515151515151514</v>
      </c>
      <c r="AX25" s="560">
        <v>80.581395348837177</v>
      </c>
      <c r="AY25" s="560">
        <v>9.7199999999999989</v>
      </c>
      <c r="AZ25" s="560">
        <v>15.120000000000001</v>
      </c>
      <c r="BA25" s="560">
        <v>73.374651162790684</v>
      </c>
      <c r="BB25" s="560">
        <v>0</v>
      </c>
      <c r="BC25" s="560">
        <v>0</v>
      </c>
      <c r="BD25" s="560">
        <v>0</v>
      </c>
      <c r="BE25" s="560">
        <v>0</v>
      </c>
      <c r="BF25" s="560">
        <v>0</v>
      </c>
      <c r="BG25" s="560">
        <v>0.426476983333333</v>
      </c>
      <c r="BH25" s="560">
        <v>0</v>
      </c>
      <c r="BI25" s="560">
        <v>0</v>
      </c>
      <c r="BJ25" s="560">
        <v>1</v>
      </c>
      <c r="BK25" s="560">
        <v>0</v>
      </c>
      <c r="BL25" s="560"/>
      <c r="BM25" s="560"/>
      <c r="BN25" s="560"/>
      <c r="BO25" s="560">
        <v>25</v>
      </c>
      <c r="BP25" s="560">
        <v>22</v>
      </c>
      <c r="BQ25" s="560">
        <v>24</v>
      </c>
      <c r="BR25" s="560"/>
    </row>
    <row r="26" spans="1:70" ht="15" x14ac:dyDescent="0.25">
      <c r="A26" s="564">
        <v>442</v>
      </c>
      <c r="B26" s="556">
        <v>124558</v>
      </c>
      <c r="C26" s="556">
        <v>9352041</v>
      </c>
      <c r="D26" s="557" t="s">
        <v>1163</v>
      </c>
      <c r="E26" s="558" t="s">
        <v>498</v>
      </c>
      <c r="F26" s="559">
        <v>0</v>
      </c>
      <c r="G26" s="560">
        <v>1</v>
      </c>
      <c r="H26" s="560">
        <v>0</v>
      </c>
      <c r="I26" s="560">
        <v>0</v>
      </c>
      <c r="J26" s="560">
        <v>7</v>
      </c>
      <c r="K26" s="560">
        <v>0</v>
      </c>
      <c r="L26" s="560">
        <v>455</v>
      </c>
      <c r="M26" s="560">
        <v>455</v>
      </c>
      <c r="N26" s="560">
        <v>60</v>
      </c>
      <c r="O26" s="560">
        <v>238</v>
      </c>
      <c r="P26" s="560">
        <v>157</v>
      </c>
      <c r="Q26" s="560">
        <v>0</v>
      </c>
      <c r="R26" s="560">
        <v>0</v>
      </c>
      <c r="S26" s="560">
        <v>0</v>
      </c>
      <c r="T26" s="560">
        <v>0</v>
      </c>
      <c r="U26" s="560">
        <v>0</v>
      </c>
      <c r="V26" s="560">
        <v>0</v>
      </c>
      <c r="W26" s="560">
        <v>455</v>
      </c>
      <c r="X26" s="560">
        <v>65</v>
      </c>
      <c r="Y26" s="560">
        <v>60.000000000000064</v>
      </c>
      <c r="Z26" s="560">
        <v>109.39361702127658</v>
      </c>
      <c r="AA26" s="560">
        <v>0</v>
      </c>
      <c r="AB26" s="560">
        <v>0</v>
      </c>
      <c r="AC26" s="560">
        <v>319.99999999999989</v>
      </c>
      <c r="AD26" s="560">
        <v>47.999999999999773</v>
      </c>
      <c r="AE26" s="560">
        <v>2.0000000000000018</v>
      </c>
      <c r="AF26" s="560">
        <v>84.000000000000171</v>
      </c>
      <c r="AG26" s="560">
        <v>1.0000000000000009</v>
      </c>
      <c r="AH26" s="560">
        <v>0</v>
      </c>
      <c r="AI26" s="560">
        <v>0</v>
      </c>
      <c r="AJ26" s="560">
        <v>0</v>
      </c>
      <c r="AK26" s="560">
        <v>0</v>
      </c>
      <c r="AL26" s="560">
        <v>0</v>
      </c>
      <c r="AM26" s="560">
        <v>0</v>
      </c>
      <c r="AN26" s="560">
        <v>0</v>
      </c>
      <c r="AO26" s="560">
        <v>0</v>
      </c>
      <c r="AP26" s="560">
        <v>0</v>
      </c>
      <c r="AQ26" s="560">
        <v>4.6075949367088551</v>
      </c>
      <c r="AR26" s="560">
        <v>10.367088607594946</v>
      </c>
      <c r="AS26" s="560">
        <v>11.518987341772137</v>
      </c>
      <c r="AT26" s="560">
        <v>0</v>
      </c>
      <c r="AU26" s="560">
        <v>0</v>
      </c>
      <c r="AV26" s="560">
        <v>0</v>
      </c>
      <c r="AW26" s="560">
        <v>1.9361702127659575</v>
      </c>
      <c r="AX26" s="560">
        <v>82.738197424892761</v>
      </c>
      <c r="AY26" s="560">
        <v>32.623376623376657</v>
      </c>
      <c r="AZ26" s="560">
        <v>37.720779220779178</v>
      </c>
      <c r="BA26" s="560">
        <v>99.68107251687843</v>
      </c>
      <c r="BB26" s="560">
        <v>0</v>
      </c>
      <c r="BC26" s="560">
        <v>0</v>
      </c>
      <c r="BD26" s="560">
        <v>0</v>
      </c>
      <c r="BE26" s="560">
        <v>0</v>
      </c>
      <c r="BF26" s="560">
        <v>0</v>
      </c>
      <c r="BG26" s="560">
        <v>0.764372550239235</v>
      </c>
      <c r="BH26" s="560">
        <v>0</v>
      </c>
      <c r="BI26" s="560">
        <v>0</v>
      </c>
      <c r="BJ26" s="560">
        <v>1</v>
      </c>
      <c r="BK26" s="560">
        <v>0</v>
      </c>
      <c r="BL26" s="560"/>
      <c r="BM26" s="560"/>
      <c r="BN26" s="560"/>
      <c r="BO26" s="560">
        <v>48</v>
      </c>
      <c r="BP26" s="560">
        <v>25.2</v>
      </c>
      <c r="BQ26" s="560">
        <v>45</v>
      </c>
      <c r="BR26" s="560"/>
    </row>
    <row r="27" spans="1:70" ht="15" x14ac:dyDescent="0.25">
      <c r="A27" s="564">
        <v>239</v>
      </c>
      <c r="B27" s="556">
        <v>124559</v>
      </c>
      <c r="C27" s="556">
        <v>9352042</v>
      </c>
      <c r="D27" s="557" t="s">
        <v>790</v>
      </c>
      <c r="E27" s="558" t="s">
        <v>498</v>
      </c>
      <c r="F27" s="559">
        <v>0</v>
      </c>
      <c r="G27" s="560">
        <v>1</v>
      </c>
      <c r="H27" s="560">
        <v>0</v>
      </c>
      <c r="I27" s="560">
        <v>0</v>
      </c>
      <c r="J27" s="560">
        <v>7</v>
      </c>
      <c r="K27" s="560">
        <v>0</v>
      </c>
      <c r="L27" s="560">
        <v>521</v>
      </c>
      <c r="M27" s="560">
        <v>521</v>
      </c>
      <c r="N27" s="560">
        <v>65</v>
      </c>
      <c r="O27" s="560">
        <v>307</v>
      </c>
      <c r="P27" s="560">
        <v>149</v>
      </c>
      <c r="Q27" s="560">
        <v>0</v>
      </c>
      <c r="R27" s="560">
        <v>0</v>
      </c>
      <c r="S27" s="560">
        <v>0</v>
      </c>
      <c r="T27" s="560">
        <v>0</v>
      </c>
      <c r="U27" s="560">
        <v>0</v>
      </c>
      <c r="V27" s="560">
        <v>0</v>
      </c>
      <c r="W27" s="560">
        <v>521</v>
      </c>
      <c r="X27" s="560">
        <v>74.428571428571431</v>
      </c>
      <c r="Y27" s="560">
        <v>25.999999999999979</v>
      </c>
      <c r="Z27" s="560">
        <v>65.125</v>
      </c>
      <c r="AA27" s="560">
        <v>0</v>
      </c>
      <c r="AB27" s="560">
        <v>0</v>
      </c>
      <c r="AC27" s="560">
        <v>426</v>
      </c>
      <c r="AD27" s="560">
        <v>94.999999999999986</v>
      </c>
      <c r="AE27" s="560">
        <v>0</v>
      </c>
      <c r="AF27" s="560">
        <v>0</v>
      </c>
      <c r="AG27" s="560">
        <v>0</v>
      </c>
      <c r="AH27" s="560">
        <v>0</v>
      </c>
      <c r="AI27" s="560">
        <v>0</v>
      </c>
      <c r="AJ27" s="560">
        <v>0</v>
      </c>
      <c r="AK27" s="560">
        <v>0</v>
      </c>
      <c r="AL27" s="560">
        <v>0</v>
      </c>
      <c r="AM27" s="560">
        <v>0</v>
      </c>
      <c r="AN27" s="560">
        <v>0</v>
      </c>
      <c r="AO27" s="560">
        <v>0</v>
      </c>
      <c r="AP27" s="560">
        <v>0</v>
      </c>
      <c r="AQ27" s="560">
        <v>3.4276315789473668</v>
      </c>
      <c r="AR27" s="560">
        <v>7.9978070175438827</v>
      </c>
      <c r="AS27" s="560">
        <v>10.282894736842126</v>
      </c>
      <c r="AT27" s="560">
        <v>0</v>
      </c>
      <c r="AU27" s="560">
        <v>0</v>
      </c>
      <c r="AV27" s="560">
        <v>0</v>
      </c>
      <c r="AW27" s="560">
        <v>0.98674242424242431</v>
      </c>
      <c r="AX27" s="560">
        <v>65.426229508196826</v>
      </c>
      <c r="AY27" s="560">
        <v>7.2937062937063013</v>
      </c>
      <c r="AZ27" s="560">
        <v>9.3776223776223731</v>
      </c>
      <c r="BA27" s="560">
        <v>54.818223568565521</v>
      </c>
      <c r="BB27" s="560">
        <v>0</v>
      </c>
      <c r="BC27" s="560">
        <v>0</v>
      </c>
      <c r="BD27" s="560">
        <v>0</v>
      </c>
      <c r="BE27" s="560">
        <v>0</v>
      </c>
      <c r="BF27" s="560">
        <v>0</v>
      </c>
      <c r="BG27" s="560">
        <v>0.68356439596412499</v>
      </c>
      <c r="BH27" s="560">
        <v>0</v>
      </c>
      <c r="BI27" s="560">
        <v>0</v>
      </c>
      <c r="BJ27" s="560">
        <v>1</v>
      </c>
      <c r="BK27" s="560">
        <v>0</v>
      </c>
      <c r="BL27" s="560"/>
      <c r="BM27" s="560"/>
      <c r="BN27" s="560"/>
      <c r="BO27" s="560">
        <v>45</v>
      </c>
      <c r="BP27" s="560">
        <v>40</v>
      </c>
      <c r="BQ27" s="560">
        <v>40</v>
      </c>
      <c r="BR27" s="560"/>
    </row>
    <row r="28" spans="1:70" ht="15" x14ac:dyDescent="0.25">
      <c r="A28" s="564">
        <v>416</v>
      </c>
      <c r="B28" s="556">
        <v>124561</v>
      </c>
      <c r="C28" s="556">
        <v>9352045</v>
      </c>
      <c r="D28" s="557" t="s">
        <v>869</v>
      </c>
      <c r="E28" s="558" t="s">
        <v>498</v>
      </c>
      <c r="F28" s="559">
        <v>0</v>
      </c>
      <c r="G28" s="560">
        <v>1</v>
      </c>
      <c r="H28" s="560">
        <v>0</v>
      </c>
      <c r="I28" s="560">
        <v>0</v>
      </c>
      <c r="J28" s="560">
        <v>7</v>
      </c>
      <c r="K28" s="560">
        <v>0</v>
      </c>
      <c r="L28" s="560">
        <v>286</v>
      </c>
      <c r="M28" s="560">
        <v>286</v>
      </c>
      <c r="N28" s="560">
        <v>41</v>
      </c>
      <c r="O28" s="560">
        <v>177</v>
      </c>
      <c r="P28" s="560">
        <v>68</v>
      </c>
      <c r="Q28" s="560">
        <v>0</v>
      </c>
      <c r="R28" s="560">
        <v>0</v>
      </c>
      <c r="S28" s="560">
        <v>0</v>
      </c>
      <c r="T28" s="560">
        <v>0</v>
      </c>
      <c r="U28" s="560">
        <v>0</v>
      </c>
      <c r="V28" s="560">
        <v>0</v>
      </c>
      <c r="W28" s="560">
        <v>286</v>
      </c>
      <c r="X28" s="560">
        <v>40.857142857142854</v>
      </c>
      <c r="Y28" s="560">
        <v>20.999999999999993</v>
      </c>
      <c r="Z28" s="560">
        <v>27.713178294573645</v>
      </c>
      <c r="AA28" s="560">
        <v>0</v>
      </c>
      <c r="AB28" s="560">
        <v>0</v>
      </c>
      <c r="AC28" s="560">
        <v>282</v>
      </c>
      <c r="AD28" s="560">
        <v>4.0000000000000036</v>
      </c>
      <c r="AE28" s="560">
        <v>0</v>
      </c>
      <c r="AF28" s="560">
        <v>0</v>
      </c>
      <c r="AG28" s="560">
        <v>0</v>
      </c>
      <c r="AH28" s="560">
        <v>0</v>
      </c>
      <c r="AI28" s="560">
        <v>0</v>
      </c>
      <c r="AJ28" s="560">
        <v>0</v>
      </c>
      <c r="AK28" s="560">
        <v>0</v>
      </c>
      <c r="AL28" s="560">
        <v>0</v>
      </c>
      <c r="AM28" s="560">
        <v>0</v>
      </c>
      <c r="AN28" s="560">
        <v>0</v>
      </c>
      <c r="AO28" s="560">
        <v>0</v>
      </c>
      <c r="AP28" s="560">
        <v>0</v>
      </c>
      <c r="AQ28" s="560">
        <v>3.5020408163265384</v>
      </c>
      <c r="AR28" s="560">
        <v>14.008163265306123</v>
      </c>
      <c r="AS28" s="560">
        <v>19.844897959183669</v>
      </c>
      <c r="AT28" s="560">
        <v>0</v>
      </c>
      <c r="AU28" s="560">
        <v>0</v>
      </c>
      <c r="AV28" s="560">
        <v>0</v>
      </c>
      <c r="AW28" s="560">
        <v>0</v>
      </c>
      <c r="AX28" s="560">
        <v>55.839285714285637</v>
      </c>
      <c r="AY28" s="560">
        <v>11.507692307692292</v>
      </c>
      <c r="AZ28" s="560">
        <v>13.600000000000001</v>
      </c>
      <c r="BA28" s="560">
        <v>54.334371720116557</v>
      </c>
      <c r="BB28" s="560">
        <v>0</v>
      </c>
      <c r="BC28" s="560">
        <v>0</v>
      </c>
      <c r="BD28" s="560">
        <v>0</v>
      </c>
      <c r="BE28" s="560">
        <v>0</v>
      </c>
      <c r="BF28" s="560">
        <v>0</v>
      </c>
      <c r="BG28" s="560">
        <v>0.81731650753011997</v>
      </c>
      <c r="BH28" s="560">
        <v>0</v>
      </c>
      <c r="BI28" s="560">
        <v>0</v>
      </c>
      <c r="BJ28" s="560">
        <v>1</v>
      </c>
      <c r="BK28" s="560">
        <v>0</v>
      </c>
      <c r="BL28" s="560"/>
      <c r="BM28" s="560"/>
      <c r="BN28" s="560"/>
      <c r="BO28" s="560">
        <v>0</v>
      </c>
      <c r="BP28" s="560">
        <v>0</v>
      </c>
      <c r="BQ28" s="560">
        <v>0</v>
      </c>
      <c r="BR28" s="560"/>
    </row>
    <row r="29" spans="1:70" ht="15" x14ac:dyDescent="0.25">
      <c r="A29" s="564">
        <v>413</v>
      </c>
      <c r="B29" s="556">
        <v>124563</v>
      </c>
      <c r="C29" s="556">
        <v>9352049</v>
      </c>
      <c r="D29" s="557" t="s">
        <v>1164</v>
      </c>
      <c r="E29" s="558" t="s">
        <v>498</v>
      </c>
      <c r="F29" s="559">
        <v>0</v>
      </c>
      <c r="G29" s="560">
        <v>1</v>
      </c>
      <c r="H29" s="560">
        <v>0</v>
      </c>
      <c r="I29" s="560">
        <v>0</v>
      </c>
      <c r="J29" s="560">
        <v>7</v>
      </c>
      <c r="K29" s="560">
        <v>0</v>
      </c>
      <c r="L29" s="560">
        <v>268</v>
      </c>
      <c r="M29" s="560">
        <v>268</v>
      </c>
      <c r="N29" s="560">
        <v>38</v>
      </c>
      <c r="O29" s="560">
        <v>179</v>
      </c>
      <c r="P29" s="560">
        <v>51</v>
      </c>
      <c r="Q29" s="560">
        <v>0</v>
      </c>
      <c r="R29" s="560">
        <v>0</v>
      </c>
      <c r="S29" s="560">
        <v>0</v>
      </c>
      <c r="T29" s="560">
        <v>0</v>
      </c>
      <c r="U29" s="560">
        <v>0</v>
      </c>
      <c r="V29" s="560">
        <v>0</v>
      </c>
      <c r="W29" s="560">
        <v>268</v>
      </c>
      <c r="X29" s="560">
        <v>38.285714285714285</v>
      </c>
      <c r="Y29" s="560">
        <v>45.999999999999972</v>
      </c>
      <c r="Z29" s="560">
        <v>75.849056603773576</v>
      </c>
      <c r="AA29" s="560">
        <v>0</v>
      </c>
      <c r="AB29" s="560">
        <v>0</v>
      </c>
      <c r="AC29" s="560">
        <v>234.75187969924809</v>
      </c>
      <c r="AD29" s="560">
        <v>33.248120300751921</v>
      </c>
      <c r="AE29" s="560">
        <v>0</v>
      </c>
      <c r="AF29" s="560">
        <v>0</v>
      </c>
      <c r="AG29" s="560">
        <v>0</v>
      </c>
      <c r="AH29" s="560">
        <v>0</v>
      </c>
      <c r="AI29" s="560">
        <v>0</v>
      </c>
      <c r="AJ29" s="560">
        <v>0</v>
      </c>
      <c r="AK29" s="560">
        <v>0</v>
      </c>
      <c r="AL29" s="560">
        <v>0</v>
      </c>
      <c r="AM29" s="560">
        <v>0</v>
      </c>
      <c r="AN29" s="560">
        <v>0</v>
      </c>
      <c r="AO29" s="560">
        <v>0</v>
      </c>
      <c r="AP29" s="560">
        <v>0</v>
      </c>
      <c r="AQ29" s="560">
        <v>11.652173913043475</v>
      </c>
      <c r="AR29" s="560">
        <v>32.626086956521846</v>
      </c>
      <c r="AS29" s="560">
        <v>43.113043478260785</v>
      </c>
      <c r="AT29" s="560">
        <v>0</v>
      </c>
      <c r="AU29" s="560">
        <v>0</v>
      </c>
      <c r="AV29" s="560">
        <v>0</v>
      </c>
      <c r="AW29" s="560">
        <v>1.0113207547169811</v>
      </c>
      <c r="AX29" s="560">
        <v>86.413793103448256</v>
      </c>
      <c r="AY29" s="560">
        <v>17.739130434782624</v>
      </c>
      <c r="AZ29" s="560">
        <v>21.065217391304369</v>
      </c>
      <c r="BA29" s="560">
        <v>83.95316185385569</v>
      </c>
      <c r="BB29" s="560">
        <v>0</v>
      </c>
      <c r="BC29" s="560">
        <v>0</v>
      </c>
      <c r="BD29" s="560">
        <v>0</v>
      </c>
      <c r="BE29" s="560">
        <v>0</v>
      </c>
      <c r="BF29" s="560">
        <v>0</v>
      </c>
      <c r="BG29" s="560">
        <v>0.45418010111731799</v>
      </c>
      <c r="BH29" s="560">
        <v>0</v>
      </c>
      <c r="BI29" s="560">
        <v>0</v>
      </c>
      <c r="BJ29" s="560">
        <v>1</v>
      </c>
      <c r="BK29" s="560">
        <v>0</v>
      </c>
      <c r="BL29" s="560"/>
      <c r="BM29" s="560"/>
      <c r="BN29" s="560"/>
      <c r="BO29" s="560">
        <v>0</v>
      </c>
      <c r="BP29" s="560">
        <v>0</v>
      </c>
      <c r="BQ29" s="560">
        <v>0</v>
      </c>
      <c r="BR29" s="560"/>
    </row>
    <row r="30" spans="1:70" ht="15" x14ac:dyDescent="0.25">
      <c r="A30" s="564">
        <v>486</v>
      </c>
      <c r="B30" s="556">
        <v>124565</v>
      </c>
      <c r="C30" s="556">
        <v>9352055</v>
      </c>
      <c r="D30" s="557" t="s">
        <v>913</v>
      </c>
      <c r="E30" s="558" t="s">
        <v>498</v>
      </c>
      <c r="F30" s="559">
        <v>0</v>
      </c>
      <c r="G30" s="560">
        <v>1</v>
      </c>
      <c r="H30" s="560">
        <v>0</v>
      </c>
      <c r="I30" s="560">
        <v>0</v>
      </c>
      <c r="J30" s="560">
        <v>7</v>
      </c>
      <c r="K30" s="560">
        <v>0</v>
      </c>
      <c r="L30" s="560">
        <v>199</v>
      </c>
      <c r="M30" s="560">
        <v>199</v>
      </c>
      <c r="N30" s="560">
        <v>29</v>
      </c>
      <c r="O30" s="560">
        <v>114</v>
      </c>
      <c r="P30" s="560">
        <v>56</v>
      </c>
      <c r="Q30" s="560">
        <v>0</v>
      </c>
      <c r="R30" s="560">
        <v>0</v>
      </c>
      <c r="S30" s="560">
        <v>0</v>
      </c>
      <c r="T30" s="560">
        <v>0</v>
      </c>
      <c r="U30" s="560">
        <v>0</v>
      </c>
      <c r="V30" s="560">
        <v>0</v>
      </c>
      <c r="W30" s="560">
        <v>199</v>
      </c>
      <c r="X30" s="560">
        <v>28.428571428571427</v>
      </c>
      <c r="Y30" s="560">
        <v>14.999999999999991</v>
      </c>
      <c r="Z30" s="560">
        <v>34.563157894736847</v>
      </c>
      <c r="AA30" s="560">
        <v>0</v>
      </c>
      <c r="AB30" s="560">
        <v>0</v>
      </c>
      <c r="AC30" s="560">
        <v>176.99999999999991</v>
      </c>
      <c r="AD30" s="560">
        <v>19.999999999999986</v>
      </c>
      <c r="AE30" s="560">
        <v>0</v>
      </c>
      <c r="AF30" s="560">
        <v>1.9999999999999987</v>
      </c>
      <c r="AG30" s="560">
        <v>0</v>
      </c>
      <c r="AH30" s="560">
        <v>0</v>
      </c>
      <c r="AI30" s="560">
        <v>0</v>
      </c>
      <c r="AJ30" s="560">
        <v>0</v>
      </c>
      <c r="AK30" s="560">
        <v>0</v>
      </c>
      <c r="AL30" s="560">
        <v>0</v>
      </c>
      <c r="AM30" s="560">
        <v>0</v>
      </c>
      <c r="AN30" s="560">
        <v>0</v>
      </c>
      <c r="AO30" s="560">
        <v>0</v>
      </c>
      <c r="AP30" s="560">
        <v>0</v>
      </c>
      <c r="AQ30" s="560">
        <v>8.1941176470588246</v>
      </c>
      <c r="AR30" s="560">
        <v>16.388235294117649</v>
      </c>
      <c r="AS30" s="560">
        <v>19.900000000000002</v>
      </c>
      <c r="AT30" s="560">
        <v>0</v>
      </c>
      <c r="AU30" s="560">
        <v>0</v>
      </c>
      <c r="AV30" s="560">
        <v>0</v>
      </c>
      <c r="AW30" s="560">
        <v>0</v>
      </c>
      <c r="AX30" s="560">
        <v>36.566037735849051</v>
      </c>
      <c r="AY30" s="560">
        <v>7.6862745098039031</v>
      </c>
      <c r="AZ30" s="560">
        <v>7.6862745098039031</v>
      </c>
      <c r="BA30" s="560">
        <v>34.251688929511843</v>
      </c>
      <c r="BB30" s="560">
        <v>0</v>
      </c>
      <c r="BC30" s="560">
        <v>0</v>
      </c>
      <c r="BD30" s="560">
        <v>0</v>
      </c>
      <c r="BE30" s="560">
        <v>0</v>
      </c>
      <c r="BF30" s="560">
        <v>0</v>
      </c>
      <c r="BG30" s="560">
        <v>0.36717399280000002</v>
      </c>
      <c r="BH30" s="560">
        <v>0</v>
      </c>
      <c r="BI30" s="560">
        <v>0</v>
      </c>
      <c r="BJ30" s="560">
        <v>1</v>
      </c>
      <c r="BK30" s="560">
        <v>0</v>
      </c>
      <c r="BL30" s="560"/>
      <c r="BM30" s="560"/>
      <c r="BN30" s="560"/>
      <c r="BO30" s="560">
        <v>0</v>
      </c>
      <c r="BP30" s="560">
        <v>0</v>
      </c>
      <c r="BQ30" s="560">
        <v>0</v>
      </c>
      <c r="BR30" s="560"/>
    </row>
    <row r="31" spans="1:70" ht="15" x14ac:dyDescent="0.25">
      <c r="A31" s="564">
        <v>1</v>
      </c>
      <c r="B31" s="556">
        <v>124566</v>
      </c>
      <c r="C31" s="556">
        <v>9352058</v>
      </c>
      <c r="D31" s="557" t="s">
        <v>1165</v>
      </c>
      <c r="E31" s="558" t="s">
        <v>498</v>
      </c>
      <c r="F31" s="559">
        <v>0</v>
      </c>
      <c r="G31" s="560">
        <v>1</v>
      </c>
      <c r="H31" s="560">
        <v>0</v>
      </c>
      <c r="I31" s="560">
        <v>0</v>
      </c>
      <c r="J31" s="560">
        <v>7</v>
      </c>
      <c r="K31" s="560">
        <v>0</v>
      </c>
      <c r="L31" s="560">
        <v>103</v>
      </c>
      <c r="M31" s="560">
        <v>103</v>
      </c>
      <c r="N31" s="560">
        <v>15</v>
      </c>
      <c r="O31" s="560">
        <v>62</v>
      </c>
      <c r="P31" s="560">
        <v>26</v>
      </c>
      <c r="Q31" s="560">
        <v>0</v>
      </c>
      <c r="R31" s="560">
        <v>0</v>
      </c>
      <c r="S31" s="560">
        <v>0</v>
      </c>
      <c r="T31" s="560">
        <v>0</v>
      </c>
      <c r="U31" s="560">
        <v>0</v>
      </c>
      <c r="V31" s="560">
        <v>0</v>
      </c>
      <c r="W31" s="560">
        <v>103</v>
      </c>
      <c r="X31" s="560">
        <v>14.714285714285714</v>
      </c>
      <c r="Y31" s="560">
        <v>13.000000000000032</v>
      </c>
      <c r="Z31" s="560">
        <v>16.646464646464647</v>
      </c>
      <c r="AA31" s="560">
        <v>0</v>
      </c>
      <c r="AB31" s="560">
        <v>0</v>
      </c>
      <c r="AC31" s="560">
        <v>103</v>
      </c>
      <c r="AD31" s="560">
        <v>0</v>
      </c>
      <c r="AE31" s="560">
        <v>0</v>
      </c>
      <c r="AF31" s="560">
        <v>0</v>
      </c>
      <c r="AG31" s="560">
        <v>0</v>
      </c>
      <c r="AH31" s="560">
        <v>0</v>
      </c>
      <c r="AI31" s="560">
        <v>0</v>
      </c>
      <c r="AJ31" s="560">
        <v>0</v>
      </c>
      <c r="AK31" s="560">
        <v>0</v>
      </c>
      <c r="AL31" s="560">
        <v>0</v>
      </c>
      <c r="AM31" s="560">
        <v>0</v>
      </c>
      <c r="AN31" s="560">
        <v>0</v>
      </c>
      <c r="AO31" s="560">
        <v>0</v>
      </c>
      <c r="AP31" s="560">
        <v>0</v>
      </c>
      <c r="AQ31" s="560">
        <v>0</v>
      </c>
      <c r="AR31" s="560">
        <v>1.1704545454545492</v>
      </c>
      <c r="AS31" s="560">
        <v>2.3409090909090882</v>
      </c>
      <c r="AT31" s="560">
        <v>0</v>
      </c>
      <c r="AU31" s="560">
        <v>0</v>
      </c>
      <c r="AV31" s="560">
        <v>0</v>
      </c>
      <c r="AW31" s="560">
        <v>0</v>
      </c>
      <c r="AX31" s="560">
        <v>19.633333333333354</v>
      </c>
      <c r="AY31" s="560">
        <v>3.25</v>
      </c>
      <c r="AZ31" s="560">
        <v>5.4166666666666581</v>
      </c>
      <c r="BA31" s="560">
        <v>19.898117424242429</v>
      </c>
      <c r="BB31" s="560">
        <v>0</v>
      </c>
      <c r="BC31" s="560">
        <v>0</v>
      </c>
      <c r="BD31" s="560">
        <v>0</v>
      </c>
      <c r="BE31" s="560">
        <v>0.69999999999996165</v>
      </c>
      <c r="BF31" s="560">
        <v>0</v>
      </c>
      <c r="BG31" s="560">
        <v>2.5197424765957401</v>
      </c>
      <c r="BH31" s="560">
        <v>0</v>
      </c>
      <c r="BI31" s="560">
        <v>1</v>
      </c>
      <c r="BJ31" s="560">
        <v>1</v>
      </c>
      <c r="BK31" s="560">
        <v>0</v>
      </c>
      <c r="BL31" s="560"/>
      <c r="BM31" s="560"/>
      <c r="BN31" s="560"/>
      <c r="BO31" s="560">
        <v>0</v>
      </c>
      <c r="BP31" s="560">
        <v>0</v>
      </c>
      <c r="BQ31" s="560">
        <v>0</v>
      </c>
      <c r="BR31" s="560"/>
    </row>
    <row r="32" spans="1:70" ht="15" x14ac:dyDescent="0.25">
      <c r="A32" s="564">
        <v>5</v>
      </c>
      <c r="B32" s="556">
        <v>124568</v>
      </c>
      <c r="C32" s="556">
        <v>9352061</v>
      </c>
      <c r="D32" s="557" t="s">
        <v>1166</v>
      </c>
      <c r="E32" s="558" t="s">
        <v>498</v>
      </c>
      <c r="F32" s="559">
        <v>0</v>
      </c>
      <c r="G32" s="560">
        <v>1</v>
      </c>
      <c r="H32" s="560">
        <v>0</v>
      </c>
      <c r="I32" s="560">
        <v>0</v>
      </c>
      <c r="J32" s="560">
        <v>7</v>
      </c>
      <c r="K32" s="560">
        <v>0</v>
      </c>
      <c r="L32" s="560">
        <v>72</v>
      </c>
      <c r="M32" s="560">
        <v>72</v>
      </c>
      <c r="N32" s="560">
        <v>13</v>
      </c>
      <c r="O32" s="560">
        <v>41</v>
      </c>
      <c r="P32" s="560">
        <v>18</v>
      </c>
      <c r="Q32" s="560">
        <v>0</v>
      </c>
      <c r="R32" s="560">
        <v>0</v>
      </c>
      <c r="S32" s="560">
        <v>0</v>
      </c>
      <c r="T32" s="560">
        <v>0</v>
      </c>
      <c r="U32" s="560">
        <v>0</v>
      </c>
      <c r="V32" s="560">
        <v>0</v>
      </c>
      <c r="W32" s="560">
        <v>72</v>
      </c>
      <c r="X32" s="560">
        <v>10.285714285714286</v>
      </c>
      <c r="Y32" s="560">
        <v>9</v>
      </c>
      <c r="Z32" s="560">
        <v>9.1428571428571423</v>
      </c>
      <c r="AA32" s="560">
        <v>0</v>
      </c>
      <c r="AB32" s="560">
        <v>0</v>
      </c>
      <c r="AC32" s="560">
        <v>61.999999999999993</v>
      </c>
      <c r="AD32" s="560">
        <v>1.0000000000000009</v>
      </c>
      <c r="AE32" s="560">
        <v>0</v>
      </c>
      <c r="AF32" s="560">
        <v>7.9999999999999911</v>
      </c>
      <c r="AG32" s="560">
        <v>0</v>
      </c>
      <c r="AH32" s="560">
        <v>1.0000000000000009</v>
      </c>
      <c r="AI32" s="560">
        <v>0</v>
      </c>
      <c r="AJ32" s="560">
        <v>0</v>
      </c>
      <c r="AK32" s="560">
        <v>0</v>
      </c>
      <c r="AL32" s="560">
        <v>0</v>
      </c>
      <c r="AM32" s="560">
        <v>0</v>
      </c>
      <c r="AN32" s="560">
        <v>0</v>
      </c>
      <c r="AO32" s="560">
        <v>0</v>
      </c>
      <c r="AP32" s="560">
        <v>0</v>
      </c>
      <c r="AQ32" s="560">
        <v>0</v>
      </c>
      <c r="AR32" s="560">
        <v>0</v>
      </c>
      <c r="AS32" s="560">
        <v>0</v>
      </c>
      <c r="AT32" s="560">
        <v>0</v>
      </c>
      <c r="AU32" s="560">
        <v>0</v>
      </c>
      <c r="AV32" s="560">
        <v>0</v>
      </c>
      <c r="AW32" s="560">
        <v>0</v>
      </c>
      <c r="AX32" s="560">
        <v>13.666666666666652</v>
      </c>
      <c r="AY32" s="560">
        <v>1.0588235294117645</v>
      </c>
      <c r="AZ32" s="560">
        <v>1.0588235294117645</v>
      </c>
      <c r="BA32" s="560">
        <v>11.13212362911265</v>
      </c>
      <c r="BB32" s="560">
        <v>0</v>
      </c>
      <c r="BC32" s="560">
        <v>0</v>
      </c>
      <c r="BD32" s="560">
        <v>0</v>
      </c>
      <c r="BE32" s="560">
        <v>3.8000000000000167</v>
      </c>
      <c r="BF32" s="560">
        <v>0</v>
      </c>
      <c r="BG32" s="560">
        <v>1.93959846989247</v>
      </c>
      <c r="BH32" s="560">
        <v>0</v>
      </c>
      <c r="BI32" s="560">
        <v>0</v>
      </c>
      <c r="BJ32" s="560">
        <v>1</v>
      </c>
      <c r="BK32" s="560">
        <v>0</v>
      </c>
      <c r="BL32" s="560"/>
      <c r="BM32" s="560"/>
      <c r="BN32" s="560"/>
      <c r="BO32" s="560">
        <v>0</v>
      </c>
      <c r="BP32" s="560">
        <v>0</v>
      </c>
      <c r="BQ32" s="560">
        <v>0</v>
      </c>
      <c r="BR32" s="560"/>
    </row>
    <row r="33" spans="1:70" ht="15" x14ac:dyDescent="0.25">
      <c r="A33" s="564">
        <v>211</v>
      </c>
      <c r="B33" s="556">
        <v>124572</v>
      </c>
      <c r="C33" s="556">
        <v>9352066</v>
      </c>
      <c r="D33" s="557" t="s">
        <v>774</v>
      </c>
      <c r="E33" s="558" t="s">
        <v>498</v>
      </c>
      <c r="F33" s="559">
        <v>0</v>
      </c>
      <c r="G33" s="560">
        <v>1</v>
      </c>
      <c r="H33" s="560">
        <v>0</v>
      </c>
      <c r="I33" s="560">
        <v>0</v>
      </c>
      <c r="J33" s="560">
        <v>7</v>
      </c>
      <c r="K33" s="560">
        <v>0</v>
      </c>
      <c r="L33" s="560">
        <v>98</v>
      </c>
      <c r="M33" s="560">
        <v>98</v>
      </c>
      <c r="N33" s="560">
        <v>16</v>
      </c>
      <c r="O33" s="560">
        <v>55</v>
      </c>
      <c r="P33" s="560">
        <v>27</v>
      </c>
      <c r="Q33" s="560">
        <v>0</v>
      </c>
      <c r="R33" s="560">
        <v>0</v>
      </c>
      <c r="S33" s="560">
        <v>0</v>
      </c>
      <c r="T33" s="560">
        <v>0</v>
      </c>
      <c r="U33" s="560">
        <v>0</v>
      </c>
      <c r="V33" s="560">
        <v>0</v>
      </c>
      <c r="W33" s="560">
        <v>98</v>
      </c>
      <c r="X33" s="560">
        <v>14</v>
      </c>
      <c r="Y33" s="560">
        <v>4.9999999999999991</v>
      </c>
      <c r="Z33" s="560">
        <v>8.1666666666666661</v>
      </c>
      <c r="AA33" s="560">
        <v>0</v>
      </c>
      <c r="AB33" s="560">
        <v>0</v>
      </c>
      <c r="AC33" s="560">
        <v>78.000000000000028</v>
      </c>
      <c r="AD33" s="560">
        <v>4.9999999999999991</v>
      </c>
      <c r="AE33" s="560">
        <v>8</v>
      </c>
      <c r="AF33" s="560">
        <v>0</v>
      </c>
      <c r="AG33" s="560">
        <v>6.9999999999999964</v>
      </c>
      <c r="AH33" s="560">
        <v>0</v>
      </c>
      <c r="AI33" s="560">
        <v>0</v>
      </c>
      <c r="AJ33" s="560">
        <v>0</v>
      </c>
      <c r="AK33" s="560">
        <v>0</v>
      </c>
      <c r="AL33" s="560">
        <v>0</v>
      </c>
      <c r="AM33" s="560">
        <v>0</v>
      </c>
      <c r="AN33" s="560">
        <v>0</v>
      </c>
      <c r="AO33" s="560">
        <v>0</v>
      </c>
      <c r="AP33" s="560">
        <v>0</v>
      </c>
      <c r="AQ33" s="560">
        <v>0</v>
      </c>
      <c r="AR33" s="560">
        <v>0</v>
      </c>
      <c r="AS33" s="560">
        <v>0</v>
      </c>
      <c r="AT33" s="560">
        <v>0</v>
      </c>
      <c r="AU33" s="560">
        <v>0</v>
      </c>
      <c r="AV33" s="560">
        <v>0</v>
      </c>
      <c r="AW33" s="560">
        <v>0</v>
      </c>
      <c r="AX33" s="560">
        <v>11.999999999999991</v>
      </c>
      <c r="AY33" s="560">
        <v>6.75</v>
      </c>
      <c r="AZ33" s="560">
        <v>6.75</v>
      </c>
      <c r="BA33" s="560">
        <v>16.528536585365845</v>
      </c>
      <c r="BB33" s="560">
        <v>0</v>
      </c>
      <c r="BC33" s="560">
        <v>0</v>
      </c>
      <c r="BD33" s="560">
        <v>0</v>
      </c>
      <c r="BE33" s="560">
        <v>4.2000000000000126</v>
      </c>
      <c r="BF33" s="560">
        <v>0</v>
      </c>
      <c r="BG33" s="560">
        <v>1.78264656060606</v>
      </c>
      <c r="BH33" s="560">
        <v>0</v>
      </c>
      <c r="BI33" s="560">
        <v>0</v>
      </c>
      <c r="BJ33" s="560">
        <v>1</v>
      </c>
      <c r="BK33" s="560">
        <v>0</v>
      </c>
      <c r="BL33" s="560"/>
      <c r="BM33" s="560"/>
      <c r="BN33" s="560"/>
      <c r="BO33" s="560">
        <v>0</v>
      </c>
      <c r="BP33" s="560">
        <v>0</v>
      </c>
      <c r="BQ33" s="560">
        <v>0</v>
      </c>
      <c r="BR33" s="560"/>
    </row>
    <row r="34" spans="1:70" ht="15" x14ac:dyDescent="0.25">
      <c r="A34" s="564">
        <v>15</v>
      </c>
      <c r="B34" s="556">
        <v>124573</v>
      </c>
      <c r="C34" s="556">
        <v>9352067</v>
      </c>
      <c r="D34" s="557" t="s">
        <v>682</v>
      </c>
      <c r="E34" s="558" t="s">
        <v>498</v>
      </c>
      <c r="F34" s="559">
        <v>0</v>
      </c>
      <c r="G34" s="560">
        <v>1</v>
      </c>
      <c r="H34" s="560">
        <v>0</v>
      </c>
      <c r="I34" s="560">
        <v>0</v>
      </c>
      <c r="J34" s="560">
        <v>7</v>
      </c>
      <c r="K34" s="560">
        <v>0</v>
      </c>
      <c r="L34" s="560">
        <v>197</v>
      </c>
      <c r="M34" s="560">
        <v>197</v>
      </c>
      <c r="N34" s="560">
        <v>28</v>
      </c>
      <c r="O34" s="560">
        <v>111</v>
      </c>
      <c r="P34" s="560">
        <v>58</v>
      </c>
      <c r="Q34" s="560">
        <v>0</v>
      </c>
      <c r="R34" s="560">
        <v>0</v>
      </c>
      <c r="S34" s="560">
        <v>0</v>
      </c>
      <c r="T34" s="560">
        <v>0</v>
      </c>
      <c r="U34" s="560">
        <v>0</v>
      </c>
      <c r="V34" s="560">
        <v>0</v>
      </c>
      <c r="W34" s="560">
        <v>197</v>
      </c>
      <c r="X34" s="560">
        <v>28.142857142857142</v>
      </c>
      <c r="Y34" s="560">
        <v>44.000000000000078</v>
      </c>
      <c r="Z34" s="560">
        <v>64.239130434782609</v>
      </c>
      <c r="AA34" s="560">
        <v>0</v>
      </c>
      <c r="AB34" s="560">
        <v>0</v>
      </c>
      <c r="AC34" s="560">
        <v>116.00000000000006</v>
      </c>
      <c r="AD34" s="560">
        <v>79.000000000000014</v>
      </c>
      <c r="AE34" s="560">
        <v>0</v>
      </c>
      <c r="AF34" s="560">
        <v>0</v>
      </c>
      <c r="AG34" s="560">
        <v>0</v>
      </c>
      <c r="AH34" s="560">
        <v>2.0000000000000018</v>
      </c>
      <c r="AI34" s="560">
        <v>0</v>
      </c>
      <c r="AJ34" s="560">
        <v>0</v>
      </c>
      <c r="AK34" s="560">
        <v>0</v>
      </c>
      <c r="AL34" s="560">
        <v>0</v>
      </c>
      <c r="AM34" s="560">
        <v>0</v>
      </c>
      <c r="AN34" s="560">
        <v>0</v>
      </c>
      <c r="AO34" s="560">
        <v>0</v>
      </c>
      <c r="AP34" s="560">
        <v>0</v>
      </c>
      <c r="AQ34" s="560">
        <v>5.8284023668638962</v>
      </c>
      <c r="AR34" s="560">
        <v>8.1597633136094743</v>
      </c>
      <c r="AS34" s="560">
        <v>11.656804733727812</v>
      </c>
      <c r="AT34" s="560">
        <v>0</v>
      </c>
      <c r="AU34" s="560">
        <v>0</v>
      </c>
      <c r="AV34" s="560">
        <v>0</v>
      </c>
      <c r="AW34" s="560">
        <v>3.2119565217391304</v>
      </c>
      <c r="AX34" s="560">
        <v>49.899082568807373</v>
      </c>
      <c r="AY34" s="560">
        <v>10.74074074074073</v>
      </c>
      <c r="AZ34" s="560">
        <v>17.185185185185169</v>
      </c>
      <c r="BA34" s="560">
        <v>54.350602653573723</v>
      </c>
      <c r="BB34" s="560">
        <v>0</v>
      </c>
      <c r="BC34" s="560">
        <v>0</v>
      </c>
      <c r="BD34" s="560">
        <v>0</v>
      </c>
      <c r="BE34" s="560">
        <v>1.3000000000000782</v>
      </c>
      <c r="BF34" s="560">
        <v>0</v>
      </c>
      <c r="BG34" s="560">
        <v>0.60133982061538505</v>
      </c>
      <c r="BH34" s="560">
        <v>0</v>
      </c>
      <c r="BI34" s="560">
        <v>0</v>
      </c>
      <c r="BJ34" s="560">
        <v>1</v>
      </c>
      <c r="BK34" s="560">
        <v>0</v>
      </c>
      <c r="BL34" s="560"/>
      <c r="BM34" s="560"/>
      <c r="BN34" s="560"/>
      <c r="BO34" s="560">
        <v>28</v>
      </c>
      <c r="BP34" s="560">
        <v>21</v>
      </c>
      <c r="BQ34" s="560">
        <v>25</v>
      </c>
      <c r="BR34" s="560"/>
    </row>
    <row r="35" spans="1:70" ht="15" x14ac:dyDescent="0.25">
      <c r="A35" s="564">
        <v>19</v>
      </c>
      <c r="B35" s="556">
        <v>124574</v>
      </c>
      <c r="C35" s="556">
        <v>9352068</v>
      </c>
      <c r="D35" s="557" t="s">
        <v>1167</v>
      </c>
      <c r="E35" s="558" t="s">
        <v>498</v>
      </c>
      <c r="F35" s="559">
        <v>0</v>
      </c>
      <c r="G35" s="560">
        <v>1</v>
      </c>
      <c r="H35" s="560">
        <v>0</v>
      </c>
      <c r="I35" s="560">
        <v>0</v>
      </c>
      <c r="J35" s="560">
        <v>7</v>
      </c>
      <c r="K35" s="560">
        <v>0</v>
      </c>
      <c r="L35" s="560">
        <v>416</v>
      </c>
      <c r="M35" s="560">
        <v>416</v>
      </c>
      <c r="N35" s="560">
        <v>60</v>
      </c>
      <c r="O35" s="560">
        <v>238</v>
      </c>
      <c r="P35" s="560">
        <v>118</v>
      </c>
      <c r="Q35" s="560">
        <v>0</v>
      </c>
      <c r="R35" s="560">
        <v>0</v>
      </c>
      <c r="S35" s="560">
        <v>0</v>
      </c>
      <c r="T35" s="560">
        <v>0</v>
      </c>
      <c r="U35" s="560">
        <v>0</v>
      </c>
      <c r="V35" s="560">
        <v>0</v>
      </c>
      <c r="W35" s="560">
        <v>416</v>
      </c>
      <c r="X35" s="560">
        <v>59.428571428571431</v>
      </c>
      <c r="Y35" s="560">
        <v>44.000000000000099</v>
      </c>
      <c r="Z35" s="560">
        <v>77.185542168674701</v>
      </c>
      <c r="AA35" s="560">
        <v>0</v>
      </c>
      <c r="AB35" s="560">
        <v>0</v>
      </c>
      <c r="AC35" s="560">
        <v>258.00000000000017</v>
      </c>
      <c r="AD35" s="560">
        <v>111.9999999999999</v>
      </c>
      <c r="AE35" s="560">
        <v>5.9999999999999902</v>
      </c>
      <c r="AF35" s="560">
        <v>35.000000000000007</v>
      </c>
      <c r="AG35" s="560">
        <v>2.9999999999999996</v>
      </c>
      <c r="AH35" s="560">
        <v>2.0000000000000009</v>
      </c>
      <c r="AI35" s="560">
        <v>0</v>
      </c>
      <c r="AJ35" s="560">
        <v>0</v>
      </c>
      <c r="AK35" s="560">
        <v>0</v>
      </c>
      <c r="AL35" s="560">
        <v>0</v>
      </c>
      <c r="AM35" s="560">
        <v>0</v>
      </c>
      <c r="AN35" s="560">
        <v>0</v>
      </c>
      <c r="AO35" s="560">
        <v>0</v>
      </c>
      <c r="AP35" s="560">
        <v>0</v>
      </c>
      <c r="AQ35" s="560">
        <v>3.5056179775280891</v>
      </c>
      <c r="AR35" s="560">
        <v>4.6741573033707962</v>
      </c>
      <c r="AS35" s="560">
        <v>5.8426966292134752</v>
      </c>
      <c r="AT35" s="560">
        <v>0</v>
      </c>
      <c r="AU35" s="560">
        <v>0</v>
      </c>
      <c r="AV35" s="560">
        <v>0</v>
      </c>
      <c r="AW35" s="560">
        <v>3.0072289156626506</v>
      </c>
      <c r="AX35" s="560">
        <v>76.320675105485208</v>
      </c>
      <c r="AY35" s="560">
        <v>13.22413793103444</v>
      </c>
      <c r="AZ35" s="560">
        <v>22.379310344827577</v>
      </c>
      <c r="BA35" s="560">
        <v>78.76949326218697</v>
      </c>
      <c r="BB35" s="560">
        <v>0</v>
      </c>
      <c r="BC35" s="560">
        <v>0</v>
      </c>
      <c r="BD35" s="560">
        <v>0</v>
      </c>
      <c r="BE35" s="560">
        <v>0</v>
      </c>
      <c r="BF35" s="560">
        <v>0</v>
      </c>
      <c r="BG35" s="560">
        <v>0.83663291830985898</v>
      </c>
      <c r="BH35" s="560">
        <v>0</v>
      </c>
      <c r="BI35" s="560">
        <v>0</v>
      </c>
      <c r="BJ35" s="560">
        <v>1</v>
      </c>
      <c r="BK35" s="560">
        <v>0</v>
      </c>
      <c r="BL35" s="560"/>
      <c r="BM35" s="560"/>
      <c r="BN35" s="560"/>
      <c r="BO35" s="560">
        <v>49</v>
      </c>
      <c r="BP35" s="560">
        <v>47</v>
      </c>
      <c r="BQ35" s="560">
        <v>49</v>
      </c>
      <c r="BR35" s="560"/>
    </row>
    <row r="36" spans="1:70" ht="15" x14ac:dyDescent="0.25">
      <c r="A36" s="564">
        <v>219</v>
      </c>
      <c r="B36" s="556">
        <v>124575</v>
      </c>
      <c r="C36" s="556">
        <v>9352069</v>
      </c>
      <c r="D36" s="557" t="s">
        <v>777</v>
      </c>
      <c r="E36" s="558" t="s">
        <v>498</v>
      </c>
      <c r="F36" s="559">
        <v>0</v>
      </c>
      <c r="G36" s="560">
        <v>1</v>
      </c>
      <c r="H36" s="560">
        <v>0</v>
      </c>
      <c r="I36" s="560">
        <v>0</v>
      </c>
      <c r="J36" s="560">
        <v>7</v>
      </c>
      <c r="K36" s="560">
        <v>0</v>
      </c>
      <c r="L36" s="560">
        <v>390</v>
      </c>
      <c r="M36" s="560">
        <v>390</v>
      </c>
      <c r="N36" s="560">
        <v>57</v>
      </c>
      <c r="O36" s="560">
        <v>233</v>
      </c>
      <c r="P36" s="560">
        <v>100</v>
      </c>
      <c r="Q36" s="560">
        <v>0</v>
      </c>
      <c r="R36" s="560">
        <v>0</v>
      </c>
      <c r="S36" s="560">
        <v>0</v>
      </c>
      <c r="T36" s="560">
        <v>0</v>
      </c>
      <c r="U36" s="560">
        <v>0</v>
      </c>
      <c r="V36" s="560">
        <v>0</v>
      </c>
      <c r="W36" s="560">
        <v>390</v>
      </c>
      <c r="X36" s="560">
        <v>55.714285714285715</v>
      </c>
      <c r="Y36" s="560">
        <v>49.000000000000142</v>
      </c>
      <c r="Z36" s="560">
        <v>69.896103896103895</v>
      </c>
      <c r="AA36" s="560">
        <v>0</v>
      </c>
      <c r="AB36" s="560">
        <v>0</v>
      </c>
      <c r="AC36" s="560">
        <v>360</v>
      </c>
      <c r="AD36" s="560">
        <v>2.0000000000000009</v>
      </c>
      <c r="AE36" s="560">
        <v>2.9999999999999991</v>
      </c>
      <c r="AF36" s="560">
        <v>6.9999999999999805</v>
      </c>
      <c r="AG36" s="560">
        <v>15.999999999999989</v>
      </c>
      <c r="AH36" s="560">
        <v>0</v>
      </c>
      <c r="AI36" s="560">
        <v>2.0000000000000009</v>
      </c>
      <c r="AJ36" s="560">
        <v>0</v>
      </c>
      <c r="AK36" s="560">
        <v>0</v>
      </c>
      <c r="AL36" s="560">
        <v>0</v>
      </c>
      <c r="AM36" s="560">
        <v>0</v>
      </c>
      <c r="AN36" s="560">
        <v>0</v>
      </c>
      <c r="AO36" s="560">
        <v>0</v>
      </c>
      <c r="AP36" s="560">
        <v>0</v>
      </c>
      <c r="AQ36" s="560">
        <v>0</v>
      </c>
      <c r="AR36" s="560">
        <v>0</v>
      </c>
      <c r="AS36" s="560">
        <v>0</v>
      </c>
      <c r="AT36" s="560">
        <v>0</v>
      </c>
      <c r="AU36" s="560">
        <v>0</v>
      </c>
      <c r="AV36" s="560">
        <v>0</v>
      </c>
      <c r="AW36" s="560">
        <v>0</v>
      </c>
      <c r="AX36" s="560">
        <v>66.571428571428626</v>
      </c>
      <c r="AY36" s="560">
        <v>3.06122448979592</v>
      </c>
      <c r="AZ36" s="560">
        <v>9.1836734693877595</v>
      </c>
      <c r="BA36" s="560">
        <v>56.755911013053911</v>
      </c>
      <c r="BB36" s="560">
        <v>0</v>
      </c>
      <c r="BC36" s="560">
        <v>0</v>
      </c>
      <c r="BD36" s="560">
        <v>0</v>
      </c>
      <c r="BE36" s="560">
        <v>0</v>
      </c>
      <c r="BF36" s="560">
        <v>0</v>
      </c>
      <c r="BG36" s="560">
        <v>2.0386690253926698</v>
      </c>
      <c r="BH36" s="560">
        <v>0</v>
      </c>
      <c r="BI36" s="560">
        <v>0</v>
      </c>
      <c r="BJ36" s="560">
        <v>1</v>
      </c>
      <c r="BK36" s="560">
        <v>0</v>
      </c>
      <c r="BL36" s="560"/>
      <c r="BM36" s="560"/>
      <c r="BN36" s="560"/>
      <c r="BO36" s="560">
        <v>25.333333333333332</v>
      </c>
      <c r="BP36" s="560">
        <v>26</v>
      </c>
      <c r="BQ36" s="560">
        <v>25.2</v>
      </c>
      <c r="BR36" s="560"/>
    </row>
    <row r="37" spans="1:70" ht="15" x14ac:dyDescent="0.25">
      <c r="A37" s="564">
        <v>431</v>
      </c>
      <c r="B37" s="556">
        <v>124576</v>
      </c>
      <c r="C37" s="556">
        <v>9352070</v>
      </c>
      <c r="D37" s="557" t="s">
        <v>1168</v>
      </c>
      <c r="E37" s="558" t="s">
        <v>498</v>
      </c>
      <c r="F37" s="559">
        <v>0</v>
      </c>
      <c r="G37" s="560">
        <v>1</v>
      </c>
      <c r="H37" s="560">
        <v>0</v>
      </c>
      <c r="I37" s="560">
        <v>0</v>
      </c>
      <c r="J37" s="560">
        <v>7</v>
      </c>
      <c r="K37" s="560">
        <v>0</v>
      </c>
      <c r="L37" s="560">
        <v>407</v>
      </c>
      <c r="M37" s="560">
        <v>407</v>
      </c>
      <c r="N37" s="560">
        <v>60</v>
      </c>
      <c r="O37" s="560">
        <v>226</v>
      </c>
      <c r="P37" s="560">
        <v>121</v>
      </c>
      <c r="Q37" s="560">
        <v>0</v>
      </c>
      <c r="R37" s="560">
        <v>0</v>
      </c>
      <c r="S37" s="560">
        <v>0</v>
      </c>
      <c r="T37" s="560">
        <v>0</v>
      </c>
      <c r="U37" s="560">
        <v>0</v>
      </c>
      <c r="V37" s="560">
        <v>0</v>
      </c>
      <c r="W37" s="560">
        <v>407</v>
      </c>
      <c r="X37" s="560">
        <v>58.142857142857146</v>
      </c>
      <c r="Y37" s="560">
        <v>67.999999999999957</v>
      </c>
      <c r="Z37" s="560">
        <v>97.924812030075188</v>
      </c>
      <c r="AA37" s="560">
        <v>0</v>
      </c>
      <c r="AB37" s="560">
        <v>0</v>
      </c>
      <c r="AC37" s="560">
        <v>275.99999999999994</v>
      </c>
      <c r="AD37" s="560">
        <v>5.0000000000000062</v>
      </c>
      <c r="AE37" s="560">
        <v>1.9999999999999984</v>
      </c>
      <c r="AF37" s="560">
        <v>124.00000000000014</v>
      </c>
      <c r="AG37" s="560">
        <v>0</v>
      </c>
      <c r="AH37" s="560">
        <v>0</v>
      </c>
      <c r="AI37" s="560">
        <v>0</v>
      </c>
      <c r="AJ37" s="560">
        <v>0</v>
      </c>
      <c r="AK37" s="560">
        <v>0</v>
      </c>
      <c r="AL37" s="560">
        <v>0</v>
      </c>
      <c r="AM37" s="560">
        <v>0</v>
      </c>
      <c r="AN37" s="560">
        <v>0</v>
      </c>
      <c r="AO37" s="560">
        <v>0</v>
      </c>
      <c r="AP37" s="560">
        <v>0</v>
      </c>
      <c r="AQ37" s="560">
        <v>5.8645533141210411</v>
      </c>
      <c r="AR37" s="560">
        <v>10.556195965417858</v>
      </c>
      <c r="AS37" s="560">
        <v>12.902017291066265</v>
      </c>
      <c r="AT37" s="560">
        <v>0</v>
      </c>
      <c r="AU37" s="560">
        <v>0</v>
      </c>
      <c r="AV37" s="560">
        <v>0</v>
      </c>
      <c r="AW37" s="560">
        <v>1.0200501253132832</v>
      </c>
      <c r="AX37" s="560">
        <v>86.143497757847484</v>
      </c>
      <c r="AY37" s="560">
        <v>13.560344827586162</v>
      </c>
      <c r="AZ37" s="560">
        <v>15.646551724137906</v>
      </c>
      <c r="BA37" s="560">
        <v>77.964797315031817</v>
      </c>
      <c r="BB37" s="560">
        <v>0</v>
      </c>
      <c r="BC37" s="560">
        <v>0</v>
      </c>
      <c r="BD37" s="560">
        <v>0</v>
      </c>
      <c r="BE37" s="560">
        <v>0</v>
      </c>
      <c r="BF37" s="560">
        <v>0</v>
      </c>
      <c r="BG37" s="560">
        <v>0.61148370240963901</v>
      </c>
      <c r="BH37" s="560">
        <v>0</v>
      </c>
      <c r="BI37" s="560">
        <v>0</v>
      </c>
      <c r="BJ37" s="560">
        <v>1</v>
      </c>
      <c r="BK37" s="560">
        <v>0</v>
      </c>
      <c r="BL37" s="560"/>
      <c r="BM37" s="560"/>
      <c r="BN37" s="560"/>
      <c r="BO37" s="560">
        <v>0</v>
      </c>
      <c r="BP37" s="560">
        <v>0</v>
      </c>
      <c r="BQ37" s="560">
        <v>0</v>
      </c>
      <c r="BR37" s="560"/>
    </row>
    <row r="38" spans="1:70" ht="15" x14ac:dyDescent="0.25">
      <c r="A38" s="564">
        <v>220</v>
      </c>
      <c r="B38" s="556">
        <v>124577</v>
      </c>
      <c r="C38" s="556">
        <v>9352071</v>
      </c>
      <c r="D38" s="557" t="s">
        <v>778</v>
      </c>
      <c r="E38" s="558" t="s">
        <v>498</v>
      </c>
      <c r="F38" s="559">
        <v>0</v>
      </c>
      <c r="G38" s="560">
        <v>1</v>
      </c>
      <c r="H38" s="560">
        <v>0</v>
      </c>
      <c r="I38" s="560">
        <v>0</v>
      </c>
      <c r="J38" s="560">
        <v>7</v>
      </c>
      <c r="K38" s="560">
        <v>0</v>
      </c>
      <c r="L38" s="560">
        <v>78</v>
      </c>
      <c r="M38" s="560">
        <v>78</v>
      </c>
      <c r="N38" s="560">
        <v>12</v>
      </c>
      <c r="O38" s="560">
        <v>46</v>
      </c>
      <c r="P38" s="560">
        <v>20</v>
      </c>
      <c r="Q38" s="560">
        <v>0</v>
      </c>
      <c r="R38" s="560">
        <v>0</v>
      </c>
      <c r="S38" s="560">
        <v>0</v>
      </c>
      <c r="T38" s="560">
        <v>0</v>
      </c>
      <c r="U38" s="560">
        <v>0</v>
      </c>
      <c r="V38" s="560">
        <v>0</v>
      </c>
      <c r="W38" s="560">
        <v>78</v>
      </c>
      <c r="X38" s="560">
        <v>11.142857142857142</v>
      </c>
      <c r="Y38" s="560">
        <v>8.9999999999999698</v>
      </c>
      <c r="Z38" s="560">
        <v>11.753424657534246</v>
      </c>
      <c r="AA38" s="560">
        <v>0</v>
      </c>
      <c r="AB38" s="560">
        <v>0</v>
      </c>
      <c r="AC38" s="560">
        <v>67</v>
      </c>
      <c r="AD38" s="560">
        <v>0.99999999999999833</v>
      </c>
      <c r="AE38" s="560">
        <v>5</v>
      </c>
      <c r="AF38" s="560">
        <v>5</v>
      </c>
      <c r="AG38" s="560">
        <v>0</v>
      </c>
      <c r="AH38" s="560">
        <v>0</v>
      </c>
      <c r="AI38" s="560">
        <v>0</v>
      </c>
      <c r="AJ38" s="560">
        <v>0</v>
      </c>
      <c r="AK38" s="560">
        <v>0</v>
      </c>
      <c r="AL38" s="560">
        <v>0</v>
      </c>
      <c r="AM38" s="560">
        <v>0</v>
      </c>
      <c r="AN38" s="560">
        <v>0</v>
      </c>
      <c r="AO38" s="560">
        <v>0</v>
      </c>
      <c r="AP38" s="560">
        <v>0</v>
      </c>
      <c r="AQ38" s="560">
        <v>0</v>
      </c>
      <c r="AR38" s="560">
        <v>0</v>
      </c>
      <c r="AS38" s="560">
        <v>0</v>
      </c>
      <c r="AT38" s="560">
        <v>0</v>
      </c>
      <c r="AU38" s="560">
        <v>0</v>
      </c>
      <c r="AV38" s="560">
        <v>0</v>
      </c>
      <c r="AW38" s="560">
        <v>0</v>
      </c>
      <c r="AX38" s="560">
        <v>18</v>
      </c>
      <c r="AY38" s="560">
        <v>0</v>
      </c>
      <c r="AZ38" s="560">
        <v>2.1052631578947398</v>
      </c>
      <c r="BA38" s="560">
        <v>15.038947368421054</v>
      </c>
      <c r="BB38" s="560">
        <v>0</v>
      </c>
      <c r="BC38" s="560">
        <v>0</v>
      </c>
      <c r="BD38" s="560">
        <v>0</v>
      </c>
      <c r="BE38" s="560">
        <v>1.1999999999999698</v>
      </c>
      <c r="BF38" s="560">
        <v>0</v>
      </c>
      <c r="BG38" s="560">
        <v>1.35565657966102</v>
      </c>
      <c r="BH38" s="560">
        <v>0</v>
      </c>
      <c r="BI38" s="560">
        <v>0</v>
      </c>
      <c r="BJ38" s="560">
        <v>1</v>
      </c>
      <c r="BK38" s="560">
        <v>0</v>
      </c>
      <c r="BL38" s="560"/>
      <c r="BM38" s="560"/>
      <c r="BN38" s="560"/>
      <c r="BO38" s="560">
        <v>0</v>
      </c>
      <c r="BP38" s="560">
        <v>0</v>
      </c>
      <c r="BQ38" s="560">
        <v>0</v>
      </c>
      <c r="BR38" s="560"/>
    </row>
    <row r="39" spans="1:70" ht="15" x14ac:dyDescent="0.25">
      <c r="A39" s="564">
        <v>29</v>
      </c>
      <c r="B39" s="556">
        <v>124578</v>
      </c>
      <c r="C39" s="556">
        <v>9352072</v>
      </c>
      <c r="D39" s="557" t="s">
        <v>1169</v>
      </c>
      <c r="E39" s="558" t="s">
        <v>498</v>
      </c>
      <c r="F39" s="559">
        <v>0</v>
      </c>
      <c r="G39" s="560">
        <v>1</v>
      </c>
      <c r="H39" s="560">
        <v>0</v>
      </c>
      <c r="I39" s="560">
        <v>0</v>
      </c>
      <c r="J39" s="560">
        <v>7</v>
      </c>
      <c r="K39" s="560">
        <v>0</v>
      </c>
      <c r="L39" s="560">
        <v>67</v>
      </c>
      <c r="M39" s="560">
        <v>67</v>
      </c>
      <c r="N39" s="560">
        <v>6</v>
      </c>
      <c r="O39" s="560">
        <v>39</v>
      </c>
      <c r="P39" s="560">
        <v>22</v>
      </c>
      <c r="Q39" s="560">
        <v>0</v>
      </c>
      <c r="R39" s="560">
        <v>0</v>
      </c>
      <c r="S39" s="560">
        <v>0</v>
      </c>
      <c r="T39" s="560">
        <v>0</v>
      </c>
      <c r="U39" s="560">
        <v>0</v>
      </c>
      <c r="V39" s="560">
        <v>0</v>
      </c>
      <c r="W39" s="560">
        <v>67</v>
      </c>
      <c r="X39" s="560">
        <v>9.5714285714285712</v>
      </c>
      <c r="Y39" s="560">
        <v>5.0000000000000009</v>
      </c>
      <c r="Z39" s="560">
        <v>14</v>
      </c>
      <c r="AA39" s="560">
        <v>0</v>
      </c>
      <c r="AB39" s="560">
        <v>0</v>
      </c>
      <c r="AC39" s="560">
        <v>67</v>
      </c>
      <c r="AD39" s="560">
        <v>0</v>
      </c>
      <c r="AE39" s="560">
        <v>0</v>
      </c>
      <c r="AF39" s="560">
        <v>0</v>
      </c>
      <c r="AG39" s="560">
        <v>0</v>
      </c>
      <c r="AH39" s="560">
        <v>0</v>
      </c>
      <c r="AI39" s="560">
        <v>0</v>
      </c>
      <c r="AJ39" s="560">
        <v>0</v>
      </c>
      <c r="AK39" s="560">
        <v>0</v>
      </c>
      <c r="AL39" s="560">
        <v>0</v>
      </c>
      <c r="AM39" s="560">
        <v>0</v>
      </c>
      <c r="AN39" s="560">
        <v>0</v>
      </c>
      <c r="AO39" s="560">
        <v>0</v>
      </c>
      <c r="AP39" s="560">
        <v>0</v>
      </c>
      <c r="AQ39" s="560">
        <v>0</v>
      </c>
      <c r="AR39" s="560">
        <v>0</v>
      </c>
      <c r="AS39" s="560">
        <v>0</v>
      </c>
      <c r="AT39" s="560">
        <v>0</v>
      </c>
      <c r="AU39" s="560">
        <v>0</v>
      </c>
      <c r="AV39" s="560">
        <v>0</v>
      </c>
      <c r="AW39" s="560">
        <v>0</v>
      </c>
      <c r="AX39" s="560">
        <v>12.999999999999986</v>
      </c>
      <c r="AY39" s="560">
        <v>1.0000000000000009</v>
      </c>
      <c r="AZ39" s="560">
        <v>1.9999999999999998</v>
      </c>
      <c r="BA39" s="560">
        <v>10.621147540983596</v>
      </c>
      <c r="BB39" s="560">
        <v>0</v>
      </c>
      <c r="BC39" s="560">
        <v>0</v>
      </c>
      <c r="BD39" s="560">
        <v>0</v>
      </c>
      <c r="BE39" s="560">
        <v>7.2999999999999989</v>
      </c>
      <c r="BF39" s="560">
        <v>0</v>
      </c>
      <c r="BG39" s="560">
        <v>2.19543217906977</v>
      </c>
      <c r="BH39" s="560">
        <v>0</v>
      </c>
      <c r="BI39" s="560">
        <v>1</v>
      </c>
      <c r="BJ39" s="560">
        <v>1</v>
      </c>
      <c r="BK39" s="560">
        <v>0</v>
      </c>
      <c r="BL39" s="560"/>
      <c r="BM39" s="560"/>
      <c r="BN39" s="560"/>
      <c r="BO39" s="560">
        <v>0</v>
      </c>
      <c r="BP39" s="560">
        <v>0</v>
      </c>
      <c r="BQ39" s="560">
        <v>0</v>
      </c>
      <c r="BR39" s="560"/>
    </row>
    <row r="40" spans="1:70" ht="15" x14ac:dyDescent="0.25">
      <c r="A40" s="564">
        <v>228</v>
      </c>
      <c r="B40" s="556">
        <v>124580</v>
      </c>
      <c r="C40" s="556">
        <v>9352074</v>
      </c>
      <c r="D40" s="557" t="s">
        <v>782</v>
      </c>
      <c r="E40" s="558" t="s">
        <v>498</v>
      </c>
      <c r="F40" s="559">
        <v>0</v>
      </c>
      <c r="G40" s="560">
        <v>1</v>
      </c>
      <c r="H40" s="560">
        <v>0</v>
      </c>
      <c r="I40" s="560">
        <v>0</v>
      </c>
      <c r="J40" s="560">
        <v>4</v>
      </c>
      <c r="K40" s="560">
        <v>0</v>
      </c>
      <c r="L40" s="560">
        <v>196</v>
      </c>
      <c r="M40" s="560">
        <v>196</v>
      </c>
      <c r="N40" s="560">
        <v>0</v>
      </c>
      <c r="O40" s="560">
        <v>117</v>
      </c>
      <c r="P40" s="560">
        <v>94</v>
      </c>
      <c r="Q40" s="560">
        <v>0</v>
      </c>
      <c r="R40" s="560">
        <v>0</v>
      </c>
      <c r="S40" s="560">
        <v>0</v>
      </c>
      <c r="T40" s="560">
        <v>0</v>
      </c>
      <c r="U40" s="560">
        <v>0</v>
      </c>
      <c r="V40" s="560">
        <v>0</v>
      </c>
      <c r="W40" s="560">
        <v>196</v>
      </c>
      <c r="X40" s="560">
        <v>49</v>
      </c>
      <c r="Y40" s="560">
        <v>60.379146919431335</v>
      </c>
      <c r="Z40" s="560">
        <v>93.504587155963307</v>
      </c>
      <c r="AA40" s="560">
        <v>0</v>
      </c>
      <c r="AB40" s="560">
        <v>0</v>
      </c>
      <c r="AC40" s="560">
        <v>42.729857819905256</v>
      </c>
      <c r="AD40" s="560">
        <v>18.5781990521327</v>
      </c>
      <c r="AE40" s="560">
        <v>87.317535545023787</v>
      </c>
      <c r="AF40" s="560">
        <v>46.445497630331801</v>
      </c>
      <c r="AG40" s="560">
        <v>0.928909952606636</v>
      </c>
      <c r="AH40" s="560">
        <v>0</v>
      </c>
      <c r="AI40" s="560">
        <v>0</v>
      </c>
      <c r="AJ40" s="560">
        <v>0</v>
      </c>
      <c r="AK40" s="560">
        <v>0</v>
      </c>
      <c r="AL40" s="560">
        <v>0</v>
      </c>
      <c r="AM40" s="560">
        <v>0</v>
      </c>
      <c r="AN40" s="560">
        <v>0</v>
      </c>
      <c r="AO40" s="560">
        <v>0</v>
      </c>
      <c r="AP40" s="560">
        <v>0</v>
      </c>
      <c r="AQ40" s="560">
        <v>2.7867298578199082</v>
      </c>
      <c r="AR40" s="560">
        <v>6.5023696682464518</v>
      </c>
      <c r="AS40" s="560">
        <v>15.791469194312793</v>
      </c>
      <c r="AT40" s="560">
        <v>0</v>
      </c>
      <c r="AU40" s="560">
        <v>0</v>
      </c>
      <c r="AV40" s="560">
        <v>0</v>
      </c>
      <c r="AW40" s="560">
        <v>0</v>
      </c>
      <c r="AX40" s="560">
        <v>60.666666666666615</v>
      </c>
      <c r="AY40" s="560">
        <v>15.302325581395387</v>
      </c>
      <c r="AZ40" s="560">
        <v>18.581395348837194</v>
      </c>
      <c r="BA40" s="560">
        <v>50.509226643153639</v>
      </c>
      <c r="BB40" s="560">
        <v>0</v>
      </c>
      <c r="BC40" s="560">
        <v>0</v>
      </c>
      <c r="BD40" s="560">
        <v>0</v>
      </c>
      <c r="BE40" s="560">
        <v>23.129857819905258</v>
      </c>
      <c r="BF40" s="560">
        <v>0</v>
      </c>
      <c r="BG40" s="560">
        <v>0.53672848771929804</v>
      </c>
      <c r="BH40" s="560">
        <v>0</v>
      </c>
      <c r="BI40" s="560">
        <v>0</v>
      </c>
      <c r="BJ40" s="560">
        <v>1</v>
      </c>
      <c r="BK40" s="560">
        <v>0</v>
      </c>
      <c r="BL40" s="560">
        <v>15</v>
      </c>
      <c r="BM40" s="560"/>
      <c r="BN40" s="560"/>
      <c r="BO40" s="560">
        <v>0</v>
      </c>
      <c r="BP40" s="560">
        <v>0</v>
      </c>
      <c r="BQ40" s="560">
        <v>0</v>
      </c>
      <c r="BR40" s="560"/>
    </row>
    <row r="41" spans="1:70" ht="15" x14ac:dyDescent="0.25">
      <c r="A41" s="564">
        <v>234</v>
      </c>
      <c r="B41" s="556">
        <v>124581</v>
      </c>
      <c r="C41" s="556">
        <v>9352075</v>
      </c>
      <c r="D41" s="557" t="s">
        <v>1170</v>
      </c>
      <c r="E41" s="558" t="s">
        <v>498</v>
      </c>
      <c r="F41" s="559">
        <v>0</v>
      </c>
      <c r="G41" s="560">
        <v>1</v>
      </c>
      <c r="H41" s="560">
        <v>0</v>
      </c>
      <c r="I41" s="560">
        <v>0</v>
      </c>
      <c r="J41" s="560">
        <v>3</v>
      </c>
      <c r="K41" s="560">
        <v>0</v>
      </c>
      <c r="L41" s="560">
        <v>117</v>
      </c>
      <c r="M41" s="560">
        <v>117</v>
      </c>
      <c r="N41" s="560">
        <v>36</v>
      </c>
      <c r="O41" s="560">
        <v>91</v>
      </c>
      <c r="P41" s="560">
        <v>0</v>
      </c>
      <c r="Q41" s="560">
        <v>0</v>
      </c>
      <c r="R41" s="560">
        <v>0</v>
      </c>
      <c r="S41" s="560">
        <v>0</v>
      </c>
      <c r="T41" s="560">
        <v>0</v>
      </c>
      <c r="U41" s="560">
        <v>0</v>
      </c>
      <c r="V41" s="560">
        <v>0</v>
      </c>
      <c r="W41" s="560">
        <v>117</v>
      </c>
      <c r="X41" s="560">
        <v>39</v>
      </c>
      <c r="Y41" s="560">
        <v>40.535433070866162</v>
      </c>
      <c r="Z41" s="560">
        <v>44.46</v>
      </c>
      <c r="AA41" s="560">
        <v>0</v>
      </c>
      <c r="AB41" s="560">
        <v>0</v>
      </c>
      <c r="AC41" s="560">
        <v>26.71653543307082</v>
      </c>
      <c r="AD41" s="560">
        <v>9.2125984251968553</v>
      </c>
      <c r="AE41" s="560">
        <v>62.645669291338614</v>
      </c>
      <c r="AF41" s="560">
        <v>17.503937007873965</v>
      </c>
      <c r="AG41" s="560">
        <v>0.9212598425196854</v>
      </c>
      <c r="AH41" s="560">
        <v>0</v>
      </c>
      <c r="AI41" s="560">
        <v>0</v>
      </c>
      <c r="AJ41" s="560">
        <v>0</v>
      </c>
      <c r="AK41" s="560">
        <v>0</v>
      </c>
      <c r="AL41" s="560">
        <v>0</v>
      </c>
      <c r="AM41" s="560">
        <v>0</v>
      </c>
      <c r="AN41" s="560">
        <v>0</v>
      </c>
      <c r="AO41" s="560">
        <v>0</v>
      </c>
      <c r="AP41" s="560">
        <v>0</v>
      </c>
      <c r="AQ41" s="560">
        <v>10.285714285714285</v>
      </c>
      <c r="AR41" s="560">
        <v>20.571428571428594</v>
      </c>
      <c r="AS41" s="560">
        <v>20.571428571428594</v>
      </c>
      <c r="AT41" s="560">
        <v>0</v>
      </c>
      <c r="AU41" s="560">
        <v>0</v>
      </c>
      <c r="AV41" s="560">
        <v>0</v>
      </c>
      <c r="AW41" s="560">
        <v>0.78</v>
      </c>
      <c r="AX41" s="560">
        <v>31.02272727272728</v>
      </c>
      <c r="AY41" s="560">
        <v>0</v>
      </c>
      <c r="AZ41" s="560">
        <v>0</v>
      </c>
      <c r="BA41" s="560">
        <v>23.532954545454551</v>
      </c>
      <c r="BB41" s="560">
        <v>0</v>
      </c>
      <c r="BC41" s="560">
        <v>0</v>
      </c>
      <c r="BD41" s="560">
        <v>0</v>
      </c>
      <c r="BE41" s="560">
        <v>0</v>
      </c>
      <c r="BF41" s="560">
        <v>0</v>
      </c>
      <c r="BG41" s="560">
        <v>0.46059911968085099</v>
      </c>
      <c r="BH41" s="560">
        <v>0</v>
      </c>
      <c r="BI41" s="560">
        <v>0</v>
      </c>
      <c r="BJ41" s="560">
        <v>1</v>
      </c>
      <c r="BK41" s="560">
        <v>0</v>
      </c>
      <c r="BL41" s="560">
        <v>10</v>
      </c>
      <c r="BM41" s="560"/>
      <c r="BN41" s="560"/>
      <c r="BO41" s="560">
        <v>26</v>
      </c>
      <c r="BP41" s="560">
        <v>18</v>
      </c>
      <c r="BQ41" s="560">
        <v>26</v>
      </c>
      <c r="BR41" s="560"/>
    </row>
    <row r="42" spans="1:70" ht="15" x14ac:dyDescent="0.25">
      <c r="A42" s="564">
        <v>230</v>
      </c>
      <c r="B42" s="556">
        <v>124582</v>
      </c>
      <c r="C42" s="556">
        <v>9352076</v>
      </c>
      <c r="D42" s="557" t="s">
        <v>1171</v>
      </c>
      <c r="E42" s="558" t="s">
        <v>498</v>
      </c>
      <c r="F42" s="559">
        <v>0</v>
      </c>
      <c r="G42" s="560">
        <v>1</v>
      </c>
      <c r="H42" s="560">
        <v>0</v>
      </c>
      <c r="I42" s="560">
        <v>0</v>
      </c>
      <c r="J42" s="560">
        <v>3</v>
      </c>
      <c r="K42" s="560">
        <v>0</v>
      </c>
      <c r="L42" s="560">
        <v>264</v>
      </c>
      <c r="M42" s="560">
        <v>264</v>
      </c>
      <c r="N42" s="560">
        <v>90</v>
      </c>
      <c r="O42" s="560">
        <v>174</v>
      </c>
      <c r="P42" s="560">
        <v>0</v>
      </c>
      <c r="Q42" s="560">
        <v>0</v>
      </c>
      <c r="R42" s="560">
        <v>0</v>
      </c>
      <c r="S42" s="560">
        <v>0</v>
      </c>
      <c r="T42" s="560">
        <v>0</v>
      </c>
      <c r="U42" s="560">
        <v>0</v>
      </c>
      <c r="V42" s="560">
        <v>0</v>
      </c>
      <c r="W42" s="560">
        <v>264</v>
      </c>
      <c r="X42" s="560">
        <v>88</v>
      </c>
      <c r="Y42" s="560">
        <v>17.000000000000004</v>
      </c>
      <c r="Z42" s="560">
        <v>22.572490706319702</v>
      </c>
      <c r="AA42" s="560">
        <v>0</v>
      </c>
      <c r="AB42" s="560">
        <v>0</v>
      </c>
      <c r="AC42" s="560">
        <v>198</v>
      </c>
      <c r="AD42" s="560">
        <v>12.999999999999989</v>
      </c>
      <c r="AE42" s="560">
        <v>33</v>
      </c>
      <c r="AF42" s="560">
        <v>20.000000000000011</v>
      </c>
      <c r="AG42" s="560">
        <v>0</v>
      </c>
      <c r="AH42" s="560">
        <v>0</v>
      </c>
      <c r="AI42" s="560">
        <v>0</v>
      </c>
      <c r="AJ42" s="560">
        <v>0</v>
      </c>
      <c r="AK42" s="560">
        <v>0</v>
      </c>
      <c r="AL42" s="560">
        <v>0</v>
      </c>
      <c r="AM42" s="560">
        <v>0</v>
      </c>
      <c r="AN42" s="560">
        <v>0</v>
      </c>
      <c r="AO42" s="560">
        <v>0</v>
      </c>
      <c r="AP42" s="560">
        <v>0</v>
      </c>
      <c r="AQ42" s="560">
        <v>12.137931034482765</v>
      </c>
      <c r="AR42" s="560">
        <v>22.758620689655164</v>
      </c>
      <c r="AS42" s="560">
        <v>22.758620689655164</v>
      </c>
      <c r="AT42" s="560">
        <v>0</v>
      </c>
      <c r="AU42" s="560">
        <v>0</v>
      </c>
      <c r="AV42" s="560">
        <v>0</v>
      </c>
      <c r="AW42" s="560">
        <v>0</v>
      </c>
      <c r="AX42" s="560">
        <v>58.335260115606872</v>
      </c>
      <c r="AY42" s="560">
        <v>0</v>
      </c>
      <c r="AZ42" s="560">
        <v>0</v>
      </c>
      <c r="BA42" s="560">
        <v>52.220115606936353</v>
      </c>
      <c r="BB42" s="560">
        <v>0</v>
      </c>
      <c r="BC42" s="560">
        <v>0</v>
      </c>
      <c r="BD42" s="560">
        <v>0</v>
      </c>
      <c r="BE42" s="560">
        <v>0</v>
      </c>
      <c r="BF42" s="560">
        <v>0</v>
      </c>
      <c r="BG42" s="560">
        <v>0.66294930440251598</v>
      </c>
      <c r="BH42" s="560">
        <v>0</v>
      </c>
      <c r="BI42" s="560">
        <v>0</v>
      </c>
      <c r="BJ42" s="560">
        <v>1</v>
      </c>
      <c r="BK42" s="560">
        <v>0</v>
      </c>
      <c r="BL42" s="560"/>
      <c r="BM42" s="560"/>
      <c r="BN42" s="560"/>
      <c r="BO42" s="560">
        <v>52</v>
      </c>
      <c r="BP42" s="560">
        <v>48</v>
      </c>
      <c r="BQ42" s="560">
        <v>52</v>
      </c>
      <c r="BR42" s="560"/>
    </row>
    <row r="43" spans="1:70" ht="15" x14ac:dyDescent="0.25">
      <c r="A43" s="564">
        <v>237</v>
      </c>
      <c r="B43" s="556">
        <v>124584</v>
      </c>
      <c r="C43" s="556">
        <v>9352079</v>
      </c>
      <c r="D43" s="557" t="s">
        <v>788</v>
      </c>
      <c r="E43" s="558" t="s">
        <v>498</v>
      </c>
      <c r="F43" s="559">
        <v>0</v>
      </c>
      <c r="G43" s="560">
        <v>1</v>
      </c>
      <c r="H43" s="560">
        <v>0</v>
      </c>
      <c r="I43" s="560">
        <v>0</v>
      </c>
      <c r="J43" s="560">
        <v>7</v>
      </c>
      <c r="K43" s="560">
        <v>0</v>
      </c>
      <c r="L43" s="560">
        <v>175</v>
      </c>
      <c r="M43" s="560">
        <v>175</v>
      </c>
      <c r="N43" s="560">
        <v>20</v>
      </c>
      <c r="O43" s="560">
        <v>100</v>
      </c>
      <c r="P43" s="560">
        <v>55</v>
      </c>
      <c r="Q43" s="560">
        <v>0</v>
      </c>
      <c r="R43" s="560">
        <v>0</v>
      </c>
      <c r="S43" s="560">
        <v>0</v>
      </c>
      <c r="T43" s="560">
        <v>0</v>
      </c>
      <c r="U43" s="560">
        <v>0</v>
      </c>
      <c r="V43" s="560">
        <v>0</v>
      </c>
      <c r="W43" s="560">
        <v>175</v>
      </c>
      <c r="X43" s="560">
        <v>25</v>
      </c>
      <c r="Y43" s="560">
        <v>13.000000000000004</v>
      </c>
      <c r="Z43" s="560">
        <v>30.029585798816566</v>
      </c>
      <c r="AA43" s="560">
        <v>0</v>
      </c>
      <c r="AB43" s="560">
        <v>0</v>
      </c>
      <c r="AC43" s="560">
        <v>172.97687861271683</v>
      </c>
      <c r="AD43" s="560">
        <v>2.0231213872832376</v>
      </c>
      <c r="AE43" s="560">
        <v>0</v>
      </c>
      <c r="AF43" s="560">
        <v>0</v>
      </c>
      <c r="AG43" s="560">
        <v>0</v>
      </c>
      <c r="AH43" s="560">
        <v>0</v>
      </c>
      <c r="AI43" s="560">
        <v>0</v>
      </c>
      <c r="AJ43" s="560">
        <v>0</v>
      </c>
      <c r="AK43" s="560">
        <v>0</v>
      </c>
      <c r="AL43" s="560">
        <v>0</v>
      </c>
      <c r="AM43" s="560">
        <v>0</v>
      </c>
      <c r="AN43" s="560">
        <v>0</v>
      </c>
      <c r="AO43" s="560">
        <v>0</v>
      </c>
      <c r="AP43" s="560">
        <v>0</v>
      </c>
      <c r="AQ43" s="560">
        <v>1.1290322580645167</v>
      </c>
      <c r="AR43" s="560">
        <v>1.1290322580645167</v>
      </c>
      <c r="AS43" s="560">
        <v>2.2580645161290303</v>
      </c>
      <c r="AT43" s="560">
        <v>0</v>
      </c>
      <c r="AU43" s="560">
        <v>0</v>
      </c>
      <c r="AV43" s="560">
        <v>0</v>
      </c>
      <c r="AW43" s="560">
        <v>1.0355029585798816</v>
      </c>
      <c r="AX43" s="560">
        <v>26.315789473684198</v>
      </c>
      <c r="AY43" s="560">
        <v>4.4000000000000004</v>
      </c>
      <c r="AZ43" s="560">
        <v>7.7000000000000011</v>
      </c>
      <c r="BA43" s="560">
        <v>26.223259762308988</v>
      </c>
      <c r="BB43" s="560">
        <v>0</v>
      </c>
      <c r="BC43" s="560">
        <v>0</v>
      </c>
      <c r="BD43" s="560">
        <v>0</v>
      </c>
      <c r="BE43" s="560">
        <v>0.50000000000002298</v>
      </c>
      <c r="BF43" s="560">
        <v>0</v>
      </c>
      <c r="BG43" s="560">
        <v>1.8442662425531899</v>
      </c>
      <c r="BH43" s="560">
        <v>0</v>
      </c>
      <c r="BI43" s="560">
        <v>0</v>
      </c>
      <c r="BJ43" s="560">
        <v>1</v>
      </c>
      <c r="BK43" s="560">
        <v>0</v>
      </c>
      <c r="BL43" s="560"/>
      <c r="BM43" s="560"/>
      <c r="BN43" s="560"/>
      <c r="BO43" s="560">
        <v>0</v>
      </c>
      <c r="BP43" s="560">
        <v>0</v>
      </c>
      <c r="BQ43" s="560">
        <v>0</v>
      </c>
      <c r="BR43" s="560"/>
    </row>
    <row r="44" spans="1:70" ht="15" x14ac:dyDescent="0.25">
      <c r="A44" s="564">
        <v>41</v>
      </c>
      <c r="B44" s="556">
        <v>124585</v>
      </c>
      <c r="C44" s="556">
        <v>9352080</v>
      </c>
      <c r="D44" s="557" t="s">
        <v>1172</v>
      </c>
      <c r="E44" s="558" t="s">
        <v>498</v>
      </c>
      <c r="F44" s="559">
        <v>0</v>
      </c>
      <c r="G44" s="560">
        <v>1</v>
      </c>
      <c r="H44" s="560">
        <v>0</v>
      </c>
      <c r="I44" s="560">
        <v>0</v>
      </c>
      <c r="J44" s="560">
        <v>7</v>
      </c>
      <c r="K44" s="560">
        <v>0</v>
      </c>
      <c r="L44" s="560">
        <v>276</v>
      </c>
      <c r="M44" s="560">
        <v>276</v>
      </c>
      <c r="N44" s="560">
        <v>45</v>
      </c>
      <c r="O44" s="560">
        <v>163</v>
      </c>
      <c r="P44" s="560">
        <v>68</v>
      </c>
      <c r="Q44" s="560">
        <v>0</v>
      </c>
      <c r="R44" s="560">
        <v>0</v>
      </c>
      <c r="S44" s="560">
        <v>0</v>
      </c>
      <c r="T44" s="560">
        <v>0</v>
      </c>
      <c r="U44" s="560">
        <v>0</v>
      </c>
      <c r="V44" s="560">
        <v>0</v>
      </c>
      <c r="W44" s="560">
        <v>276</v>
      </c>
      <c r="X44" s="560">
        <v>39.428571428571431</v>
      </c>
      <c r="Y44" s="560">
        <v>38.000000000000036</v>
      </c>
      <c r="Z44" s="560">
        <v>61.449056603773585</v>
      </c>
      <c r="AA44" s="560">
        <v>0</v>
      </c>
      <c r="AB44" s="560">
        <v>0</v>
      </c>
      <c r="AC44" s="560">
        <v>227</v>
      </c>
      <c r="AD44" s="560">
        <v>49.000000000000014</v>
      </c>
      <c r="AE44" s="560">
        <v>0</v>
      </c>
      <c r="AF44" s="560">
        <v>0</v>
      </c>
      <c r="AG44" s="560">
        <v>0</v>
      </c>
      <c r="AH44" s="560">
        <v>0</v>
      </c>
      <c r="AI44" s="560">
        <v>0</v>
      </c>
      <c r="AJ44" s="560">
        <v>0</v>
      </c>
      <c r="AK44" s="560">
        <v>0</v>
      </c>
      <c r="AL44" s="560">
        <v>0</v>
      </c>
      <c r="AM44" s="560">
        <v>0</v>
      </c>
      <c r="AN44" s="560">
        <v>0</v>
      </c>
      <c r="AO44" s="560">
        <v>0</v>
      </c>
      <c r="AP44" s="560">
        <v>0</v>
      </c>
      <c r="AQ44" s="560">
        <v>2.38961038961039</v>
      </c>
      <c r="AR44" s="560">
        <v>2.38961038961039</v>
      </c>
      <c r="AS44" s="560">
        <v>3.5844155844155878</v>
      </c>
      <c r="AT44" s="560">
        <v>0</v>
      </c>
      <c r="AU44" s="560">
        <v>0</v>
      </c>
      <c r="AV44" s="560">
        <v>0</v>
      </c>
      <c r="AW44" s="560">
        <v>1.0415094339622641</v>
      </c>
      <c r="AX44" s="560">
        <v>65.807453416149045</v>
      </c>
      <c r="AY44" s="560">
        <v>9.4153846153845837</v>
      </c>
      <c r="AZ44" s="560">
        <v>11.507692307692292</v>
      </c>
      <c r="BA44" s="560">
        <v>60.139431996574814</v>
      </c>
      <c r="BB44" s="560">
        <v>0</v>
      </c>
      <c r="BC44" s="560">
        <v>0</v>
      </c>
      <c r="BD44" s="560">
        <v>0</v>
      </c>
      <c r="BE44" s="560">
        <v>0</v>
      </c>
      <c r="BF44" s="560">
        <v>0</v>
      </c>
      <c r="BG44" s="560">
        <v>1.2240553937293699</v>
      </c>
      <c r="BH44" s="560">
        <v>0</v>
      </c>
      <c r="BI44" s="560">
        <v>0</v>
      </c>
      <c r="BJ44" s="560">
        <v>1</v>
      </c>
      <c r="BK44" s="560">
        <v>0</v>
      </c>
      <c r="BL44" s="560"/>
      <c r="BM44" s="560"/>
      <c r="BN44" s="560"/>
      <c r="BO44" s="560">
        <v>25</v>
      </c>
      <c r="BP44" s="560">
        <v>25</v>
      </c>
      <c r="BQ44" s="560">
        <v>26</v>
      </c>
      <c r="BR44" s="560"/>
    </row>
    <row r="45" spans="1:70" ht="15" x14ac:dyDescent="0.25">
      <c r="A45" s="564">
        <v>42</v>
      </c>
      <c r="B45" s="556">
        <v>124586</v>
      </c>
      <c r="C45" s="556">
        <v>9352081</v>
      </c>
      <c r="D45" s="557" t="s">
        <v>1173</v>
      </c>
      <c r="E45" s="558" t="s">
        <v>498</v>
      </c>
      <c r="F45" s="559">
        <v>0</v>
      </c>
      <c r="G45" s="560">
        <v>1</v>
      </c>
      <c r="H45" s="560">
        <v>0</v>
      </c>
      <c r="I45" s="560">
        <v>0</v>
      </c>
      <c r="J45" s="560">
        <v>7</v>
      </c>
      <c r="K45" s="560">
        <v>0</v>
      </c>
      <c r="L45" s="560">
        <v>51</v>
      </c>
      <c r="M45" s="560">
        <v>51</v>
      </c>
      <c r="N45" s="560">
        <v>4</v>
      </c>
      <c r="O45" s="560">
        <v>27</v>
      </c>
      <c r="P45" s="560">
        <v>20</v>
      </c>
      <c r="Q45" s="560">
        <v>0</v>
      </c>
      <c r="R45" s="560">
        <v>0</v>
      </c>
      <c r="S45" s="560">
        <v>0</v>
      </c>
      <c r="T45" s="560">
        <v>0</v>
      </c>
      <c r="U45" s="560">
        <v>0</v>
      </c>
      <c r="V45" s="560">
        <v>0</v>
      </c>
      <c r="W45" s="560">
        <v>51</v>
      </c>
      <c r="X45" s="560">
        <v>7.2857142857142856</v>
      </c>
      <c r="Y45" s="560">
        <v>4.9999999999999991</v>
      </c>
      <c r="Z45" s="560">
        <v>8.9473684210526319</v>
      </c>
      <c r="AA45" s="560">
        <v>0</v>
      </c>
      <c r="AB45" s="560">
        <v>0</v>
      </c>
      <c r="AC45" s="560">
        <v>51</v>
      </c>
      <c r="AD45" s="560">
        <v>0</v>
      </c>
      <c r="AE45" s="560">
        <v>0</v>
      </c>
      <c r="AF45" s="560">
        <v>0</v>
      </c>
      <c r="AG45" s="560">
        <v>0</v>
      </c>
      <c r="AH45" s="560">
        <v>0</v>
      </c>
      <c r="AI45" s="560">
        <v>0</v>
      </c>
      <c r="AJ45" s="560">
        <v>0</v>
      </c>
      <c r="AK45" s="560">
        <v>0</v>
      </c>
      <c r="AL45" s="560">
        <v>0</v>
      </c>
      <c r="AM45" s="560">
        <v>0</v>
      </c>
      <c r="AN45" s="560">
        <v>0</v>
      </c>
      <c r="AO45" s="560">
        <v>0</v>
      </c>
      <c r="AP45" s="560">
        <v>0</v>
      </c>
      <c r="AQ45" s="560">
        <v>0</v>
      </c>
      <c r="AR45" s="560">
        <v>0</v>
      </c>
      <c r="AS45" s="560">
        <v>0</v>
      </c>
      <c r="AT45" s="560">
        <v>0</v>
      </c>
      <c r="AU45" s="560">
        <v>0</v>
      </c>
      <c r="AV45" s="560">
        <v>0</v>
      </c>
      <c r="AW45" s="560">
        <v>0</v>
      </c>
      <c r="AX45" s="560">
        <v>11.423076923076922</v>
      </c>
      <c r="AY45" s="560">
        <v>2.1052631578947398</v>
      </c>
      <c r="AZ45" s="560">
        <v>3.1578947368421</v>
      </c>
      <c r="BA45" s="560">
        <v>10.739851408390034</v>
      </c>
      <c r="BB45" s="560">
        <v>0</v>
      </c>
      <c r="BC45" s="560">
        <v>0</v>
      </c>
      <c r="BD45" s="560">
        <v>0</v>
      </c>
      <c r="BE45" s="560">
        <v>0</v>
      </c>
      <c r="BF45" s="560">
        <v>0</v>
      </c>
      <c r="BG45" s="560">
        <v>2.30152292105263</v>
      </c>
      <c r="BH45" s="560">
        <v>0</v>
      </c>
      <c r="BI45" s="560">
        <v>1</v>
      </c>
      <c r="BJ45" s="560">
        <v>1</v>
      </c>
      <c r="BK45" s="560">
        <v>0</v>
      </c>
      <c r="BL45" s="560"/>
      <c r="BM45" s="560"/>
      <c r="BN45" s="560"/>
      <c r="BO45" s="560">
        <v>0</v>
      </c>
      <c r="BP45" s="560">
        <v>0</v>
      </c>
      <c r="BQ45" s="560">
        <v>0</v>
      </c>
      <c r="BR45" s="560"/>
    </row>
    <row r="46" spans="1:70" ht="15" x14ac:dyDescent="0.25">
      <c r="A46" s="564">
        <v>242</v>
      </c>
      <c r="B46" s="556">
        <v>124587</v>
      </c>
      <c r="C46" s="556">
        <v>9352083</v>
      </c>
      <c r="D46" s="557" t="s">
        <v>791</v>
      </c>
      <c r="E46" s="558" t="s">
        <v>498</v>
      </c>
      <c r="F46" s="559">
        <v>0</v>
      </c>
      <c r="G46" s="560">
        <v>1</v>
      </c>
      <c r="H46" s="560">
        <v>0</v>
      </c>
      <c r="I46" s="560">
        <v>0</v>
      </c>
      <c r="J46" s="560">
        <v>7</v>
      </c>
      <c r="K46" s="560">
        <v>0</v>
      </c>
      <c r="L46" s="560">
        <v>106</v>
      </c>
      <c r="M46" s="560">
        <v>106</v>
      </c>
      <c r="N46" s="560">
        <v>15</v>
      </c>
      <c r="O46" s="560">
        <v>62</v>
      </c>
      <c r="P46" s="560">
        <v>29</v>
      </c>
      <c r="Q46" s="560">
        <v>0</v>
      </c>
      <c r="R46" s="560">
        <v>0</v>
      </c>
      <c r="S46" s="560">
        <v>0</v>
      </c>
      <c r="T46" s="560">
        <v>0</v>
      </c>
      <c r="U46" s="560">
        <v>0</v>
      </c>
      <c r="V46" s="560">
        <v>0</v>
      </c>
      <c r="W46" s="560">
        <v>106</v>
      </c>
      <c r="X46" s="560">
        <v>15.142857142857142</v>
      </c>
      <c r="Y46" s="560">
        <v>7</v>
      </c>
      <c r="Z46" s="560">
        <v>6.8703703703703702</v>
      </c>
      <c r="AA46" s="560">
        <v>0</v>
      </c>
      <c r="AB46" s="560">
        <v>0</v>
      </c>
      <c r="AC46" s="560">
        <v>101.99999999999997</v>
      </c>
      <c r="AD46" s="560">
        <v>0.99999999999999956</v>
      </c>
      <c r="AE46" s="560">
        <v>0</v>
      </c>
      <c r="AF46" s="560">
        <v>0.99999999999999956</v>
      </c>
      <c r="AG46" s="560">
        <v>2.0000000000000013</v>
      </c>
      <c r="AH46" s="560">
        <v>0</v>
      </c>
      <c r="AI46" s="560">
        <v>0</v>
      </c>
      <c r="AJ46" s="560">
        <v>0</v>
      </c>
      <c r="AK46" s="560">
        <v>0</v>
      </c>
      <c r="AL46" s="560">
        <v>0</v>
      </c>
      <c r="AM46" s="560">
        <v>0</v>
      </c>
      <c r="AN46" s="560">
        <v>0</v>
      </c>
      <c r="AO46" s="560">
        <v>0</v>
      </c>
      <c r="AP46" s="560">
        <v>0</v>
      </c>
      <c r="AQ46" s="560">
        <v>0</v>
      </c>
      <c r="AR46" s="560">
        <v>0</v>
      </c>
      <c r="AS46" s="560">
        <v>0</v>
      </c>
      <c r="AT46" s="560">
        <v>0</v>
      </c>
      <c r="AU46" s="560">
        <v>0</v>
      </c>
      <c r="AV46" s="560">
        <v>0</v>
      </c>
      <c r="AW46" s="560">
        <v>0</v>
      </c>
      <c r="AX46" s="560">
        <v>17.000000000000014</v>
      </c>
      <c r="AY46" s="560">
        <v>0</v>
      </c>
      <c r="AZ46" s="560">
        <v>0</v>
      </c>
      <c r="BA46" s="560">
        <v>11.683296703296712</v>
      </c>
      <c r="BB46" s="560">
        <v>0</v>
      </c>
      <c r="BC46" s="560">
        <v>0</v>
      </c>
      <c r="BD46" s="560">
        <v>0</v>
      </c>
      <c r="BE46" s="560">
        <v>0</v>
      </c>
      <c r="BF46" s="560">
        <v>0</v>
      </c>
      <c r="BG46" s="560">
        <v>2.04840090952381</v>
      </c>
      <c r="BH46" s="560">
        <v>0</v>
      </c>
      <c r="BI46" s="560">
        <v>1</v>
      </c>
      <c r="BJ46" s="560">
        <v>1</v>
      </c>
      <c r="BK46" s="560">
        <v>0</v>
      </c>
      <c r="BL46" s="560"/>
      <c r="BM46" s="560"/>
      <c r="BN46" s="560"/>
      <c r="BO46" s="560">
        <v>0</v>
      </c>
      <c r="BP46" s="560">
        <v>0</v>
      </c>
      <c r="BQ46" s="560">
        <v>0</v>
      </c>
      <c r="BR46" s="560"/>
    </row>
    <row r="47" spans="1:70" ht="15" x14ac:dyDescent="0.25">
      <c r="A47" s="564">
        <v>245</v>
      </c>
      <c r="B47" s="556">
        <v>124588</v>
      </c>
      <c r="C47" s="556">
        <v>9352084</v>
      </c>
      <c r="D47" s="557" t="s">
        <v>793</v>
      </c>
      <c r="E47" s="558" t="s">
        <v>498</v>
      </c>
      <c r="F47" s="559">
        <v>0</v>
      </c>
      <c r="G47" s="560">
        <v>1</v>
      </c>
      <c r="H47" s="560">
        <v>0</v>
      </c>
      <c r="I47" s="560">
        <v>0</v>
      </c>
      <c r="J47" s="560">
        <v>7</v>
      </c>
      <c r="K47" s="560">
        <v>0</v>
      </c>
      <c r="L47" s="560">
        <v>162</v>
      </c>
      <c r="M47" s="560">
        <v>162</v>
      </c>
      <c r="N47" s="560">
        <v>24</v>
      </c>
      <c r="O47" s="560">
        <v>86</v>
      </c>
      <c r="P47" s="560">
        <v>52</v>
      </c>
      <c r="Q47" s="560">
        <v>0</v>
      </c>
      <c r="R47" s="560">
        <v>0</v>
      </c>
      <c r="S47" s="560">
        <v>0</v>
      </c>
      <c r="T47" s="560">
        <v>0</v>
      </c>
      <c r="U47" s="560">
        <v>0</v>
      </c>
      <c r="V47" s="560">
        <v>0</v>
      </c>
      <c r="W47" s="560">
        <v>162</v>
      </c>
      <c r="X47" s="560">
        <v>23.142857142857142</v>
      </c>
      <c r="Y47" s="560">
        <v>10</v>
      </c>
      <c r="Z47" s="560">
        <v>24.513157894736842</v>
      </c>
      <c r="AA47" s="560">
        <v>0</v>
      </c>
      <c r="AB47" s="560">
        <v>0</v>
      </c>
      <c r="AC47" s="560">
        <v>135.99999999999997</v>
      </c>
      <c r="AD47" s="560">
        <v>2.0000000000000031</v>
      </c>
      <c r="AE47" s="560">
        <v>7.0000000000000044</v>
      </c>
      <c r="AF47" s="560">
        <v>12.000000000000004</v>
      </c>
      <c r="AG47" s="560">
        <v>4.0000000000000062</v>
      </c>
      <c r="AH47" s="560">
        <v>1</v>
      </c>
      <c r="AI47" s="560">
        <v>0</v>
      </c>
      <c r="AJ47" s="560">
        <v>0</v>
      </c>
      <c r="AK47" s="560">
        <v>0</v>
      </c>
      <c r="AL47" s="560">
        <v>0</v>
      </c>
      <c r="AM47" s="560">
        <v>0</v>
      </c>
      <c r="AN47" s="560">
        <v>0</v>
      </c>
      <c r="AO47" s="560">
        <v>0</v>
      </c>
      <c r="AP47" s="560">
        <v>0</v>
      </c>
      <c r="AQ47" s="560">
        <v>0</v>
      </c>
      <c r="AR47" s="560">
        <v>1.1739130434782605</v>
      </c>
      <c r="AS47" s="560">
        <v>1.1739130434782605</v>
      </c>
      <c r="AT47" s="560">
        <v>0</v>
      </c>
      <c r="AU47" s="560">
        <v>0</v>
      </c>
      <c r="AV47" s="560">
        <v>0</v>
      </c>
      <c r="AW47" s="560">
        <v>0</v>
      </c>
      <c r="AX47" s="560">
        <v>29.341176470588213</v>
      </c>
      <c r="AY47" s="560">
        <v>2.08</v>
      </c>
      <c r="AZ47" s="560">
        <v>3.12</v>
      </c>
      <c r="BA47" s="560">
        <v>23.984562659846528</v>
      </c>
      <c r="BB47" s="560">
        <v>0</v>
      </c>
      <c r="BC47" s="560">
        <v>0</v>
      </c>
      <c r="BD47" s="560">
        <v>0</v>
      </c>
      <c r="BE47" s="560">
        <v>0</v>
      </c>
      <c r="BF47" s="560">
        <v>0</v>
      </c>
      <c r="BG47" s="560">
        <v>1.4618859403846201</v>
      </c>
      <c r="BH47" s="560">
        <v>0</v>
      </c>
      <c r="BI47" s="560">
        <v>0</v>
      </c>
      <c r="BJ47" s="560">
        <v>1</v>
      </c>
      <c r="BK47" s="560">
        <v>0</v>
      </c>
      <c r="BL47" s="560"/>
      <c r="BM47" s="560"/>
      <c r="BN47" s="560"/>
      <c r="BO47" s="560">
        <v>0</v>
      </c>
      <c r="BP47" s="560">
        <v>0</v>
      </c>
      <c r="BQ47" s="560">
        <v>0</v>
      </c>
      <c r="BR47" s="560"/>
    </row>
    <row r="48" spans="1:70" ht="15" x14ac:dyDescent="0.25">
      <c r="A48" s="564">
        <v>246</v>
      </c>
      <c r="B48" s="556">
        <v>124589</v>
      </c>
      <c r="C48" s="556">
        <v>9352085</v>
      </c>
      <c r="D48" s="557" t="s">
        <v>794</v>
      </c>
      <c r="E48" s="558" t="s">
        <v>498</v>
      </c>
      <c r="F48" s="559">
        <v>0</v>
      </c>
      <c r="G48" s="560">
        <v>1</v>
      </c>
      <c r="H48" s="560">
        <v>0</v>
      </c>
      <c r="I48" s="560">
        <v>0</v>
      </c>
      <c r="J48" s="560">
        <v>7</v>
      </c>
      <c r="K48" s="560">
        <v>0</v>
      </c>
      <c r="L48" s="560">
        <v>85</v>
      </c>
      <c r="M48" s="560">
        <v>85</v>
      </c>
      <c r="N48" s="560">
        <v>14</v>
      </c>
      <c r="O48" s="560">
        <v>42</v>
      </c>
      <c r="P48" s="560">
        <v>29</v>
      </c>
      <c r="Q48" s="560">
        <v>0</v>
      </c>
      <c r="R48" s="560">
        <v>0</v>
      </c>
      <c r="S48" s="560">
        <v>0</v>
      </c>
      <c r="T48" s="560">
        <v>0</v>
      </c>
      <c r="U48" s="560">
        <v>0</v>
      </c>
      <c r="V48" s="560">
        <v>0</v>
      </c>
      <c r="W48" s="560">
        <v>85</v>
      </c>
      <c r="X48" s="560">
        <v>12.142857142857142</v>
      </c>
      <c r="Y48" s="560">
        <v>4.0000000000000027</v>
      </c>
      <c r="Z48" s="560">
        <v>7</v>
      </c>
      <c r="AA48" s="560">
        <v>0</v>
      </c>
      <c r="AB48" s="560">
        <v>0</v>
      </c>
      <c r="AC48" s="560">
        <v>85</v>
      </c>
      <c r="AD48" s="560">
        <v>0</v>
      </c>
      <c r="AE48" s="560">
        <v>0</v>
      </c>
      <c r="AF48" s="560">
        <v>0</v>
      </c>
      <c r="AG48" s="560">
        <v>0</v>
      </c>
      <c r="AH48" s="560">
        <v>0</v>
      </c>
      <c r="AI48" s="560">
        <v>0</v>
      </c>
      <c r="AJ48" s="560">
        <v>0</v>
      </c>
      <c r="AK48" s="560">
        <v>0</v>
      </c>
      <c r="AL48" s="560">
        <v>0</v>
      </c>
      <c r="AM48" s="560">
        <v>0</v>
      </c>
      <c r="AN48" s="560">
        <v>0</v>
      </c>
      <c r="AO48" s="560">
        <v>0</v>
      </c>
      <c r="AP48" s="560">
        <v>0</v>
      </c>
      <c r="AQ48" s="560">
        <v>0</v>
      </c>
      <c r="AR48" s="560">
        <v>0</v>
      </c>
      <c r="AS48" s="560">
        <v>1.1971830985915475</v>
      </c>
      <c r="AT48" s="560">
        <v>0</v>
      </c>
      <c r="AU48" s="560">
        <v>0</v>
      </c>
      <c r="AV48" s="560">
        <v>0</v>
      </c>
      <c r="AW48" s="560">
        <v>0</v>
      </c>
      <c r="AX48" s="560">
        <v>13.00000000000002</v>
      </c>
      <c r="AY48" s="560">
        <v>3.1071428571428528</v>
      </c>
      <c r="AZ48" s="560">
        <v>5.1785714285714404</v>
      </c>
      <c r="BA48" s="560">
        <v>15.382092555332019</v>
      </c>
      <c r="BB48" s="560">
        <v>0</v>
      </c>
      <c r="BC48" s="560">
        <v>0</v>
      </c>
      <c r="BD48" s="560">
        <v>0</v>
      </c>
      <c r="BE48" s="560">
        <v>0</v>
      </c>
      <c r="BF48" s="560">
        <v>0</v>
      </c>
      <c r="BG48" s="560">
        <v>2.8984754808988802</v>
      </c>
      <c r="BH48" s="560">
        <v>0</v>
      </c>
      <c r="BI48" s="560">
        <v>1</v>
      </c>
      <c r="BJ48" s="560">
        <v>1</v>
      </c>
      <c r="BK48" s="560">
        <v>0</v>
      </c>
      <c r="BL48" s="560"/>
      <c r="BM48" s="560"/>
      <c r="BN48" s="560"/>
      <c r="BO48" s="560">
        <v>0</v>
      </c>
      <c r="BP48" s="560">
        <v>0</v>
      </c>
      <c r="BQ48" s="560">
        <v>0</v>
      </c>
      <c r="BR48" s="560"/>
    </row>
    <row r="49" spans="1:70" ht="15" x14ac:dyDescent="0.25">
      <c r="A49" s="564">
        <v>44</v>
      </c>
      <c r="B49" s="556">
        <v>124590</v>
      </c>
      <c r="C49" s="556">
        <v>9352086</v>
      </c>
      <c r="D49" s="557" t="s">
        <v>1174</v>
      </c>
      <c r="E49" s="558" t="s">
        <v>498</v>
      </c>
      <c r="F49" s="559">
        <v>0</v>
      </c>
      <c r="G49" s="560">
        <v>1</v>
      </c>
      <c r="H49" s="560">
        <v>0</v>
      </c>
      <c r="I49" s="560">
        <v>0</v>
      </c>
      <c r="J49" s="560">
        <v>7</v>
      </c>
      <c r="K49" s="560">
        <v>0</v>
      </c>
      <c r="L49" s="560">
        <v>97</v>
      </c>
      <c r="M49" s="560">
        <v>97</v>
      </c>
      <c r="N49" s="560">
        <v>15</v>
      </c>
      <c r="O49" s="560">
        <v>56</v>
      </c>
      <c r="P49" s="560">
        <v>26</v>
      </c>
      <c r="Q49" s="560">
        <v>0</v>
      </c>
      <c r="R49" s="560">
        <v>0</v>
      </c>
      <c r="S49" s="560">
        <v>0</v>
      </c>
      <c r="T49" s="560">
        <v>0</v>
      </c>
      <c r="U49" s="560">
        <v>0</v>
      </c>
      <c r="V49" s="560">
        <v>0</v>
      </c>
      <c r="W49" s="560">
        <v>97</v>
      </c>
      <c r="X49" s="560">
        <v>13.857142857142858</v>
      </c>
      <c r="Y49" s="560">
        <v>10.999999999999991</v>
      </c>
      <c r="Z49" s="560">
        <v>25.797872340425531</v>
      </c>
      <c r="AA49" s="560">
        <v>0</v>
      </c>
      <c r="AB49" s="560">
        <v>0</v>
      </c>
      <c r="AC49" s="560">
        <v>86</v>
      </c>
      <c r="AD49" s="560">
        <v>10.999999999999991</v>
      </c>
      <c r="AE49" s="560">
        <v>0</v>
      </c>
      <c r="AF49" s="560">
        <v>0</v>
      </c>
      <c r="AG49" s="560">
        <v>0</v>
      </c>
      <c r="AH49" s="560">
        <v>0</v>
      </c>
      <c r="AI49" s="560">
        <v>0</v>
      </c>
      <c r="AJ49" s="560">
        <v>0</v>
      </c>
      <c r="AK49" s="560">
        <v>0</v>
      </c>
      <c r="AL49" s="560">
        <v>0</v>
      </c>
      <c r="AM49" s="560">
        <v>0</v>
      </c>
      <c r="AN49" s="560">
        <v>0</v>
      </c>
      <c r="AO49" s="560">
        <v>0</v>
      </c>
      <c r="AP49" s="560">
        <v>0</v>
      </c>
      <c r="AQ49" s="560">
        <v>0</v>
      </c>
      <c r="AR49" s="560">
        <v>0</v>
      </c>
      <c r="AS49" s="560">
        <v>0</v>
      </c>
      <c r="AT49" s="560">
        <v>0</v>
      </c>
      <c r="AU49" s="560">
        <v>0</v>
      </c>
      <c r="AV49" s="560">
        <v>0</v>
      </c>
      <c r="AW49" s="560">
        <v>0</v>
      </c>
      <c r="AX49" s="560">
        <v>18.999999999999986</v>
      </c>
      <c r="AY49" s="560">
        <v>0</v>
      </c>
      <c r="AZ49" s="560">
        <v>0</v>
      </c>
      <c r="BA49" s="560">
        <v>13.260609756097548</v>
      </c>
      <c r="BB49" s="560">
        <v>0</v>
      </c>
      <c r="BC49" s="560">
        <v>0</v>
      </c>
      <c r="BD49" s="560">
        <v>0</v>
      </c>
      <c r="BE49" s="560">
        <v>3.2999999999999963</v>
      </c>
      <c r="BF49" s="560">
        <v>0</v>
      </c>
      <c r="BG49" s="560">
        <v>0.93203511477272705</v>
      </c>
      <c r="BH49" s="560">
        <v>0</v>
      </c>
      <c r="BI49" s="560">
        <v>0</v>
      </c>
      <c r="BJ49" s="560">
        <v>1</v>
      </c>
      <c r="BK49" s="560">
        <v>0</v>
      </c>
      <c r="BL49" s="560"/>
      <c r="BM49" s="560"/>
      <c r="BN49" s="560"/>
      <c r="BO49" s="560">
        <v>0</v>
      </c>
      <c r="BP49" s="560">
        <v>0</v>
      </c>
      <c r="BQ49" s="560">
        <v>0</v>
      </c>
      <c r="BR49" s="560"/>
    </row>
    <row r="50" spans="1:70" ht="15" x14ac:dyDescent="0.25">
      <c r="A50" s="564">
        <v>48</v>
      </c>
      <c r="B50" s="556">
        <v>124592</v>
      </c>
      <c r="C50" s="556">
        <v>9352088</v>
      </c>
      <c r="D50" s="557" t="s">
        <v>1175</v>
      </c>
      <c r="E50" s="558" t="s">
        <v>498</v>
      </c>
      <c r="F50" s="559">
        <v>0</v>
      </c>
      <c r="G50" s="560">
        <v>1</v>
      </c>
      <c r="H50" s="560">
        <v>0</v>
      </c>
      <c r="I50" s="560">
        <v>0</v>
      </c>
      <c r="J50" s="560">
        <v>7</v>
      </c>
      <c r="K50" s="560">
        <v>0</v>
      </c>
      <c r="L50" s="560">
        <v>105</v>
      </c>
      <c r="M50" s="560">
        <v>105</v>
      </c>
      <c r="N50" s="560">
        <v>15</v>
      </c>
      <c r="O50" s="560">
        <v>60</v>
      </c>
      <c r="P50" s="560">
        <v>30</v>
      </c>
      <c r="Q50" s="560">
        <v>0</v>
      </c>
      <c r="R50" s="560">
        <v>0</v>
      </c>
      <c r="S50" s="560">
        <v>0</v>
      </c>
      <c r="T50" s="560">
        <v>0</v>
      </c>
      <c r="U50" s="560">
        <v>0</v>
      </c>
      <c r="V50" s="560">
        <v>0</v>
      </c>
      <c r="W50" s="560">
        <v>105</v>
      </c>
      <c r="X50" s="560">
        <v>15</v>
      </c>
      <c r="Y50" s="560">
        <v>9.9999999999999964</v>
      </c>
      <c r="Z50" s="560">
        <v>14.554455445544555</v>
      </c>
      <c r="AA50" s="560">
        <v>0</v>
      </c>
      <c r="AB50" s="560">
        <v>0</v>
      </c>
      <c r="AC50" s="560">
        <v>101.00000000000001</v>
      </c>
      <c r="AD50" s="560">
        <v>3.0000000000000027</v>
      </c>
      <c r="AE50" s="560">
        <v>0</v>
      </c>
      <c r="AF50" s="560">
        <v>0</v>
      </c>
      <c r="AG50" s="560">
        <v>0</v>
      </c>
      <c r="AH50" s="560">
        <v>0.99999999999999956</v>
      </c>
      <c r="AI50" s="560">
        <v>0</v>
      </c>
      <c r="AJ50" s="560">
        <v>0</v>
      </c>
      <c r="AK50" s="560">
        <v>0</v>
      </c>
      <c r="AL50" s="560">
        <v>0</v>
      </c>
      <c r="AM50" s="560">
        <v>0</v>
      </c>
      <c r="AN50" s="560">
        <v>0</v>
      </c>
      <c r="AO50" s="560">
        <v>0</v>
      </c>
      <c r="AP50" s="560">
        <v>0</v>
      </c>
      <c r="AQ50" s="560">
        <v>0</v>
      </c>
      <c r="AR50" s="560">
        <v>0</v>
      </c>
      <c r="AS50" s="560">
        <v>0</v>
      </c>
      <c r="AT50" s="560">
        <v>0</v>
      </c>
      <c r="AU50" s="560">
        <v>0</v>
      </c>
      <c r="AV50" s="560">
        <v>0</v>
      </c>
      <c r="AW50" s="560">
        <v>1.0396039603960396</v>
      </c>
      <c r="AX50" s="560">
        <v>19.999999999999979</v>
      </c>
      <c r="AY50" s="560">
        <v>2.0000000000000009</v>
      </c>
      <c r="AZ50" s="560">
        <v>2.0000000000000009</v>
      </c>
      <c r="BA50" s="560">
        <v>16.099999999999984</v>
      </c>
      <c r="BB50" s="560">
        <v>0</v>
      </c>
      <c r="BC50" s="560">
        <v>0</v>
      </c>
      <c r="BD50" s="560">
        <v>0</v>
      </c>
      <c r="BE50" s="560">
        <v>0</v>
      </c>
      <c r="BF50" s="560">
        <v>0</v>
      </c>
      <c r="BG50" s="560">
        <v>2.8183061632911399</v>
      </c>
      <c r="BH50" s="560">
        <v>0</v>
      </c>
      <c r="BI50" s="560">
        <v>1</v>
      </c>
      <c r="BJ50" s="560">
        <v>1</v>
      </c>
      <c r="BK50" s="560">
        <v>0</v>
      </c>
      <c r="BL50" s="560"/>
      <c r="BM50" s="560"/>
      <c r="BN50" s="560"/>
      <c r="BO50" s="560">
        <v>0</v>
      </c>
      <c r="BP50" s="560">
        <v>0</v>
      </c>
      <c r="BQ50" s="560">
        <v>0</v>
      </c>
      <c r="BR50" s="560"/>
    </row>
    <row r="51" spans="1:70" ht="15" x14ac:dyDescent="0.25">
      <c r="A51" s="564">
        <v>309</v>
      </c>
      <c r="B51" s="556">
        <v>124593</v>
      </c>
      <c r="C51" s="556">
        <v>9352089</v>
      </c>
      <c r="D51" s="557" t="s">
        <v>825</v>
      </c>
      <c r="E51" s="558" t="s">
        <v>498</v>
      </c>
      <c r="F51" s="559">
        <v>0</v>
      </c>
      <c r="G51" s="560">
        <v>1</v>
      </c>
      <c r="H51" s="560">
        <v>0</v>
      </c>
      <c r="I51" s="560">
        <v>0</v>
      </c>
      <c r="J51" s="560">
        <v>7</v>
      </c>
      <c r="K51" s="560">
        <v>0</v>
      </c>
      <c r="L51" s="560">
        <v>560</v>
      </c>
      <c r="M51" s="560">
        <v>560</v>
      </c>
      <c r="N51" s="560">
        <v>91</v>
      </c>
      <c r="O51" s="560">
        <v>350</v>
      </c>
      <c r="P51" s="560">
        <v>119</v>
      </c>
      <c r="Q51" s="560">
        <v>0</v>
      </c>
      <c r="R51" s="560">
        <v>0</v>
      </c>
      <c r="S51" s="560">
        <v>0</v>
      </c>
      <c r="T51" s="560">
        <v>0</v>
      </c>
      <c r="U51" s="560">
        <v>0</v>
      </c>
      <c r="V51" s="560">
        <v>0</v>
      </c>
      <c r="W51" s="560">
        <v>560</v>
      </c>
      <c r="X51" s="560">
        <v>80</v>
      </c>
      <c r="Y51" s="560">
        <v>32.999999999999986</v>
      </c>
      <c r="Z51" s="560">
        <v>57.330895795246803</v>
      </c>
      <c r="AA51" s="560">
        <v>0</v>
      </c>
      <c r="AB51" s="560">
        <v>0</v>
      </c>
      <c r="AC51" s="560">
        <v>546.97674418604674</v>
      </c>
      <c r="AD51" s="560">
        <v>0</v>
      </c>
      <c r="AE51" s="560">
        <v>8.0143112701252157</v>
      </c>
      <c r="AF51" s="560">
        <v>2.0035778175313039</v>
      </c>
      <c r="AG51" s="560">
        <v>2.0035778175313039</v>
      </c>
      <c r="AH51" s="560">
        <v>1.001788908765652</v>
      </c>
      <c r="AI51" s="560">
        <v>0</v>
      </c>
      <c r="AJ51" s="560">
        <v>0</v>
      </c>
      <c r="AK51" s="560">
        <v>0</v>
      </c>
      <c r="AL51" s="560">
        <v>0</v>
      </c>
      <c r="AM51" s="560">
        <v>0</v>
      </c>
      <c r="AN51" s="560">
        <v>0</v>
      </c>
      <c r="AO51" s="560">
        <v>0</v>
      </c>
      <c r="AP51" s="560">
        <v>0</v>
      </c>
      <c r="AQ51" s="560">
        <v>10.746268656716433</v>
      </c>
      <c r="AR51" s="560">
        <v>17.910447761194014</v>
      </c>
      <c r="AS51" s="560">
        <v>26.268656716417919</v>
      </c>
      <c r="AT51" s="560">
        <v>0</v>
      </c>
      <c r="AU51" s="560">
        <v>0</v>
      </c>
      <c r="AV51" s="560">
        <v>0</v>
      </c>
      <c r="AW51" s="560">
        <v>0</v>
      </c>
      <c r="AX51" s="560">
        <v>107.77126099706751</v>
      </c>
      <c r="AY51" s="560">
        <v>6.3750000000000036</v>
      </c>
      <c r="AZ51" s="560">
        <v>12.749999999999982</v>
      </c>
      <c r="BA51" s="560">
        <v>91.146321180023648</v>
      </c>
      <c r="BB51" s="560">
        <v>0</v>
      </c>
      <c r="BC51" s="560">
        <v>0</v>
      </c>
      <c r="BD51" s="560">
        <v>0</v>
      </c>
      <c r="BE51" s="560">
        <v>0</v>
      </c>
      <c r="BF51" s="560">
        <v>0</v>
      </c>
      <c r="BG51" s="560">
        <v>0.69135467254902006</v>
      </c>
      <c r="BH51" s="560">
        <v>0</v>
      </c>
      <c r="BI51" s="560">
        <v>0</v>
      </c>
      <c r="BJ51" s="560">
        <v>1</v>
      </c>
      <c r="BK51" s="560">
        <v>0</v>
      </c>
      <c r="BL51" s="560"/>
      <c r="BM51" s="560"/>
      <c r="BN51" s="560"/>
      <c r="BO51" s="560">
        <v>52</v>
      </c>
      <c r="BP51" s="560">
        <v>35</v>
      </c>
      <c r="BQ51" s="560">
        <v>45</v>
      </c>
      <c r="BR51" s="560"/>
    </row>
    <row r="52" spans="1:70" ht="15" x14ac:dyDescent="0.25">
      <c r="A52" s="564">
        <v>310</v>
      </c>
      <c r="B52" s="556">
        <v>124595</v>
      </c>
      <c r="C52" s="556">
        <v>9352092</v>
      </c>
      <c r="D52" s="557" t="s">
        <v>826</v>
      </c>
      <c r="E52" s="558" t="s">
        <v>498</v>
      </c>
      <c r="F52" s="559">
        <v>0</v>
      </c>
      <c r="G52" s="560">
        <v>1</v>
      </c>
      <c r="H52" s="560">
        <v>0</v>
      </c>
      <c r="I52" s="560">
        <v>0</v>
      </c>
      <c r="J52" s="560">
        <v>7</v>
      </c>
      <c r="K52" s="560">
        <v>0</v>
      </c>
      <c r="L52" s="560">
        <v>102</v>
      </c>
      <c r="M52" s="560">
        <v>102</v>
      </c>
      <c r="N52" s="560">
        <v>16</v>
      </c>
      <c r="O52" s="560">
        <v>60</v>
      </c>
      <c r="P52" s="560">
        <v>26</v>
      </c>
      <c r="Q52" s="560">
        <v>0</v>
      </c>
      <c r="R52" s="560">
        <v>0</v>
      </c>
      <c r="S52" s="560">
        <v>0</v>
      </c>
      <c r="T52" s="560">
        <v>0</v>
      </c>
      <c r="U52" s="560">
        <v>0</v>
      </c>
      <c r="V52" s="560">
        <v>0</v>
      </c>
      <c r="W52" s="560">
        <v>102</v>
      </c>
      <c r="X52" s="560">
        <v>14.571428571428571</v>
      </c>
      <c r="Y52" s="560">
        <v>2</v>
      </c>
      <c r="Z52" s="560">
        <v>3.8857142857142861</v>
      </c>
      <c r="AA52" s="560">
        <v>0</v>
      </c>
      <c r="AB52" s="560">
        <v>0</v>
      </c>
      <c r="AC52" s="560">
        <v>97.000000000000028</v>
      </c>
      <c r="AD52" s="560">
        <v>1</v>
      </c>
      <c r="AE52" s="560">
        <v>2</v>
      </c>
      <c r="AF52" s="560">
        <v>0</v>
      </c>
      <c r="AG52" s="560">
        <v>2</v>
      </c>
      <c r="AH52" s="560">
        <v>0</v>
      </c>
      <c r="AI52" s="560">
        <v>0</v>
      </c>
      <c r="AJ52" s="560">
        <v>0</v>
      </c>
      <c r="AK52" s="560">
        <v>0</v>
      </c>
      <c r="AL52" s="560">
        <v>0</v>
      </c>
      <c r="AM52" s="560">
        <v>0</v>
      </c>
      <c r="AN52" s="560">
        <v>0</v>
      </c>
      <c r="AO52" s="560">
        <v>0</v>
      </c>
      <c r="AP52" s="560">
        <v>0</v>
      </c>
      <c r="AQ52" s="560">
        <v>0</v>
      </c>
      <c r="AR52" s="560">
        <v>0</v>
      </c>
      <c r="AS52" s="560">
        <v>0</v>
      </c>
      <c r="AT52" s="560">
        <v>0</v>
      </c>
      <c r="AU52" s="560">
        <v>0</v>
      </c>
      <c r="AV52" s="560">
        <v>0</v>
      </c>
      <c r="AW52" s="560">
        <v>1.9428571428571431</v>
      </c>
      <c r="AX52" s="560">
        <v>19.655172413793121</v>
      </c>
      <c r="AY52" s="560">
        <v>2.08</v>
      </c>
      <c r="AZ52" s="560">
        <v>3.12</v>
      </c>
      <c r="BA52" s="560">
        <v>17.454514835605465</v>
      </c>
      <c r="BB52" s="560">
        <v>0</v>
      </c>
      <c r="BC52" s="560">
        <v>0</v>
      </c>
      <c r="BD52" s="560">
        <v>0</v>
      </c>
      <c r="BE52" s="560">
        <v>0</v>
      </c>
      <c r="BF52" s="560">
        <v>0</v>
      </c>
      <c r="BG52" s="560">
        <v>1.2375580305084699</v>
      </c>
      <c r="BH52" s="560">
        <v>0</v>
      </c>
      <c r="BI52" s="560">
        <v>0</v>
      </c>
      <c r="BJ52" s="560">
        <v>1</v>
      </c>
      <c r="BK52" s="560">
        <v>0</v>
      </c>
      <c r="BL52" s="560"/>
      <c r="BM52" s="560"/>
      <c r="BN52" s="560"/>
      <c r="BO52" s="560">
        <v>0</v>
      </c>
      <c r="BP52" s="560">
        <v>0</v>
      </c>
      <c r="BQ52" s="560">
        <v>0</v>
      </c>
      <c r="BR52" s="560"/>
    </row>
    <row r="53" spans="1:70" ht="15" x14ac:dyDescent="0.25">
      <c r="A53" s="564">
        <v>314</v>
      </c>
      <c r="B53" s="556">
        <v>124597</v>
      </c>
      <c r="C53" s="556">
        <v>9352095</v>
      </c>
      <c r="D53" s="557" t="s">
        <v>1176</v>
      </c>
      <c r="E53" s="558" t="s">
        <v>498</v>
      </c>
      <c r="F53" s="559">
        <v>0</v>
      </c>
      <c r="G53" s="560">
        <v>1</v>
      </c>
      <c r="H53" s="560">
        <v>0</v>
      </c>
      <c r="I53" s="560">
        <v>0</v>
      </c>
      <c r="J53" s="560">
        <v>7</v>
      </c>
      <c r="K53" s="560">
        <v>0</v>
      </c>
      <c r="L53" s="560">
        <v>153</v>
      </c>
      <c r="M53" s="560">
        <v>153</v>
      </c>
      <c r="N53" s="560">
        <v>19</v>
      </c>
      <c r="O53" s="560">
        <v>89</v>
      </c>
      <c r="P53" s="560">
        <v>45</v>
      </c>
      <c r="Q53" s="560">
        <v>0</v>
      </c>
      <c r="R53" s="560">
        <v>0</v>
      </c>
      <c r="S53" s="560">
        <v>0</v>
      </c>
      <c r="T53" s="560">
        <v>0</v>
      </c>
      <c r="U53" s="560">
        <v>0</v>
      </c>
      <c r="V53" s="560">
        <v>0</v>
      </c>
      <c r="W53" s="560">
        <v>153</v>
      </c>
      <c r="X53" s="560">
        <v>21.857142857142858</v>
      </c>
      <c r="Y53" s="560">
        <v>26.000000000000025</v>
      </c>
      <c r="Z53" s="560">
        <v>52</v>
      </c>
      <c r="AA53" s="560">
        <v>0</v>
      </c>
      <c r="AB53" s="560">
        <v>0</v>
      </c>
      <c r="AC53" s="560">
        <v>149.99999999999997</v>
      </c>
      <c r="AD53" s="560">
        <v>3</v>
      </c>
      <c r="AE53" s="560">
        <v>0</v>
      </c>
      <c r="AF53" s="560">
        <v>0</v>
      </c>
      <c r="AG53" s="560">
        <v>0</v>
      </c>
      <c r="AH53" s="560">
        <v>0</v>
      </c>
      <c r="AI53" s="560">
        <v>0</v>
      </c>
      <c r="AJ53" s="560">
        <v>0</v>
      </c>
      <c r="AK53" s="560">
        <v>0</v>
      </c>
      <c r="AL53" s="560">
        <v>0</v>
      </c>
      <c r="AM53" s="560">
        <v>0</v>
      </c>
      <c r="AN53" s="560">
        <v>0</v>
      </c>
      <c r="AO53" s="560">
        <v>0</v>
      </c>
      <c r="AP53" s="560">
        <v>0</v>
      </c>
      <c r="AQ53" s="560">
        <v>0</v>
      </c>
      <c r="AR53" s="560">
        <v>1.1417910447761195</v>
      </c>
      <c r="AS53" s="560">
        <v>2.2835820895522452</v>
      </c>
      <c r="AT53" s="560">
        <v>0</v>
      </c>
      <c r="AU53" s="560">
        <v>0</v>
      </c>
      <c r="AV53" s="560">
        <v>0</v>
      </c>
      <c r="AW53" s="560">
        <v>4</v>
      </c>
      <c r="AX53" s="560">
        <v>48.080459770114921</v>
      </c>
      <c r="AY53" s="560">
        <v>13.928571428571448</v>
      </c>
      <c r="AZ53" s="560">
        <v>20.35714285714284</v>
      </c>
      <c r="BA53" s="560">
        <v>55.633328064112902</v>
      </c>
      <c r="BB53" s="560">
        <v>0</v>
      </c>
      <c r="BC53" s="560">
        <v>0</v>
      </c>
      <c r="BD53" s="560">
        <v>0</v>
      </c>
      <c r="BE53" s="560">
        <v>6.700000000000057</v>
      </c>
      <c r="BF53" s="560">
        <v>0</v>
      </c>
      <c r="BG53" s="560">
        <v>1.0780827473958301</v>
      </c>
      <c r="BH53" s="560">
        <v>0</v>
      </c>
      <c r="BI53" s="560">
        <v>0</v>
      </c>
      <c r="BJ53" s="560">
        <v>1</v>
      </c>
      <c r="BK53" s="560">
        <v>0</v>
      </c>
      <c r="BL53" s="560"/>
      <c r="BM53" s="560"/>
      <c r="BN53" s="560"/>
      <c r="BO53" s="560">
        <v>0</v>
      </c>
      <c r="BP53" s="560">
        <v>0</v>
      </c>
      <c r="BQ53" s="560">
        <v>0</v>
      </c>
      <c r="BR53" s="560"/>
    </row>
    <row r="54" spans="1:70" ht="15" x14ac:dyDescent="0.25">
      <c r="A54" s="564">
        <v>84</v>
      </c>
      <c r="B54" s="556">
        <v>124601</v>
      </c>
      <c r="C54" s="556">
        <v>9352100</v>
      </c>
      <c r="D54" s="557" t="s">
        <v>737</v>
      </c>
      <c r="E54" s="558" t="s">
        <v>498</v>
      </c>
      <c r="F54" s="559">
        <v>0</v>
      </c>
      <c r="G54" s="560">
        <v>1</v>
      </c>
      <c r="H54" s="560">
        <v>0</v>
      </c>
      <c r="I54" s="560">
        <v>0</v>
      </c>
      <c r="J54" s="560">
        <v>7</v>
      </c>
      <c r="K54" s="560">
        <v>0</v>
      </c>
      <c r="L54" s="560">
        <v>64</v>
      </c>
      <c r="M54" s="560">
        <v>64</v>
      </c>
      <c r="N54" s="560">
        <v>7</v>
      </c>
      <c r="O54" s="560">
        <v>36</v>
      </c>
      <c r="P54" s="560">
        <v>21</v>
      </c>
      <c r="Q54" s="560">
        <v>0</v>
      </c>
      <c r="R54" s="560">
        <v>0</v>
      </c>
      <c r="S54" s="560">
        <v>0</v>
      </c>
      <c r="T54" s="560">
        <v>0</v>
      </c>
      <c r="U54" s="560">
        <v>0</v>
      </c>
      <c r="V54" s="560">
        <v>0</v>
      </c>
      <c r="W54" s="560">
        <v>64</v>
      </c>
      <c r="X54" s="560">
        <v>9.1428571428571423</v>
      </c>
      <c r="Y54" s="560">
        <v>9</v>
      </c>
      <c r="Z54" s="560">
        <v>8.3478260869565215</v>
      </c>
      <c r="AA54" s="560">
        <v>0</v>
      </c>
      <c r="AB54" s="560">
        <v>0</v>
      </c>
      <c r="AC54" s="560">
        <v>64</v>
      </c>
      <c r="AD54" s="560">
        <v>0</v>
      </c>
      <c r="AE54" s="560">
        <v>0</v>
      </c>
      <c r="AF54" s="560">
        <v>0</v>
      </c>
      <c r="AG54" s="560">
        <v>0</v>
      </c>
      <c r="AH54" s="560">
        <v>0</v>
      </c>
      <c r="AI54" s="560">
        <v>0</v>
      </c>
      <c r="AJ54" s="560">
        <v>0</v>
      </c>
      <c r="AK54" s="560">
        <v>0</v>
      </c>
      <c r="AL54" s="560">
        <v>0</v>
      </c>
      <c r="AM54" s="560">
        <v>0</v>
      </c>
      <c r="AN54" s="560">
        <v>0</v>
      </c>
      <c r="AO54" s="560">
        <v>0</v>
      </c>
      <c r="AP54" s="560">
        <v>0</v>
      </c>
      <c r="AQ54" s="560">
        <v>0</v>
      </c>
      <c r="AR54" s="560">
        <v>0</v>
      </c>
      <c r="AS54" s="560">
        <v>1.1228070175438591</v>
      </c>
      <c r="AT54" s="560">
        <v>0</v>
      </c>
      <c r="AU54" s="560">
        <v>0</v>
      </c>
      <c r="AV54" s="560">
        <v>0</v>
      </c>
      <c r="AW54" s="560">
        <v>0</v>
      </c>
      <c r="AX54" s="560">
        <v>15.428571428571443</v>
      </c>
      <c r="AY54" s="560">
        <v>2.1</v>
      </c>
      <c r="AZ54" s="560">
        <v>4.2</v>
      </c>
      <c r="BA54" s="560">
        <v>14.936541353383467</v>
      </c>
      <c r="BB54" s="560">
        <v>0</v>
      </c>
      <c r="BC54" s="560">
        <v>0</v>
      </c>
      <c r="BD54" s="560">
        <v>0</v>
      </c>
      <c r="BE54" s="560">
        <v>0</v>
      </c>
      <c r="BF54" s="560">
        <v>0</v>
      </c>
      <c r="BG54" s="560">
        <v>1.7871109181818201</v>
      </c>
      <c r="BH54" s="560">
        <v>0</v>
      </c>
      <c r="BI54" s="560">
        <v>0</v>
      </c>
      <c r="BJ54" s="560">
        <v>1</v>
      </c>
      <c r="BK54" s="560">
        <v>0</v>
      </c>
      <c r="BL54" s="560"/>
      <c r="BM54" s="560"/>
      <c r="BN54" s="560"/>
      <c r="BO54" s="560">
        <v>0</v>
      </c>
      <c r="BP54" s="560">
        <v>0</v>
      </c>
      <c r="BQ54" s="560">
        <v>0</v>
      </c>
      <c r="BR54" s="560"/>
    </row>
    <row r="55" spans="1:70" ht="15" x14ac:dyDescent="0.25">
      <c r="A55" s="564">
        <v>318</v>
      </c>
      <c r="B55" s="556">
        <v>124602</v>
      </c>
      <c r="C55" s="556">
        <v>9352101</v>
      </c>
      <c r="D55" s="557" t="s">
        <v>832</v>
      </c>
      <c r="E55" s="558" t="s">
        <v>498</v>
      </c>
      <c r="F55" s="559">
        <v>0</v>
      </c>
      <c r="G55" s="560">
        <v>1</v>
      </c>
      <c r="H55" s="560">
        <v>0</v>
      </c>
      <c r="I55" s="560">
        <v>0</v>
      </c>
      <c r="J55" s="560">
        <v>7</v>
      </c>
      <c r="K55" s="560">
        <v>0</v>
      </c>
      <c r="L55" s="560">
        <v>69</v>
      </c>
      <c r="M55" s="560">
        <v>69</v>
      </c>
      <c r="N55" s="560">
        <v>11</v>
      </c>
      <c r="O55" s="560">
        <v>37</v>
      </c>
      <c r="P55" s="560">
        <v>21</v>
      </c>
      <c r="Q55" s="560">
        <v>0</v>
      </c>
      <c r="R55" s="560">
        <v>0</v>
      </c>
      <c r="S55" s="560">
        <v>0</v>
      </c>
      <c r="T55" s="560">
        <v>0</v>
      </c>
      <c r="U55" s="560">
        <v>0</v>
      </c>
      <c r="V55" s="560">
        <v>0</v>
      </c>
      <c r="W55" s="560">
        <v>69</v>
      </c>
      <c r="X55" s="560">
        <v>9.8571428571428577</v>
      </c>
      <c r="Y55" s="560">
        <v>4.9999999999999982</v>
      </c>
      <c r="Z55" s="560">
        <v>9.8571428571428559</v>
      </c>
      <c r="AA55" s="560">
        <v>0</v>
      </c>
      <c r="AB55" s="560">
        <v>0</v>
      </c>
      <c r="AC55" s="560">
        <v>69</v>
      </c>
      <c r="AD55" s="560">
        <v>0</v>
      </c>
      <c r="AE55" s="560">
        <v>0</v>
      </c>
      <c r="AF55" s="560">
        <v>0</v>
      </c>
      <c r="AG55" s="560">
        <v>0</v>
      </c>
      <c r="AH55" s="560">
        <v>0</v>
      </c>
      <c r="AI55" s="560">
        <v>0</v>
      </c>
      <c r="AJ55" s="560">
        <v>0</v>
      </c>
      <c r="AK55" s="560">
        <v>0</v>
      </c>
      <c r="AL55" s="560">
        <v>0</v>
      </c>
      <c r="AM55" s="560">
        <v>0</v>
      </c>
      <c r="AN55" s="560">
        <v>0</v>
      </c>
      <c r="AO55" s="560">
        <v>0</v>
      </c>
      <c r="AP55" s="560">
        <v>0</v>
      </c>
      <c r="AQ55" s="560">
        <v>0</v>
      </c>
      <c r="AR55" s="560">
        <v>0</v>
      </c>
      <c r="AS55" s="560">
        <v>0</v>
      </c>
      <c r="AT55" s="560">
        <v>0</v>
      </c>
      <c r="AU55" s="560">
        <v>0</v>
      </c>
      <c r="AV55" s="560">
        <v>0</v>
      </c>
      <c r="AW55" s="560">
        <v>0</v>
      </c>
      <c r="AX55" s="560">
        <v>20.085714285714293</v>
      </c>
      <c r="AY55" s="560">
        <v>3.9999999999999898</v>
      </c>
      <c r="AZ55" s="560">
        <v>3.9999999999999898</v>
      </c>
      <c r="BA55" s="560">
        <v>18.856714285714276</v>
      </c>
      <c r="BB55" s="560">
        <v>0</v>
      </c>
      <c r="BC55" s="560">
        <v>0</v>
      </c>
      <c r="BD55" s="560">
        <v>0</v>
      </c>
      <c r="BE55" s="560">
        <v>1.0999999999999825</v>
      </c>
      <c r="BF55" s="560">
        <v>0</v>
      </c>
      <c r="BG55" s="560">
        <v>1.95868756781609</v>
      </c>
      <c r="BH55" s="560">
        <v>0</v>
      </c>
      <c r="BI55" s="560">
        <v>0</v>
      </c>
      <c r="BJ55" s="560">
        <v>1</v>
      </c>
      <c r="BK55" s="560">
        <v>0</v>
      </c>
      <c r="BL55" s="560"/>
      <c r="BM55" s="560"/>
      <c r="BN55" s="560"/>
      <c r="BO55" s="560">
        <v>0</v>
      </c>
      <c r="BP55" s="560">
        <v>0</v>
      </c>
      <c r="BQ55" s="560">
        <v>0</v>
      </c>
      <c r="BR55" s="560"/>
    </row>
    <row r="56" spans="1:70" ht="15" x14ac:dyDescent="0.25">
      <c r="A56" s="564">
        <v>494</v>
      </c>
      <c r="B56" s="556">
        <v>124604</v>
      </c>
      <c r="C56" s="556">
        <v>9352105</v>
      </c>
      <c r="D56" s="557" t="s">
        <v>916</v>
      </c>
      <c r="E56" s="558" t="s">
        <v>498</v>
      </c>
      <c r="F56" s="559">
        <v>0</v>
      </c>
      <c r="G56" s="560">
        <v>1</v>
      </c>
      <c r="H56" s="560">
        <v>0</v>
      </c>
      <c r="I56" s="560">
        <v>0</v>
      </c>
      <c r="J56" s="560">
        <v>7</v>
      </c>
      <c r="K56" s="560">
        <v>0</v>
      </c>
      <c r="L56" s="560">
        <v>103</v>
      </c>
      <c r="M56" s="560">
        <v>103</v>
      </c>
      <c r="N56" s="560">
        <v>25</v>
      </c>
      <c r="O56" s="560">
        <v>64</v>
      </c>
      <c r="P56" s="560">
        <v>14</v>
      </c>
      <c r="Q56" s="560">
        <v>0</v>
      </c>
      <c r="R56" s="560">
        <v>0</v>
      </c>
      <c r="S56" s="560">
        <v>0</v>
      </c>
      <c r="T56" s="560">
        <v>0</v>
      </c>
      <c r="U56" s="560">
        <v>0</v>
      </c>
      <c r="V56" s="560">
        <v>0</v>
      </c>
      <c r="W56" s="560">
        <v>103</v>
      </c>
      <c r="X56" s="560">
        <v>14.714285714285714</v>
      </c>
      <c r="Y56" s="560">
        <v>1</v>
      </c>
      <c r="Z56" s="560">
        <v>4.8584905660377364</v>
      </c>
      <c r="AA56" s="560">
        <v>0</v>
      </c>
      <c r="AB56" s="560">
        <v>0</v>
      </c>
      <c r="AC56" s="560">
        <v>101.99999999999997</v>
      </c>
      <c r="AD56" s="560">
        <v>1</v>
      </c>
      <c r="AE56" s="560">
        <v>0</v>
      </c>
      <c r="AF56" s="560">
        <v>0</v>
      </c>
      <c r="AG56" s="560">
        <v>0</v>
      </c>
      <c r="AH56" s="560">
        <v>0</v>
      </c>
      <c r="AI56" s="560">
        <v>0</v>
      </c>
      <c r="AJ56" s="560">
        <v>0</v>
      </c>
      <c r="AK56" s="560">
        <v>0</v>
      </c>
      <c r="AL56" s="560">
        <v>0</v>
      </c>
      <c r="AM56" s="560">
        <v>0</v>
      </c>
      <c r="AN56" s="560">
        <v>0</v>
      </c>
      <c r="AO56" s="560">
        <v>0</v>
      </c>
      <c r="AP56" s="560">
        <v>0</v>
      </c>
      <c r="AQ56" s="560">
        <v>3.9615384615384652</v>
      </c>
      <c r="AR56" s="560">
        <v>6.6025641025641022</v>
      </c>
      <c r="AS56" s="560">
        <v>10.56410256410261</v>
      </c>
      <c r="AT56" s="560">
        <v>0</v>
      </c>
      <c r="AU56" s="560">
        <v>0</v>
      </c>
      <c r="AV56" s="560">
        <v>0</v>
      </c>
      <c r="AW56" s="560">
        <v>0</v>
      </c>
      <c r="AX56" s="560">
        <v>14.596491228070144</v>
      </c>
      <c r="AY56" s="560">
        <v>2.5454545454545476</v>
      </c>
      <c r="AZ56" s="560">
        <v>3.8181818181818219</v>
      </c>
      <c r="BA56" s="560">
        <v>16.414121784648078</v>
      </c>
      <c r="BB56" s="560">
        <v>0</v>
      </c>
      <c r="BC56" s="560">
        <v>0</v>
      </c>
      <c r="BD56" s="560">
        <v>0</v>
      </c>
      <c r="BE56" s="560">
        <v>12.699999999999958</v>
      </c>
      <c r="BF56" s="560">
        <v>0</v>
      </c>
      <c r="BG56" s="560">
        <v>2.5900670654545399</v>
      </c>
      <c r="BH56" s="560">
        <v>0</v>
      </c>
      <c r="BI56" s="560">
        <v>1</v>
      </c>
      <c r="BJ56" s="560">
        <v>1</v>
      </c>
      <c r="BK56" s="560">
        <v>0</v>
      </c>
      <c r="BL56" s="560"/>
      <c r="BM56" s="560"/>
      <c r="BN56" s="560"/>
      <c r="BO56" s="560">
        <v>0</v>
      </c>
      <c r="BP56" s="560">
        <v>0</v>
      </c>
      <c r="BQ56" s="560">
        <v>0</v>
      </c>
      <c r="BR56" s="560"/>
    </row>
    <row r="57" spans="1:70" ht="15" x14ac:dyDescent="0.25">
      <c r="A57" s="564">
        <v>96</v>
      </c>
      <c r="B57" s="556">
        <v>124605</v>
      </c>
      <c r="C57" s="556">
        <v>9352106</v>
      </c>
      <c r="D57" s="557" t="s">
        <v>744</v>
      </c>
      <c r="E57" s="558" t="s">
        <v>498</v>
      </c>
      <c r="F57" s="559">
        <v>0</v>
      </c>
      <c r="G57" s="560">
        <v>1</v>
      </c>
      <c r="H57" s="560">
        <v>0</v>
      </c>
      <c r="I57" s="560">
        <v>0</v>
      </c>
      <c r="J57" s="560">
        <v>7</v>
      </c>
      <c r="K57" s="560">
        <v>0</v>
      </c>
      <c r="L57" s="560">
        <v>296</v>
      </c>
      <c r="M57" s="560">
        <v>296</v>
      </c>
      <c r="N57" s="560">
        <v>39</v>
      </c>
      <c r="O57" s="560">
        <v>174</v>
      </c>
      <c r="P57" s="560">
        <v>83</v>
      </c>
      <c r="Q57" s="560">
        <v>0</v>
      </c>
      <c r="R57" s="560">
        <v>0</v>
      </c>
      <c r="S57" s="560">
        <v>0</v>
      </c>
      <c r="T57" s="560">
        <v>0</v>
      </c>
      <c r="U57" s="560">
        <v>0</v>
      </c>
      <c r="V57" s="560">
        <v>0</v>
      </c>
      <c r="W57" s="560">
        <v>296</v>
      </c>
      <c r="X57" s="560">
        <v>42.285714285714285</v>
      </c>
      <c r="Y57" s="560">
        <v>42.999999999999922</v>
      </c>
      <c r="Z57" s="560">
        <v>68</v>
      </c>
      <c r="AA57" s="560">
        <v>0</v>
      </c>
      <c r="AB57" s="560">
        <v>0</v>
      </c>
      <c r="AC57" s="560">
        <v>292.98983050847448</v>
      </c>
      <c r="AD57" s="560">
        <v>3.0101694915254154</v>
      </c>
      <c r="AE57" s="560">
        <v>0</v>
      </c>
      <c r="AF57" s="560">
        <v>0</v>
      </c>
      <c r="AG57" s="560">
        <v>0</v>
      </c>
      <c r="AH57" s="560">
        <v>0</v>
      </c>
      <c r="AI57" s="560">
        <v>0</v>
      </c>
      <c r="AJ57" s="560">
        <v>0</v>
      </c>
      <c r="AK57" s="560">
        <v>0</v>
      </c>
      <c r="AL57" s="560">
        <v>0</v>
      </c>
      <c r="AM57" s="560">
        <v>0</v>
      </c>
      <c r="AN57" s="560">
        <v>0</v>
      </c>
      <c r="AO57" s="560">
        <v>0</v>
      </c>
      <c r="AP57" s="560">
        <v>0</v>
      </c>
      <c r="AQ57" s="560">
        <v>5.758754863813218</v>
      </c>
      <c r="AR57" s="560">
        <v>9.2140077821011666</v>
      </c>
      <c r="AS57" s="560">
        <v>10.365758754863817</v>
      </c>
      <c r="AT57" s="560">
        <v>0</v>
      </c>
      <c r="AU57" s="560">
        <v>0</v>
      </c>
      <c r="AV57" s="560">
        <v>0</v>
      </c>
      <c r="AW57" s="560">
        <v>2</v>
      </c>
      <c r="AX57" s="560">
        <v>83.438596491228054</v>
      </c>
      <c r="AY57" s="560">
        <v>12.769230769230781</v>
      </c>
      <c r="AZ57" s="560">
        <v>23.410256410256405</v>
      </c>
      <c r="BA57" s="560">
        <v>83.662071551221644</v>
      </c>
      <c r="BB57" s="560">
        <v>0</v>
      </c>
      <c r="BC57" s="560">
        <v>0</v>
      </c>
      <c r="BD57" s="560">
        <v>0</v>
      </c>
      <c r="BE57" s="560">
        <v>3.3999999999998542</v>
      </c>
      <c r="BF57" s="560">
        <v>0</v>
      </c>
      <c r="BG57" s="560">
        <v>0.86904517652811697</v>
      </c>
      <c r="BH57" s="560">
        <v>0</v>
      </c>
      <c r="BI57" s="560">
        <v>0</v>
      </c>
      <c r="BJ57" s="560">
        <v>1</v>
      </c>
      <c r="BK57" s="560">
        <v>0</v>
      </c>
      <c r="BL57" s="560"/>
      <c r="BM57" s="560"/>
      <c r="BN57" s="560"/>
      <c r="BO57" s="560">
        <v>0</v>
      </c>
      <c r="BP57" s="560">
        <v>0</v>
      </c>
      <c r="BQ57" s="560">
        <v>0</v>
      </c>
      <c r="BR57" s="560"/>
    </row>
    <row r="58" spans="1:70" ht="15" x14ac:dyDescent="0.25">
      <c r="A58" s="564">
        <v>322</v>
      </c>
      <c r="B58" s="556">
        <v>124606</v>
      </c>
      <c r="C58" s="556">
        <v>9352107</v>
      </c>
      <c r="D58" s="557" t="s">
        <v>1178</v>
      </c>
      <c r="E58" s="558" t="s">
        <v>498</v>
      </c>
      <c r="F58" s="559">
        <v>0</v>
      </c>
      <c r="G58" s="560">
        <v>1</v>
      </c>
      <c r="H58" s="560">
        <v>0</v>
      </c>
      <c r="I58" s="560">
        <v>0</v>
      </c>
      <c r="J58" s="560">
        <v>7</v>
      </c>
      <c r="K58" s="560">
        <v>0</v>
      </c>
      <c r="L58" s="560">
        <v>141</v>
      </c>
      <c r="M58" s="560">
        <v>141</v>
      </c>
      <c r="N58" s="560">
        <v>27</v>
      </c>
      <c r="O58" s="560">
        <v>79</v>
      </c>
      <c r="P58" s="560">
        <v>35</v>
      </c>
      <c r="Q58" s="560">
        <v>0</v>
      </c>
      <c r="R58" s="560">
        <v>0</v>
      </c>
      <c r="S58" s="560">
        <v>0</v>
      </c>
      <c r="T58" s="560">
        <v>0</v>
      </c>
      <c r="U58" s="560">
        <v>0</v>
      </c>
      <c r="V58" s="560">
        <v>0</v>
      </c>
      <c r="W58" s="560">
        <v>141</v>
      </c>
      <c r="X58" s="560">
        <v>20.142857142857142</v>
      </c>
      <c r="Y58" s="560">
        <v>17.999999999999986</v>
      </c>
      <c r="Z58" s="560">
        <v>18.581395348837212</v>
      </c>
      <c r="AA58" s="560">
        <v>0</v>
      </c>
      <c r="AB58" s="560">
        <v>0</v>
      </c>
      <c r="AC58" s="560">
        <v>140.00000000000006</v>
      </c>
      <c r="AD58" s="560">
        <v>0</v>
      </c>
      <c r="AE58" s="560">
        <v>0.99999999999999944</v>
      </c>
      <c r="AF58" s="560">
        <v>0</v>
      </c>
      <c r="AG58" s="560">
        <v>0</v>
      </c>
      <c r="AH58" s="560">
        <v>0</v>
      </c>
      <c r="AI58" s="560">
        <v>0</v>
      </c>
      <c r="AJ58" s="560">
        <v>0</v>
      </c>
      <c r="AK58" s="560">
        <v>0</v>
      </c>
      <c r="AL58" s="560">
        <v>0</v>
      </c>
      <c r="AM58" s="560">
        <v>0</v>
      </c>
      <c r="AN58" s="560">
        <v>0</v>
      </c>
      <c r="AO58" s="560">
        <v>0</v>
      </c>
      <c r="AP58" s="560">
        <v>0</v>
      </c>
      <c r="AQ58" s="560">
        <v>0</v>
      </c>
      <c r="AR58" s="560">
        <v>0</v>
      </c>
      <c r="AS58" s="560">
        <v>3.7105263157894721</v>
      </c>
      <c r="AT58" s="560">
        <v>0</v>
      </c>
      <c r="AU58" s="560">
        <v>0</v>
      </c>
      <c r="AV58" s="560">
        <v>0</v>
      </c>
      <c r="AW58" s="560">
        <v>2.1860465116279069</v>
      </c>
      <c r="AX58" s="560">
        <v>39.5</v>
      </c>
      <c r="AY58" s="560">
        <v>3.0882352941176485</v>
      </c>
      <c r="AZ58" s="560">
        <v>5.1470588235294201</v>
      </c>
      <c r="BA58" s="560">
        <v>35.190704334365336</v>
      </c>
      <c r="BB58" s="560">
        <v>0</v>
      </c>
      <c r="BC58" s="560">
        <v>0</v>
      </c>
      <c r="BD58" s="560">
        <v>0</v>
      </c>
      <c r="BE58" s="560">
        <v>1.9000000000000634</v>
      </c>
      <c r="BF58" s="560">
        <v>0</v>
      </c>
      <c r="BG58" s="560">
        <v>1.81448036265823</v>
      </c>
      <c r="BH58" s="560">
        <v>0</v>
      </c>
      <c r="BI58" s="560">
        <v>0</v>
      </c>
      <c r="BJ58" s="560">
        <v>1</v>
      </c>
      <c r="BK58" s="560">
        <v>0</v>
      </c>
      <c r="BL58" s="560"/>
      <c r="BM58" s="560"/>
      <c r="BN58" s="560"/>
      <c r="BO58" s="560">
        <v>0</v>
      </c>
      <c r="BP58" s="560">
        <v>0</v>
      </c>
      <c r="BQ58" s="560">
        <v>0</v>
      </c>
      <c r="BR58" s="560"/>
    </row>
    <row r="59" spans="1:70" ht="15" x14ac:dyDescent="0.25">
      <c r="A59" s="564">
        <v>97</v>
      </c>
      <c r="B59" s="556">
        <v>124607</v>
      </c>
      <c r="C59" s="556">
        <v>9352108</v>
      </c>
      <c r="D59" s="557" t="s">
        <v>1179</v>
      </c>
      <c r="E59" s="558" t="s">
        <v>498</v>
      </c>
      <c r="F59" s="559">
        <v>0</v>
      </c>
      <c r="G59" s="560">
        <v>1</v>
      </c>
      <c r="H59" s="560">
        <v>0</v>
      </c>
      <c r="I59" s="560">
        <v>0</v>
      </c>
      <c r="J59" s="560">
        <v>7</v>
      </c>
      <c r="K59" s="560">
        <v>0</v>
      </c>
      <c r="L59" s="560">
        <v>37</v>
      </c>
      <c r="M59" s="560">
        <v>37</v>
      </c>
      <c r="N59" s="560">
        <v>9</v>
      </c>
      <c r="O59" s="560">
        <v>18</v>
      </c>
      <c r="P59" s="560">
        <v>10</v>
      </c>
      <c r="Q59" s="560">
        <v>0</v>
      </c>
      <c r="R59" s="560">
        <v>0</v>
      </c>
      <c r="S59" s="560">
        <v>0</v>
      </c>
      <c r="T59" s="560">
        <v>0</v>
      </c>
      <c r="U59" s="560">
        <v>0</v>
      </c>
      <c r="V59" s="560">
        <v>0</v>
      </c>
      <c r="W59" s="560">
        <v>37</v>
      </c>
      <c r="X59" s="560">
        <v>5.2857142857142856</v>
      </c>
      <c r="Y59" s="560">
        <v>3.999999999999996</v>
      </c>
      <c r="Z59" s="560">
        <v>2.2424242424242427</v>
      </c>
      <c r="AA59" s="560">
        <v>0</v>
      </c>
      <c r="AB59" s="560">
        <v>0</v>
      </c>
      <c r="AC59" s="560">
        <v>36</v>
      </c>
      <c r="AD59" s="560">
        <v>0.999999999999999</v>
      </c>
      <c r="AE59" s="560">
        <v>0</v>
      </c>
      <c r="AF59" s="560">
        <v>0</v>
      </c>
      <c r="AG59" s="560">
        <v>0</v>
      </c>
      <c r="AH59" s="560">
        <v>0</v>
      </c>
      <c r="AI59" s="560">
        <v>0</v>
      </c>
      <c r="AJ59" s="560">
        <v>0</v>
      </c>
      <c r="AK59" s="560">
        <v>0</v>
      </c>
      <c r="AL59" s="560">
        <v>0</v>
      </c>
      <c r="AM59" s="560">
        <v>0</v>
      </c>
      <c r="AN59" s="560">
        <v>0</v>
      </c>
      <c r="AO59" s="560">
        <v>0</v>
      </c>
      <c r="AP59" s="560">
        <v>0</v>
      </c>
      <c r="AQ59" s="560">
        <v>0</v>
      </c>
      <c r="AR59" s="560">
        <v>0</v>
      </c>
      <c r="AS59" s="560">
        <v>0</v>
      </c>
      <c r="AT59" s="560">
        <v>0</v>
      </c>
      <c r="AU59" s="560">
        <v>0</v>
      </c>
      <c r="AV59" s="560">
        <v>0</v>
      </c>
      <c r="AW59" s="560">
        <v>0</v>
      </c>
      <c r="AX59" s="560">
        <v>12.999999999999996</v>
      </c>
      <c r="AY59" s="560">
        <v>0</v>
      </c>
      <c r="AZ59" s="560">
        <v>0</v>
      </c>
      <c r="BA59" s="560">
        <v>10.13535714285714</v>
      </c>
      <c r="BB59" s="560">
        <v>0</v>
      </c>
      <c r="BC59" s="560">
        <v>0</v>
      </c>
      <c r="BD59" s="560">
        <v>0</v>
      </c>
      <c r="BE59" s="560">
        <v>1.2999999999999949</v>
      </c>
      <c r="BF59" s="560">
        <v>0</v>
      </c>
      <c r="BG59" s="560">
        <v>2.2375464161290299</v>
      </c>
      <c r="BH59" s="560">
        <v>0</v>
      </c>
      <c r="BI59" s="560">
        <v>1</v>
      </c>
      <c r="BJ59" s="560">
        <v>1</v>
      </c>
      <c r="BK59" s="560">
        <v>0</v>
      </c>
      <c r="BL59" s="560"/>
      <c r="BM59" s="560"/>
      <c r="BN59" s="560"/>
      <c r="BO59" s="560">
        <v>0</v>
      </c>
      <c r="BP59" s="560">
        <v>0</v>
      </c>
      <c r="BQ59" s="560">
        <v>0</v>
      </c>
      <c r="BR59" s="560"/>
    </row>
    <row r="60" spans="1:70" ht="15" x14ac:dyDescent="0.25">
      <c r="A60" s="564">
        <v>98</v>
      </c>
      <c r="B60" s="556">
        <v>124608</v>
      </c>
      <c r="C60" s="556">
        <v>9352109</v>
      </c>
      <c r="D60" s="557" t="s">
        <v>748</v>
      </c>
      <c r="E60" s="558" t="s">
        <v>498</v>
      </c>
      <c r="F60" s="559">
        <v>0</v>
      </c>
      <c r="G60" s="560">
        <v>1</v>
      </c>
      <c r="H60" s="560">
        <v>0</v>
      </c>
      <c r="I60" s="560">
        <v>0</v>
      </c>
      <c r="J60" s="560">
        <v>7</v>
      </c>
      <c r="K60" s="560">
        <v>0</v>
      </c>
      <c r="L60" s="560">
        <v>59</v>
      </c>
      <c r="M60" s="560">
        <v>59</v>
      </c>
      <c r="N60" s="560">
        <v>10</v>
      </c>
      <c r="O60" s="560">
        <v>35</v>
      </c>
      <c r="P60" s="560">
        <v>14</v>
      </c>
      <c r="Q60" s="560">
        <v>0</v>
      </c>
      <c r="R60" s="560">
        <v>0</v>
      </c>
      <c r="S60" s="560">
        <v>0</v>
      </c>
      <c r="T60" s="560">
        <v>0</v>
      </c>
      <c r="U60" s="560">
        <v>0</v>
      </c>
      <c r="V60" s="560">
        <v>0</v>
      </c>
      <c r="W60" s="560">
        <v>59</v>
      </c>
      <c r="X60" s="560">
        <v>8.4285714285714288</v>
      </c>
      <c r="Y60" s="560">
        <v>3.9999999999999982</v>
      </c>
      <c r="Z60" s="560">
        <v>7.5090909090909079</v>
      </c>
      <c r="AA60" s="560">
        <v>0</v>
      </c>
      <c r="AB60" s="560">
        <v>0</v>
      </c>
      <c r="AC60" s="560">
        <v>52.000000000000014</v>
      </c>
      <c r="AD60" s="560">
        <v>0</v>
      </c>
      <c r="AE60" s="560">
        <v>2.9999999999999973</v>
      </c>
      <c r="AF60" s="560">
        <v>1.0000000000000011</v>
      </c>
      <c r="AG60" s="560">
        <v>1.0000000000000011</v>
      </c>
      <c r="AH60" s="560">
        <v>2.0000000000000022</v>
      </c>
      <c r="AI60" s="560">
        <v>0</v>
      </c>
      <c r="AJ60" s="560">
        <v>0</v>
      </c>
      <c r="AK60" s="560">
        <v>0</v>
      </c>
      <c r="AL60" s="560">
        <v>0</v>
      </c>
      <c r="AM60" s="560">
        <v>0</v>
      </c>
      <c r="AN60" s="560">
        <v>0</v>
      </c>
      <c r="AO60" s="560">
        <v>0</v>
      </c>
      <c r="AP60" s="560">
        <v>0</v>
      </c>
      <c r="AQ60" s="560">
        <v>0</v>
      </c>
      <c r="AR60" s="560">
        <v>0</v>
      </c>
      <c r="AS60" s="560">
        <v>0</v>
      </c>
      <c r="AT60" s="560">
        <v>0</v>
      </c>
      <c r="AU60" s="560">
        <v>0</v>
      </c>
      <c r="AV60" s="560">
        <v>0</v>
      </c>
      <c r="AW60" s="560">
        <v>2.1454545454545455</v>
      </c>
      <c r="AX60" s="560">
        <v>14.411764705882355</v>
      </c>
      <c r="AY60" s="560">
        <v>1.0769230769230766</v>
      </c>
      <c r="AZ60" s="560">
        <v>2.153846153846156</v>
      </c>
      <c r="BA60" s="560">
        <v>12.831641887524246</v>
      </c>
      <c r="BB60" s="560">
        <v>0</v>
      </c>
      <c r="BC60" s="560">
        <v>0</v>
      </c>
      <c r="BD60" s="560">
        <v>0</v>
      </c>
      <c r="BE60" s="560">
        <v>4.1000000000000103</v>
      </c>
      <c r="BF60" s="560">
        <v>0</v>
      </c>
      <c r="BG60" s="560">
        <v>2.1920285819999998</v>
      </c>
      <c r="BH60" s="560">
        <v>0</v>
      </c>
      <c r="BI60" s="560">
        <v>1</v>
      </c>
      <c r="BJ60" s="560">
        <v>1</v>
      </c>
      <c r="BK60" s="560">
        <v>0</v>
      </c>
      <c r="BL60" s="560"/>
      <c r="BM60" s="560"/>
      <c r="BN60" s="560"/>
      <c r="BO60" s="560">
        <v>0</v>
      </c>
      <c r="BP60" s="560">
        <v>0</v>
      </c>
      <c r="BQ60" s="560">
        <v>0</v>
      </c>
      <c r="BR60" s="560"/>
    </row>
    <row r="61" spans="1:70" ht="15" x14ac:dyDescent="0.25">
      <c r="A61" s="564">
        <v>324</v>
      </c>
      <c r="B61" s="556">
        <v>124609</v>
      </c>
      <c r="C61" s="556">
        <v>9352110</v>
      </c>
      <c r="D61" s="557" t="s">
        <v>1180</v>
      </c>
      <c r="E61" s="558" t="s">
        <v>498</v>
      </c>
      <c r="F61" s="559">
        <v>0</v>
      </c>
      <c r="G61" s="560">
        <v>1</v>
      </c>
      <c r="H61" s="560">
        <v>0</v>
      </c>
      <c r="I61" s="560">
        <v>0</v>
      </c>
      <c r="J61" s="560">
        <v>7</v>
      </c>
      <c r="K61" s="560">
        <v>0</v>
      </c>
      <c r="L61" s="560">
        <v>91</v>
      </c>
      <c r="M61" s="560">
        <v>91</v>
      </c>
      <c r="N61" s="560">
        <v>12</v>
      </c>
      <c r="O61" s="560">
        <v>57</v>
      </c>
      <c r="P61" s="560">
        <v>22</v>
      </c>
      <c r="Q61" s="560">
        <v>0</v>
      </c>
      <c r="R61" s="560">
        <v>0</v>
      </c>
      <c r="S61" s="560">
        <v>0</v>
      </c>
      <c r="T61" s="560">
        <v>0</v>
      </c>
      <c r="U61" s="560">
        <v>0</v>
      </c>
      <c r="V61" s="560">
        <v>0</v>
      </c>
      <c r="W61" s="560">
        <v>91</v>
      </c>
      <c r="X61" s="560">
        <v>13</v>
      </c>
      <c r="Y61" s="560">
        <v>10.000000000000011</v>
      </c>
      <c r="Z61" s="560">
        <v>19.211111111111112</v>
      </c>
      <c r="AA61" s="560">
        <v>0</v>
      </c>
      <c r="AB61" s="560">
        <v>0</v>
      </c>
      <c r="AC61" s="560">
        <v>88</v>
      </c>
      <c r="AD61" s="560">
        <v>0</v>
      </c>
      <c r="AE61" s="560">
        <v>0</v>
      </c>
      <c r="AF61" s="560">
        <v>1.0000000000000011</v>
      </c>
      <c r="AG61" s="560">
        <v>2.0000000000000022</v>
      </c>
      <c r="AH61" s="560">
        <v>0</v>
      </c>
      <c r="AI61" s="560">
        <v>0</v>
      </c>
      <c r="AJ61" s="560">
        <v>0</v>
      </c>
      <c r="AK61" s="560">
        <v>0</v>
      </c>
      <c r="AL61" s="560">
        <v>0</v>
      </c>
      <c r="AM61" s="560">
        <v>0</v>
      </c>
      <c r="AN61" s="560">
        <v>0</v>
      </c>
      <c r="AO61" s="560">
        <v>0</v>
      </c>
      <c r="AP61" s="560">
        <v>0</v>
      </c>
      <c r="AQ61" s="560">
        <v>0</v>
      </c>
      <c r="AR61" s="560">
        <v>0</v>
      </c>
      <c r="AS61" s="560">
        <v>0</v>
      </c>
      <c r="AT61" s="560">
        <v>0</v>
      </c>
      <c r="AU61" s="560">
        <v>0</v>
      </c>
      <c r="AV61" s="560">
        <v>0</v>
      </c>
      <c r="AW61" s="560">
        <v>0</v>
      </c>
      <c r="AX61" s="560">
        <v>21.000000000000004</v>
      </c>
      <c r="AY61" s="560">
        <v>1.9999999999999998</v>
      </c>
      <c r="AZ61" s="560">
        <v>4.0000000000000036</v>
      </c>
      <c r="BA61" s="560">
        <v>18.879620253164564</v>
      </c>
      <c r="BB61" s="560">
        <v>0</v>
      </c>
      <c r="BC61" s="560">
        <v>0</v>
      </c>
      <c r="BD61" s="560">
        <v>0</v>
      </c>
      <c r="BE61" s="560">
        <v>0</v>
      </c>
      <c r="BF61" s="560">
        <v>0</v>
      </c>
      <c r="BG61" s="560">
        <v>2.0221545369230798</v>
      </c>
      <c r="BH61" s="560">
        <v>0</v>
      </c>
      <c r="BI61" s="560">
        <v>1</v>
      </c>
      <c r="BJ61" s="560">
        <v>1</v>
      </c>
      <c r="BK61" s="560">
        <v>0</v>
      </c>
      <c r="BL61" s="560"/>
      <c r="BM61" s="560"/>
      <c r="BN61" s="560"/>
      <c r="BO61" s="560">
        <v>0</v>
      </c>
      <c r="BP61" s="560">
        <v>0</v>
      </c>
      <c r="BQ61" s="560">
        <v>0</v>
      </c>
      <c r="BR61" s="560"/>
    </row>
    <row r="62" spans="1:70" ht="15" x14ac:dyDescent="0.25">
      <c r="A62" s="564">
        <v>99</v>
      </c>
      <c r="B62" s="556">
        <v>124610</v>
      </c>
      <c r="C62" s="556">
        <v>9352111</v>
      </c>
      <c r="D62" s="557" t="s">
        <v>750</v>
      </c>
      <c r="E62" s="558" t="s">
        <v>498</v>
      </c>
      <c r="F62" s="559">
        <v>0</v>
      </c>
      <c r="G62" s="560">
        <v>1</v>
      </c>
      <c r="H62" s="560">
        <v>0</v>
      </c>
      <c r="I62" s="560">
        <v>0</v>
      </c>
      <c r="J62" s="560">
        <v>7</v>
      </c>
      <c r="K62" s="560">
        <v>0</v>
      </c>
      <c r="L62" s="560">
        <v>63</v>
      </c>
      <c r="M62" s="560">
        <v>63</v>
      </c>
      <c r="N62" s="560">
        <v>9</v>
      </c>
      <c r="O62" s="560">
        <v>41</v>
      </c>
      <c r="P62" s="560">
        <v>13</v>
      </c>
      <c r="Q62" s="560">
        <v>0</v>
      </c>
      <c r="R62" s="560">
        <v>0</v>
      </c>
      <c r="S62" s="560">
        <v>0</v>
      </c>
      <c r="T62" s="560">
        <v>0</v>
      </c>
      <c r="U62" s="560">
        <v>0</v>
      </c>
      <c r="V62" s="560">
        <v>0</v>
      </c>
      <c r="W62" s="560">
        <v>63</v>
      </c>
      <c r="X62" s="560">
        <v>9</v>
      </c>
      <c r="Y62" s="560">
        <v>10.000000000000018</v>
      </c>
      <c r="Z62" s="560">
        <v>13.621621621621623</v>
      </c>
      <c r="AA62" s="560">
        <v>0</v>
      </c>
      <c r="AB62" s="560">
        <v>0</v>
      </c>
      <c r="AC62" s="560">
        <v>58.000000000000021</v>
      </c>
      <c r="AD62" s="560">
        <v>0</v>
      </c>
      <c r="AE62" s="560">
        <v>1.0000000000000018</v>
      </c>
      <c r="AF62" s="560">
        <v>4.0000000000000009</v>
      </c>
      <c r="AG62" s="560">
        <v>0</v>
      </c>
      <c r="AH62" s="560">
        <v>0</v>
      </c>
      <c r="AI62" s="560">
        <v>0</v>
      </c>
      <c r="AJ62" s="560">
        <v>0</v>
      </c>
      <c r="AK62" s="560">
        <v>0</v>
      </c>
      <c r="AL62" s="560">
        <v>0</v>
      </c>
      <c r="AM62" s="560">
        <v>0</v>
      </c>
      <c r="AN62" s="560">
        <v>0</v>
      </c>
      <c r="AO62" s="560">
        <v>0</v>
      </c>
      <c r="AP62" s="560">
        <v>0</v>
      </c>
      <c r="AQ62" s="560">
        <v>0</v>
      </c>
      <c r="AR62" s="560">
        <v>0</v>
      </c>
      <c r="AS62" s="560">
        <v>0</v>
      </c>
      <c r="AT62" s="560">
        <v>0</v>
      </c>
      <c r="AU62" s="560">
        <v>0</v>
      </c>
      <c r="AV62" s="560">
        <v>0</v>
      </c>
      <c r="AW62" s="560">
        <v>0</v>
      </c>
      <c r="AX62" s="560">
        <v>6.9999999999999929</v>
      </c>
      <c r="AY62" s="560">
        <v>0</v>
      </c>
      <c r="AZ62" s="560">
        <v>0</v>
      </c>
      <c r="BA62" s="560">
        <v>4.818333333333328</v>
      </c>
      <c r="BB62" s="560">
        <v>0</v>
      </c>
      <c r="BC62" s="560">
        <v>0</v>
      </c>
      <c r="BD62" s="560">
        <v>0</v>
      </c>
      <c r="BE62" s="560">
        <v>0</v>
      </c>
      <c r="BF62" s="560">
        <v>0</v>
      </c>
      <c r="BG62" s="560">
        <v>1.1652977978260901</v>
      </c>
      <c r="BH62" s="560">
        <v>0</v>
      </c>
      <c r="BI62" s="560">
        <v>0</v>
      </c>
      <c r="BJ62" s="560">
        <v>1</v>
      </c>
      <c r="BK62" s="560">
        <v>0</v>
      </c>
      <c r="BL62" s="560"/>
      <c r="BM62" s="560"/>
      <c r="BN62" s="560"/>
      <c r="BO62" s="560">
        <v>0</v>
      </c>
      <c r="BP62" s="560">
        <v>0</v>
      </c>
      <c r="BQ62" s="560">
        <v>0</v>
      </c>
      <c r="BR62" s="560"/>
    </row>
    <row r="63" spans="1:70" ht="15" x14ac:dyDescent="0.25">
      <c r="A63" s="564">
        <v>506</v>
      </c>
      <c r="B63" s="556">
        <v>124612</v>
      </c>
      <c r="C63" s="556">
        <v>9352114</v>
      </c>
      <c r="D63" s="557" t="s">
        <v>1181</v>
      </c>
      <c r="E63" s="558" t="s">
        <v>498</v>
      </c>
      <c r="F63" s="559">
        <v>0</v>
      </c>
      <c r="G63" s="560">
        <v>1</v>
      </c>
      <c r="H63" s="560">
        <v>0</v>
      </c>
      <c r="I63" s="560">
        <v>0</v>
      </c>
      <c r="J63" s="560">
        <v>7</v>
      </c>
      <c r="K63" s="560">
        <v>0</v>
      </c>
      <c r="L63" s="560">
        <v>209</v>
      </c>
      <c r="M63" s="560">
        <v>209</v>
      </c>
      <c r="N63" s="560">
        <v>31</v>
      </c>
      <c r="O63" s="560">
        <v>114</v>
      </c>
      <c r="P63" s="560">
        <v>64</v>
      </c>
      <c r="Q63" s="560">
        <v>0</v>
      </c>
      <c r="R63" s="560">
        <v>0</v>
      </c>
      <c r="S63" s="560">
        <v>0</v>
      </c>
      <c r="T63" s="560">
        <v>0</v>
      </c>
      <c r="U63" s="560">
        <v>0</v>
      </c>
      <c r="V63" s="560">
        <v>0</v>
      </c>
      <c r="W63" s="560">
        <v>209</v>
      </c>
      <c r="X63" s="560">
        <v>29.857142857142858</v>
      </c>
      <c r="Y63" s="560">
        <v>22.999999999999968</v>
      </c>
      <c r="Z63" s="560">
        <v>33.056122448979593</v>
      </c>
      <c r="AA63" s="560">
        <v>0</v>
      </c>
      <c r="AB63" s="560">
        <v>0</v>
      </c>
      <c r="AC63" s="560">
        <v>202.00000000000003</v>
      </c>
      <c r="AD63" s="560">
        <v>5.0000000000000098</v>
      </c>
      <c r="AE63" s="560">
        <v>0</v>
      </c>
      <c r="AF63" s="560">
        <v>1.9999999999999996</v>
      </c>
      <c r="AG63" s="560">
        <v>0</v>
      </c>
      <c r="AH63" s="560">
        <v>0</v>
      </c>
      <c r="AI63" s="560">
        <v>0</v>
      </c>
      <c r="AJ63" s="560">
        <v>0</v>
      </c>
      <c r="AK63" s="560">
        <v>0</v>
      </c>
      <c r="AL63" s="560">
        <v>0</v>
      </c>
      <c r="AM63" s="560">
        <v>0</v>
      </c>
      <c r="AN63" s="560">
        <v>0</v>
      </c>
      <c r="AO63" s="560">
        <v>0</v>
      </c>
      <c r="AP63" s="560">
        <v>0</v>
      </c>
      <c r="AQ63" s="560">
        <v>0</v>
      </c>
      <c r="AR63" s="560">
        <v>0</v>
      </c>
      <c r="AS63" s="560">
        <v>0</v>
      </c>
      <c r="AT63" s="560">
        <v>0</v>
      </c>
      <c r="AU63" s="560">
        <v>0</v>
      </c>
      <c r="AV63" s="560">
        <v>0</v>
      </c>
      <c r="AW63" s="560">
        <v>2.1326530612244898</v>
      </c>
      <c r="AX63" s="560">
        <v>41.00000000000005</v>
      </c>
      <c r="AY63" s="560">
        <v>7.5932203389830404</v>
      </c>
      <c r="AZ63" s="560">
        <v>9.7627118644067838</v>
      </c>
      <c r="BA63" s="560">
        <v>39.865824604837215</v>
      </c>
      <c r="BB63" s="560">
        <v>0</v>
      </c>
      <c r="BC63" s="560">
        <v>0</v>
      </c>
      <c r="BD63" s="560">
        <v>0</v>
      </c>
      <c r="BE63" s="560">
        <v>0</v>
      </c>
      <c r="BF63" s="560">
        <v>0</v>
      </c>
      <c r="BG63" s="560">
        <v>1.1559965888888899</v>
      </c>
      <c r="BH63" s="560">
        <v>0</v>
      </c>
      <c r="BI63" s="560">
        <v>0</v>
      </c>
      <c r="BJ63" s="560">
        <v>1</v>
      </c>
      <c r="BK63" s="560">
        <v>0</v>
      </c>
      <c r="BL63" s="560"/>
      <c r="BM63" s="560"/>
      <c r="BN63" s="560"/>
      <c r="BO63" s="560">
        <v>0</v>
      </c>
      <c r="BP63" s="560">
        <v>0</v>
      </c>
      <c r="BQ63" s="560">
        <v>0</v>
      </c>
      <c r="BR63" s="560"/>
    </row>
    <row r="64" spans="1:70" ht="15" x14ac:dyDescent="0.25">
      <c r="A64" s="564">
        <v>333</v>
      </c>
      <c r="B64" s="556">
        <v>124613</v>
      </c>
      <c r="C64" s="556">
        <v>9352117</v>
      </c>
      <c r="D64" s="557" t="s">
        <v>840</v>
      </c>
      <c r="E64" s="558" t="s">
        <v>498</v>
      </c>
      <c r="F64" s="559">
        <v>0</v>
      </c>
      <c r="G64" s="560">
        <v>1</v>
      </c>
      <c r="H64" s="560">
        <v>0</v>
      </c>
      <c r="I64" s="560">
        <v>0</v>
      </c>
      <c r="J64" s="560">
        <v>7</v>
      </c>
      <c r="K64" s="560">
        <v>0</v>
      </c>
      <c r="L64" s="560">
        <v>394</v>
      </c>
      <c r="M64" s="560">
        <v>394</v>
      </c>
      <c r="N64" s="560">
        <v>60</v>
      </c>
      <c r="O64" s="560">
        <v>216</v>
      </c>
      <c r="P64" s="560">
        <v>118</v>
      </c>
      <c r="Q64" s="560">
        <v>0</v>
      </c>
      <c r="R64" s="560">
        <v>0</v>
      </c>
      <c r="S64" s="560">
        <v>0</v>
      </c>
      <c r="T64" s="560">
        <v>0</v>
      </c>
      <c r="U64" s="560">
        <v>0</v>
      </c>
      <c r="V64" s="560">
        <v>0</v>
      </c>
      <c r="W64" s="560">
        <v>394</v>
      </c>
      <c r="X64" s="560">
        <v>56.285714285714285</v>
      </c>
      <c r="Y64" s="560">
        <v>37.999999999999993</v>
      </c>
      <c r="Z64" s="560">
        <v>68.336043360433607</v>
      </c>
      <c r="AA64" s="560">
        <v>0</v>
      </c>
      <c r="AB64" s="560">
        <v>0</v>
      </c>
      <c r="AC64" s="560">
        <v>322</v>
      </c>
      <c r="AD64" s="560">
        <v>10.000000000000009</v>
      </c>
      <c r="AE64" s="560">
        <v>47.000000000000064</v>
      </c>
      <c r="AF64" s="560">
        <v>14.999999999999993</v>
      </c>
      <c r="AG64" s="560">
        <v>0</v>
      </c>
      <c r="AH64" s="560">
        <v>0</v>
      </c>
      <c r="AI64" s="560">
        <v>0</v>
      </c>
      <c r="AJ64" s="560">
        <v>0</v>
      </c>
      <c r="AK64" s="560">
        <v>0</v>
      </c>
      <c r="AL64" s="560">
        <v>0</v>
      </c>
      <c r="AM64" s="560">
        <v>0</v>
      </c>
      <c r="AN64" s="560">
        <v>0</v>
      </c>
      <c r="AO64" s="560">
        <v>0</v>
      </c>
      <c r="AP64" s="560">
        <v>0</v>
      </c>
      <c r="AQ64" s="560">
        <v>1.1796407185628726</v>
      </c>
      <c r="AR64" s="560">
        <v>2.3592814371257491</v>
      </c>
      <c r="AS64" s="560">
        <v>4.7185628742514902</v>
      </c>
      <c r="AT64" s="560">
        <v>0</v>
      </c>
      <c r="AU64" s="560">
        <v>0</v>
      </c>
      <c r="AV64" s="560">
        <v>0</v>
      </c>
      <c r="AW64" s="560">
        <v>1.0677506775067751</v>
      </c>
      <c r="AX64" s="560">
        <v>97.906542056074727</v>
      </c>
      <c r="AY64" s="560">
        <v>20.701754385964904</v>
      </c>
      <c r="AZ64" s="560">
        <v>26.91228070175433</v>
      </c>
      <c r="BA64" s="560">
        <v>99.888602882773469</v>
      </c>
      <c r="BB64" s="560">
        <v>0</v>
      </c>
      <c r="BC64" s="560">
        <v>0</v>
      </c>
      <c r="BD64" s="560">
        <v>0</v>
      </c>
      <c r="BE64" s="560">
        <v>0</v>
      </c>
      <c r="BF64" s="560">
        <v>0</v>
      </c>
      <c r="BG64" s="560">
        <v>0.87412596117647101</v>
      </c>
      <c r="BH64" s="560">
        <v>0</v>
      </c>
      <c r="BI64" s="560">
        <v>0</v>
      </c>
      <c r="BJ64" s="560">
        <v>1</v>
      </c>
      <c r="BK64" s="560">
        <v>0</v>
      </c>
      <c r="BL64" s="560"/>
      <c r="BM64" s="560"/>
      <c r="BN64" s="560"/>
      <c r="BO64" s="560">
        <v>0</v>
      </c>
      <c r="BP64" s="560">
        <v>0</v>
      </c>
      <c r="BQ64" s="560">
        <v>0</v>
      </c>
      <c r="BR64" s="560"/>
    </row>
    <row r="65" spans="1:70" ht="15" x14ac:dyDescent="0.25">
      <c r="A65" s="564">
        <v>332</v>
      </c>
      <c r="B65" s="556">
        <v>124614</v>
      </c>
      <c r="C65" s="556">
        <v>9352118</v>
      </c>
      <c r="D65" s="557" t="s">
        <v>1182</v>
      </c>
      <c r="E65" s="558" t="s">
        <v>498</v>
      </c>
      <c r="F65" s="559">
        <v>0</v>
      </c>
      <c r="G65" s="560">
        <v>1</v>
      </c>
      <c r="H65" s="560">
        <v>0</v>
      </c>
      <c r="I65" s="560">
        <v>0</v>
      </c>
      <c r="J65" s="560">
        <v>7</v>
      </c>
      <c r="K65" s="560">
        <v>0</v>
      </c>
      <c r="L65" s="560">
        <v>203</v>
      </c>
      <c r="M65" s="560">
        <v>203</v>
      </c>
      <c r="N65" s="560">
        <v>30</v>
      </c>
      <c r="O65" s="560">
        <v>117</v>
      </c>
      <c r="P65" s="560">
        <v>56</v>
      </c>
      <c r="Q65" s="560">
        <v>0</v>
      </c>
      <c r="R65" s="560">
        <v>0</v>
      </c>
      <c r="S65" s="560">
        <v>0</v>
      </c>
      <c r="T65" s="560">
        <v>0</v>
      </c>
      <c r="U65" s="560">
        <v>0</v>
      </c>
      <c r="V65" s="560">
        <v>0</v>
      </c>
      <c r="W65" s="560">
        <v>203</v>
      </c>
      <c r="X65" s="560">
        <v>29</v>
      </c>
      <c r="Y65" s="560">
        <v>16.000000000000004</v>
      </c>
      <c r="Z65" s="560">
        <v>32.606217616580309</v>
      </c>
      <c r="AA65" s="560">
        <v>0</v>
      </c>
      <c r="AB65" s="560">
        <v>0</v>
      </c>
      <c r="AC65" s="560">
        <v>186.67839195979903</v>
      </c>
      <c r="AD65" s="560">
        <v>1.0201005025125622</v>
      </c>
      <c r="AE65" s="560">
        <v>14.281407035175871</v>
      </c>
      <c r="AF65" s="560">
        <v>1.0201005025125622</v>
      </c>
      <c r="AG65" s="560">
        <v>0</v>
      </c>
      <c r="AH65" s="560">
        <v>0</v>
      </c>
      <c r="AI65" s="560">
        <v>0</v>
      </c>
      <c r="AJ65" s="560">
        <v>0</v>
      </c>
      <c r="AK65" s="560">
        <v>0</v>
      </c>
      <c r="AL65" s="560">
        <v>0</v>
      </c>
      <c r="AM65" s="560">
        <v>0</v>
      </c>
      <c r="AN65" s="560">
        <v>0</v>
      </c>
      <c r="AO65" s="560">
        <v>0</v>
      </c>
      <c r="AP65" s="560">
        <v>0</v>
      </c>
      <c r="AQ65" s="560">
        <v>3.5202312138728229</v>
      </c>
      <c r="AR65" s="560">
        <v>3.5202312138728229</v>
      </c>
      <c r="AS65" s="560">
        <v>3.5202312138728229</v>
      </c>
      <c r="AT65" s="560">
        <v>0</v>
      </c>
      <c r="AU65" s="560">
        <v>0</v>
      </c>
      <c r="AV65" s="560">
        <v>0</v>
      </c>
      <c r="AW65" s="560">
        <v>1.0518134715025906</v>
      </c>
      <c r="AX65" s="560">
        <v>39.678260869565257</v>
      </c>
      <c r="AY65" s="560">
        <v>3.054545454545452</v>
      </c>
      <c r="AZ65" s="560">
        <v>5.0909090909090899</v>
      </c>
      <c r="BA65" s="560">
        <v>33.443467339898127</v>
      </c>
      <c r="BB65" s="560">
        <v>0</v>
      </c>
      <c r="BC65" s="560">
        <v>0</v>
      </c>
      <c r="BD65" s="560">
        <v>0</v>
      </c>
      <c r="BE65" s="560">
        <v>2.6999999999999087</v>
      </c>
      <c r="BF65" s="560">
        <v>0</v>
      </c>
      <c r="BG65" s="560">
        <v>1.38047259340101</v>
      </c>
      <c r="BH65" s="560">
        <v>0</v>
      </c>
      <c r="BI65" s="560">
        <v>0</v>
      </c>
      <c r="BJ65" s="560">
        <v>1</v>
      </c>
      <c r="BK65" s="560">
        <v>0</v>
      </c>
      <c r="BL65" s="560"/>
      <c r="BM65" s="560"/>
      <c r="BN65" s="560"/>
      <c r="BO65" s="560">
        <v>0</v>
      </c>
      <c r="BP65" s="560">
        <v>0</v>
      </c>
      <c r="BQ65" s="560">
        <v>0</v>
      </c>
      <c r="BR65" s="560"/>
    </row>
    <row r="66" spans="1:70" ht="15" x14ac:dyDescent="0.25">
      <c r="A66" s="564">
        <v>337</v>
      </c>
      <c r="B66" s="556">
        <v>124615</v>
      </c>
      <c r="C66" s="556">
        <v>9352121</v>
      </c>
      <c r="D66" s="557" t="s">
        <v>841</v>
      </c>
      <c r="E66" s="558" t="s">
        <v>498</v>
      </c>
      <c r="F66" s="559">
        <v>0</v>
      </c>
      <c r="G66" s="560">
        <v>1</v>
      </c>
      <c r="H66" s="560">
        <v>0</v>
      </c>
      <c r="I66" s="560">
        <v>0</v>
      </c>
      <c r="J66" s="560">
        <v>7</v>
      </c>
      <c r="K66" s="560">
        <v>0</v>
      </c>
      <c r="L66" s="560">
        <v>106</v>
      </c>
      <c r="M66" s="560">
        <v>106</v>
      </c>
      <c r="N66" s="560">
        <v>16</v>
      </c>
      <c r="O66" s="560">
        <v>59</v>
      </c>
      <c r="P66" s="560">
        <v>31</v>
      </c>
      <c r="Q66" s="560">
        <v>0</v>
      </c>
      <c r="R66" s="560">
        <v>0</v>
      </c>
      <c r="S66" s="560">
        <v>0</v>
      </c>
      <c r="T66" s="560">
        <v>0</v>
      </c>
      <c r="U66" s="560">
        <v>0</v>
      </c>
      <c r="V66" s="560">
        <v>0</v>
      </c>
      <c r="W66" s="560">
        <v>106</v>
      </c>
      <c r="X66" s="560">
        <v>15.142857142857142</v>
      </c>
      <c r="Y66" s="560">
        <v>4.0000000000000027</v>
      </c>
      <c r="Z66" s="560">
        <v>8.3137254901960791</v>
      </c>
      <c r="AA66" s="560">
        <v>0</v>
      </c>
      <c r="AB66" s="560">
        <v>0</v>
      </c>
      <c r="AC66" s="560">
        <v>81.999999999999957</v>
      </c>
      <c r="AD66" s="560">
        <v>9.9999999999999964</v>
      </c>
      <c r="AE66" s="560">
        <v>10.999999999999959</v>
      </c>
      <c r="AF66" s="560">
        <v>0</v>
      </c>
      <c r="AG66" s="560">
        <v>2.0000000000000013</v>
      </c>
      <c r="AH66" s="560">
        <v>0.99999999999999956</v>
      </c>
      <c r="AI66" s="560">
        <v>0</v>
      </c>
      <c r="AJ66" s="560">
        <v>0</v>
      </c>
      <c r="AK66" s="560">
        <v>0</v>
      </c>
      <c r="AL66" s="560">
        <v>0</v>
      </c>
      <c r="AM66" s="560">
        <v>0</v>
      </c>
      <c r="AN66" s="560">
        <v>0</v>
      </c>
      <c r="AO66" s="560">
        <v>0</v>
      </c>
      <c r="AP66" s="560">
        <v>0</v>
      </c>
      <c r="AQ66" s="560">
        <v>0</v>
      </c>
      <c r="AR66" s="560">
        <v>0</v>
      </c>
      <c r="AS66" s="560">
        <v>1.1777777777777765</v>
      </c>
      <c r="AT66" s="560">
        <v>0</v>
      </c>
      <c r="AU66" s="560">
        <v>0</v>
      </c>
      <c r="AV66" s="560">
        <v>0</v>
      </c>
      <c r="AW66" s="560">
        <v>0</v>
      </c>
      <c r="AX66" s="560">
        <v>19.327586206896566</v>
      </c>
      <c r="AY66" s="560">
        <v>1.148148148148147</v>
      </c>
      <c r="AZ66" s="560">
        <v>2.2962962962962972</v>
      </c>
      <c r="BA66" s="560">
        <v>16.135051653185762</v>
      </c>
      <c r="BB66" s="560">
        <v>0</v>
      </c>
      <c r="BC66" s="560">
        <v>0</v>
      </c>
      <c r="BD66" s="560">
        <v>0</v>
      </c>
      <c r="BE66" s="560">
        <v>5.3999999999999897</v>
      </c>
      <c r="BF66" s="560">
        <v>0</v>
      </c>
      <c r="BG66" s="560">
        <v>2.01441963714286</v>
      </c>
      <c r="BH66" s="560">
        <v>0</v>
      </c>
      <c r="BI66" s="560">
        <v>1</v>
      </c>
      <c r="BJ66" s="560">
        <v>1</v>
      </c>
      <c r="BK66" s="560">
        <v>0</v>
      </c>
      <c r="BL66" s="560"/>
      <c r="BM66" s="560"/>
      <c r="BN66" s="560"/>
      <c r="BO66" s="560">
        <v>0</v>
      </c>
      <c r="BP66" s="560">
        <v>0</v>
      </c>
      <c r="BQ66" s="560">
        <v>0</v>
      </c>
      <c r="BR66" s="560"/>
    </row>
    <row r="67" spans="1:70" ht="15" x14ac:dyDescent="0.25">
      <c r="A67" s="564">
        <v>109</v>
      </c>
      <c r="B67" s="556">
        <v>124616</v>
      </c>
      <c r="C67" s="556">
        <v>9352122</v>
      </c>
      <c r="D67" s="557" t="s">
        <v>754</v>
      </c>
      <c r="E67" s="558" t="s">
        <v>498</v>
      </c>
      <c r="F67" s="559">
        <v>0</v>
      </c>
      <c r="G67" s="560">
        <v>1</v>
      </c>
      <c r="H67" s="560">
        <v>0</v>
      </c>
      <c r="I67" s="560">
        <v>0</v>
      </c>
      <c r="J67" s="560">
        <v>7</v>
      </c>
      <c r="K67" s="560">
        <v>0</v>
      </c>
      <c r="L67" s="560">
        <v>83</v>
      </c>
      <c r="M67" s="560">
        <v>83</v>
      </c>
      <c r="N67" s="560">
        <v>13</v>
      </c>
      <c r="O67" s="560">
        <v>48</v>
      </c>
      <c r="P67" s="560">
        <v>22</v>
      </c>
      <c r="Q67" s="560">
        <v>0</v>
      </c>
      <c r="R67" s="560">
        <v>0</v>
      </c>
      <c r="S67" s="560">
        <v>0</v>
      </c>
      <c r="T67" s="560">
        <v>0</v>
      </c>
      <c r="U67" s="560">
        <v>0</v>
      </c>
      <c r="V67" s="560">
        <v>0</v>
      </c>
      <c r="W67" s="560">
        <v>83</v>
      </c>
      <c r="X67" s="560">
        <v>11.857142857142858</v>
      </c>
      <c r="Y67" s="560">
        <v>11.000000000000023</v>
      </c>
      <c r="Z67" s="560">
        <v>22.063291139240505</v>
      </c>
      <c r="AA67" s="560">
        <v>0</v>
      </c>
      <c r="AB67" s="560">
        <v>0</v>
      </c>
      <c r="AC67" s="560">
        <v>81.975308641975289</v>
      </c>
      <c r="AD67" s="560">
        <v>1.024691358024693</v>
      </c>
      <c r="AE67" s="560">
        <v>0</v>
      </c>
      <c r="AF67" s="560">
        <v>0</v>
      </c>
      <c r="AG67" s="560">
        <v>0</v>
      </c>
      <c r="AH67" s="560">
        <v>0</v>
      </c>
      <c r="AI67" s="560">
        <v>0</v>
      </c>
      <c r="AJ67" s="560">
        <v>0</v>
      </c>
      <c r="AK67" s="560">
        <v>0</v>
      </c>
      <c r="AL67" s="560">
        <v>0</v>
      </c>
      <c r="AM67" s="560">
        <v>0</v>
      </c>
      <c r="AN67" s="560">
        <v>0</v>
      </c>
      <c r="AO67" s="560">
        <v>0</v>
      </c>
      <c r="AP67" s="560">
        <v>0</v>
      </c>
      <c r="AQ67" s="560">
        <v>1.1857142857142868</v>
      </c>
      <c r="AR67" s="560">
        <v>1.1857142857142868</v>
      </c>
      <c r="AS67" s="560">
        <v>1.1857142857142868</v>
      </c>
      <c r="AT67" s="560">
        <v>0</v>
      </c>
      <c r="AU67" s="560">
        <v>0</v>
      </c>
      <c r="AV67" s="560">
        <v>0</v>
      </c>
      <c r="AW67" s="560">
        <v>1.0506329113924051</v>
      </c>
      <c r="AX67" s="560">
        <v>17.739130434782592</v>
      </c>
      <c r="AY67" s="560">
        <v>1.0476190476190472</v>
      </c>
      <c r="AZ67" s="560">
        <v>4.19047619047618</v>
      </c>
      <c r="BA67" s="560">
        <v>17.378496302868946</v>
      </c>
      <c r="BB67" s="560">
        <v>0</v>
      </c>
      <c r="BC67" s="560">
        <v>0</v>
      </c>
      <c r="BD67" s="560">
        <v>0</v>
      </c>
      <c r="BE67" s="560">
        <v>0</v>
      </c>
      <c r="BF67" s="560">
        <v>0</v>
      </c>
      <c r="BG67" s="560">
        <v>2.2132498736842101</v>
      </c>
      <c r="BH67" s="560">
        <v>0</v>
      </c>
      <c r="BI67" s="560">
        <v>1</v>
      </c>
      <c r="BJ67" s="560">
        <v>1</v>
      </c>
      <c r="BK67" s="560">
        <v>0</v>
      </c>
      <c r="BL67" s="560"/>
      <c r="BM67" s="560"/>
      <c r="BN67" s="560"/>
      <c r="BO67" s="560">
        <v>0</v>
      </c>
      <c r="BP67" s="560">
        <v>0</v>
      </c>
      <c r="BQ67" s="560">
        <v>0</v>
      </c>
      <c r="BR67" s="560"/>
    </row>
    <row r="68" spans="1:70" ht="15" x14ac:dyDescent="0.25">
      <c r="A68" s="564">
        <v>339</v>
      </c>
      <c r="B68" s="556">
        <v>124618</v>
      </c>
      <c r="C68" s="556">
        <v>9352124</v>
      </c>
      <c r="D68" s="557" t="s">
        <v>843</v>
      </c>
      <c r="E68" s="558" t="s">
        <v>498</v>
      </c>
      <c r="F68" s="559">
        <v>0</v>
      </c>
      <c r="G68" s="560">
        <v>1</v>
      </c>
      <c r="H68" s="560">
        <v>0</v>
      </c>
      <c r="I68" s="560">
        <v>0</v>
      </c>
      <c r="J68" s="560">
        <v>7</v>
      </c>
      <c r="K68" s="560">
        <v>0</v>
      </c>
      <c r="L68" s="560">
        <v>107</v>
      </c>
      <c r="M68" s="560">
        <v>107</v>
      </c>
      <c r="N68" s="560">
        <v>15</v>
      </c>
      <c r="O68" s="560">
        <v>62</v>
      </c>
      <c r="P68" s="560">
        <v>30</v>
      </c>
      <c r="Q68" s="560">
        <v>0</v>
      </c>
      <c r="R68" s="560">
        <v>0</v>
      </c>
      <c r="S68" s="560">
        <v>0</v>
      </c>
      <c r="T68" s="560">
        <v>0</v>
      </c>
      <c r="U68" s="560">
        <v>0</v>
      </c>
      <c r="V68" s="560">
        <v>0</v>
      </c>
      <c r="W68" s="560">
        <v>107</v>
      </c>
      <c r="X68" s="560">
        <v>15.285714285714286</v>
      </c>
      <c r="Y68" s="560">
        <v>1.9999999999999969</v>
      </c>
      <c r="Z68" s="560">
        <v>11.317307692307692</v>
      </c>
      <c r="AA68" s="560">
        <v>0</v>
      </c>
      <c r="AB68" s="560">
        <v>0</v>
      </c>
      <c r="AC68" s="560">
        <v>101.99999999999997</v>
      </c>
      <c r="AD68" s="560">
        <v>1.9999999999999969</v>
      </c>
      <c r="AE68" s="560">
        <v>0</v>
      </c>
      <c r="AF68" s="560">
        <v>0</v>
      </c>
      <c r="AG68" s="560">
        <v>1.9999999999999969</v>
      </c>
      <c r="AH68" s="560">
        <v>0.99999999999999956</v>
      </c>
      <c r="AI68" s="560">
        <v>0</v>
      </c>
      <c r="AJ68" s="560">
        <v>0</v>
      </c>
      <c r="AK68" s="560">
        <v>0</v>
      </c>
      <c r="AL68" s="560">
        <v>0</v>
      </c>
      <c r="AM68" s="560">
        <v>0</v>
      </c>
      <c r="AN68" s="560">
        <v>0</v>
      </c>
      <c r="AO68" s="560">
        <v>0</v>
      </c>
      <c r="AP68" s="560">
        <v>0</v>
      </c>
      <c r="AQ68" s="560">
        <v>0</v>
      </c>
      <c r="AR68" s="560">
        <v>0</v>
      </c>
      <c r="AS68" s="560">
        <v>0</v>
      </c>
      <c r="AT68" s="560">
        <v>0</v>
      </c>
      <c r="AU68" s="560">
        <v>0</v>
      </c>
      <c r="AV68" s="560">
        <v>0</v>
      </c>
      <c r="AW68" s="560">
        <v>0</v>
      </c>
      <c r="AX68" s="560">
        <v>19.633333333333354</v>
      </c>
      <c r="AY68" s="560">
        <v>0</v>
      </c>
      <c r="AZ68" s="560">
        <v>0</v>
      </c>
      <c r="BA68" s="560">
        <v>13.472307971014505</v>
      </c>
      <c r="BB68" s="560">
        <v>0</v>
      </c>
      <c r="BC68" s="560">
        <v>0</v>
      </c>
      <c r="BD68" s="560">
        <v>0</v>
      </c>
      <c r="BE68" s="560">
        <v>0</v>
      </c>
      <c r="BF68" s="560">
        <v>0</v>
      </c>
      <c r="BG68" s="560">
        <v>1.5165404901408499</v>
      </c>
      <c r="BH68" s="560">
        <v>0</v>
      </c>
      <c r="BI68" s="560">
        <v>0</v>
      </c>
      <c r="BJ68" s="560">
        <v>1</v>
      </c>
      <c r="BK68" s="560">
        <v>0</v>
      </c>
      <c r="BL68" s="560"/>
      <c r="BM68" s="560"/>
      <c r="BN68" s="560"/>
      <c r="BO68" s="560">
        <v>0</v>
      </c>
      <c r="BP68" s="560">
        <v>0</v>
      </c>
      <c r="BQ68" s="560">
        <v>0</v>
      </c>
      <c r="BR68" s="560"/>
    </row>
    <row r="69" spans="1:70" ht="15" x14ac:dyDescent="0.25">
      <c r="A69" s="564">
        <v>342</v>
      </c>
      <c r="B69" s="556">
        <v>124619</v>
      </c>
      <c r="C69" s="556">
        <v>9352125</v>
      </c>
      <c r="D69" s="557" t="s">
        <v>845</v>
      </c>
      <c r="E69" s="558" t="s">
        <v>498</v>
      </c>
      <c r="F69" s="559">
        <v>0</v>
      </c>
      <c r="G69" s="560">
        <v>1</v>
      </c>
      <c r="H69" s="560">
        <v>0</v>
      </c>
      <c r="I69" s="560">
        <v>0</v>
      </c>
      <c r="J69" s="560">
        <v>7</v>
      </c>
      <c r="K69" s="560">
        <v>0</v>
      </c>
      <c r="L69" s="560">
        <v>209</v>
      </c>
      <c r="M69" s="560">
        <v>209</v>
      </c>
      <c r="N69" s="560">
        <v>30</v>
      </c>
      <c r="O69" s="560">
        <v>118</v>
      </c>
      <c r="P69" s="560">
        <v>61</v>
      </c>
      <c r="Q69" s="560">
        <v>0</v>
      </c>
      <c r="R69" s="560">
        <v>0</v>
      </c>
      <c r="S69" s="560">
        <v>0</v>
      </c>
      <c r="T69" s="560">
        <v>0</v>
      </c>
      <c r="U69" s="560">
        <v>0</v>
      </c>
      <c r="V69" s="560">
        <v>0</v>
      </c>
      <c r="W69" s="560">
        <v>209</v>
      </c>
      <c r="X69" s="560">
        <v>29.857142857142858</v>
      </c>
      <c r="Y69" s="560">
        <v>18.999999999999996</v>
      </c>
      <c r="Z69" s="560">
        <v>35.178217821782184</v>
      </c>
      <c r="AA69" s="560">
        <v>0</v>
      </c>
      <c r="AB69" s="560">
        <v>0</v>
      </c>
      <c r="AC69" s="560">
        <v>199.99999999999994</v>
      </c>
      <c r="AD69" s="560">
        <v>7.0000000000000044</v>
      </c>
      <c r="AE69" s="560">
        <v>0</v>
      </c>
      <c r="AF69" s="560">
        <v>0</v>
      </c>
      <c r="AG69" s="560">
        <v>1.9999999999999996</v>
      </c>
      <c r="AH69" s="560">
        <v>0</v>
      </c>
      <c r="AI69" s="560">
        <v>0</v>
      </c>
      <c r="AJ69" s="560">
        <v>0</v>
      </c>
      <c r="AK69" s="560">
        <v>0</v>
      </c>
      <c r="AL69" s="560">
        <v>0</v>
      </c>
      <c r="AM69" s="560">
        <v>0</v>
      </c>
      <c r="AN69" s="560">
        <v>0</v>
      </c>
      <c r="AO69" s="560">
        <v>0</v>
      </c>
      <c r="AP69" s="560">
        <v>0</v>
      </c>
      <c r="AQ69" s="560">
        <v>4.6966292134831562</v>
      </c>
      <c r="AR69" s="560">
        <v>5.8707865168539248</v>
      </c>
      <c r="AS69" s="560">
        <v>5.8707865168539248</v>
      </c>
      <c r="AT69" s="560">
        <v>0</v>
      </c>
      <c r="AU69" s="560">
        <v>0</v>
      </c>
      <c r="AV69" s="560">
        <v>0</v>
      </c>
      <c r="AW69" s="560">
        <v>0</v>
      </c>
      <c r="AX69" s="560">
        <v>45.775862068965566</v>
      </c>
      <c r="AY69" s="560">
        <v>6.5357142857142767</v>
      </c>
      <c r="AZ69" s="560">
        <v>9.8035714285714466</v>
      </c>
      <c r="BA69" s="560">
        <v>42.980826705561881</v>
      </c>
      <c r="BB69" s="560">
        <v>0</v>
      </c>
      <c r="BC69" s="560">
        <v>0</v>
      </c>
      <c r="BD69" s="560">
        <v>0</v>
      </c>
      <c r="BE69" s="560">
        <v>0.10000000000009682</v>
      </c>
      <c r="BF69" s="560">
        <v>0</v>
      </c>
      <c r="BG69" s="560">
        <v>0.553398865921788</v>
      </c>
      <c r="BH69" s="560">
        <v>0</v>
      </c>
      <c r="BI69" s="560">
        <v>0</v>
      </c>
      <c r="BJ69" s="560">
        <v>1</v>
      </c>
      <c r="BK69" s="560">
        <v>0</v>
      </c>
      <c r="BL69" s="560"/>
      <c r="BM69" s="560"/>
      <c r="BN69" s="560"/>
      <c r="BO69" s="560">
        <v>0</v>
      </c>
      <c r="BP69" s="560">
        <v>0</v>
      </c>
      <c r="BQ69" s="560">
        <v>0</v>
      </c>
      <c r="BR69" s="560"/>
    </row>
    <row r="70" spans="1:70" ht="15" x14ac:dyDescent="0.25">
      <c r="A70" s="564">
        <v>115</v>
      </c>
      <c r="B70" s="556">
        <v>124620</v>
      </c>
      <c r="C70" s="556">
        <v>9352126</v>
      </c>
      <c r="D70" s="557" t="s">
        <v>759</v>
      </c>
      <c r="E70" s="558" t="s">
        <v>498</v>
      </c>
      <c r="F70" s="559">
        <v>0</v>
      </c>
      <c r="G70" s="560">
        <v>1</v>
      </c>
      <c r="H70" s="560">
        <v>0</v>
      </c>
      <c r="I70" s="560">
        <v>0</v>
      </c>
      <c r="J70" s="560">
        <v>7</v>
      </c>
      <c r="K70" s="560">
        <v>0</v>
      </c>
      <c r="L70" s="560">
        <v>98</v>
      </c>
      <c r="M70" s="560">
        <v>98</v>
      </c>
      <c r="N70" s="560">
        <v>15</v>
      </c>
      <c r="O70" s="560">
        <v>55</v>
      </c>
      <c r="P70" s="560">
        <v>28</v>
      </c>
      <c r="Q70" s="560">
        <v>0</v>
      </c>
      <c r="R70" s="560">
        <v>0</v>
      </c>
      <c r="S70" s="560">
        <v>0</v>
      </c>
      <c r="T70" s="560">
        <v>0</v>
      </c>
      <c r="U70" s="560">
        <v>0</v>
      </c>
      <c r="V70" s="560">
        <v>0</v>
      </c>
      <c r="W70" s="560">
        <v>98</v>
      </c>
      <c r="X70" s="560">
        <v>14</v>
      </c>
      <c r="Y70" s="560">
        <v>3.9999999999999956</v>
      </c>
      <c r="Z70" s="560">
        <v>9.8989898989898997</v>
      </c>
      <c r="AA70" s="560">
        <v>0</v>
      </c>
      <c r="AB70" s="560">
        <v>0</v>
      </c>
      <c r="AC70" s="560">
        <v>93.000000000000028</v>
      </c>
      <c r="AD70" s="560">
        <v>1.9999999999999978</v>
      </c>
      <c r="AE70" s="560">
        <v>0</v>
      </c>
      <c r="AF70" s="560">
        <v>3.0000000000000018</v>
      </c>
      <c r="AG70" s="560">
        <v>0</v>
      </c>
      <c r="AH70" s="560">
        <v>0</v>
      </c>
      <c r="AI70" s="560">
        <v>0</v>
      </c>
      <c r="AJ70" s="560">
        <v>0</v>
      </c>
      <c r="AK70" s="560">
        <v>0</v>
      </c>
      <c r="AL70" s="560">
        <v>0</v>
      </c>
      <c r="AM70" s="560">
        <v>0</v>
      </c>
      <c r="AN70" s="560">
        <v>0</v>
      </c>
      <c r="AO70" s="560">
        <v>0</v>
      </c>
      <c r="AP70" s="560">
        <v>0</v>
      </c>
      <c r="AQ70" s="560">
        <v>0</v>
      </c>
      <c r="AR70" s="560">
        <v>0</v>
      </c>
      <c r="AS70" s="560">
        <v>0</v>
      </c>
      <c r="AT70" s="560">
        <v>0</v>
      </c>
      <c r="AU70" s="560">
        <v>0</v>
      </c>
      <c r="AV70" s="560">
        <v>0</v>
      </c>
      <c r="AW70" s="560">
        <v>0.98989898989898994</v>
      </c>
      <c r="AX70" s="560">
        <v>7.9999999999999751</v>
      </c>
      <c r="AY70" s="560">
        <v>3.36</v>
      </c>
      <c r="AZ70" s="560">
        <v>5.6000000000000005</v>
      </c>
      <c r="BA70" s="560">
        <v>12.185060240963839</v>
      </c>
      <c r="BB70" s="560">
        <v>0</v>
      </c>
      <c r="BC70" s="560">
        <v>0</v>
      </c>
      <c r="BD70" s="560">
        <v>0</v>
      </c>
      <c r="BE70" s="560">
        <v>1.2000000000000322</v>
      </c>
      <c r="BF70" s="560">
        <v>0</v>
      </c>
      <c r="BG70" s="560">
        <v>1.9218864839285701</v>
      </c>
      <c r="BH70" s="560">
        <v>0</v>
      </c>
      <c r="BI70" s="560">
        <v>0</v>
      </c>
      <c r="BJ70" s="560">
        <v>1</v>
      </c>
      <c r="BK70" s="560">
        <v>0</v>
      </c>
      <c r="BL70" s="560"/>
      <c r="BM70" s="560"/>
      <c r="BN70" s="560"/>
      <c r="BO70" s="560">
        <v>0</v>
      </c>
      <c r="BP70" s="560">
        <v>0</v>
      </c>
      <c r="BQ70" s="560">
        <v>0</v>
      </c>
      <c r="BR70" s="560"/>
    </row>
    <row r="71" spans="1:70" ht="15" x14ac:dyDescent="0.25">
      <c r="A71" s="564">
        <v>502</v>
      </c>
      <c r="B71" s="556">
        <v>124622</v>
      </c>
      <c r="C71" s="556">
        <v>9352129</v>
      </c>
      <c r="D71" s="557" t="s">
        <v>1184</v>
      </c>
      <c r="E71" s="558" t="s">
        <v>498</v>
      </c>
      <c r="F71" s="559">
        <v>0</v>
      </c>
      <c r="G71" s="560">
        <v>1</v>
      </c>
      <c r="H71" s="560">
        <v>0</v>
      </c>
      <c r="I71" s="560">
        <v>0</v>
      </c>
      <c r="J71" s="560">
        <v>7</v>
      </c>
      <c r="K71" s="560">
        <v>0</v>
      </c>
      <c r="L71" s="560">
        <v>186</v>
      </c>
      <c r="M71" s="560">
        <v>186</v>
      </c>
      <c r="N71" s="560">
        <v>15</v>
      </c>
      <c r="O71" s="560">
        <v>108</v>
      </c>
      <c r="P71" s="560">
        <v>63</v>
      </c>
      <c r="Q71" s="560">
        <v>0</v>
      </c>
      <c r="R71" s="560">
        <v>0</v>
      </c>
      <c r="S71" s="560">
        <v>0</v>
      </c>
      <c r="T71" s="560">
        <v>0</v>
      </c>
      <c r="U71" s="560">
        <v>0</v>
      </c>
      <c r="V71" s="560">
        <v>0</v>
      </c>
      <c r="W71" s="560">
        <v>186</v>
      </c>
      <c r="X71" s="560">
        <v>26.571428571428573</v>
      </c>
      <c r="Y71" s="560">
        <v>45.00000000000005</v>
      </c>
      <c r="Z71" s="560">
        <v>73.272727272727266</v>
      </c>
      <c r="AA71" s="560">
        <v>0</v>
      </c>
      <c r="AB71" s="560">
        <v>0</v>
      </c>
      <c r="AC71" s="560">
        <v>65.000000000000028</v>
      </c>
      <c r="AD71" s="560">
        <v>73.000000000000014</v>
      </c>
      <c r="AE71" s="560">
        <v>43.00000000000005</v>
      </c>
      <c r="AF71" s="560">
        <v>4.9999999999999947</v>
      </c>
      <c r="AG71" s="560">
        <v>0</v>
      </c>
      <c r="AH71" s="560">
        <v>0</v>
      </c>
      <c r="AI71" s="560">
        <v>0</v>
      </c>
      <c r="AJ71" s="560">
        <v>0</v>
      </c>
      <c r="AK71" s="560">
        <v>0</v>
      </c>
      <c r="AL71" s="560">
        <v>0</v>
      </c>
      <c r="AM71" s="560">
        <v>0</v>
      </c>
      <c r="AN71" s="560">
        <v>0</v>
      </c>
      <c r="AO71" s="560">
        <v>0</v>
      </c>
      <c r="AP71" s="560">
        <v>0</v>
      </c>
      <c r="AQ71" s="560">
        <v>3.2631578947368407</v>
      </c>
      <c r="AR71" s="560">
        <v>5.4385964912280613</v>
      </c>
      <c r="AS71" s="560">
        <v>10.877192982456142</v>
      </c>
      <c r="AT71" s="560">
        <v>0</v>
      </c>
      <c r="AU71" s="560">
        <v>0</v>
      </c>
      <c r="AV71" s="560">
        <v>0</v>
      </c>
      <c r="AW71" s="560">
        <v>0</v>
      </c>
      <c r="AX71" s="560">
        <v>57.176470588235262</v>
      </c>
      <c r="AY71" s="560">
        <v>11.745762711864426</v>
      </c>
      <c r="AZ71" s="560">
        <v>14.949152542372861</v>
      </c>
      <c r="BA71" s="560">
        <v>52.953732486750233</v>
      </c>
      <c r="BB71" s="560">
        <v>0</v>
      </c>
      <c r="BC71" s="560">
        <v>0</v>
      </c>
      <c r="BD71" s="560">
        <v>0</v>
      </c>
      <c r="BE71" s="560">
        <v>0</v>
      </c>
      <c r="BF71" s="560">
        <v>0</v>
      </c>
      <c r="BG71" s="560">
        <v>0.45629191470588198</v>
      </c>
      <c r="BH71" s="560">
        <v>0</v>
      </c>
      <c r="BI71" s="560">
        <v>0</v>
      </c>
      <c r="BJ71" s="560">
        <v>1</v>
      </c>
      <c r="BK71" s="560">
        <v>0</v>
      </c>
      <c r="BL71" s="560"/>
      <c r="BM71" s="560"/>
      <c r="BN71" s="560"/>
      <c r="BO71" s="560">
        <v>20.6</v>
      </c>
      <c r="BP71" s="560">
        <v>18</v>
      </c>
      <c r="BQ71" s="560">
        <v>14.2</v>
      </c>
      <c r="BR71" s="560"/>
    </row>
    <row r="72" spans="1:70" ht="15" x14ac:dyDescent="0.25">
      <c r="A72" s="564">
        <v>229</v>
      </c>
      <c r="B72" s="556">
        <v>124624</v>
      </c>
      <c r="C72" s="556">
        <v>9352131</v>
      </c>
      <c r="D72" s="557" t="s">
        <v>783</v>
      </c>
      <c r="E72" s="558" t="s">
        <v>498</v>
      </c>
      <c r="F72" s="559">
        <v>0</v>
      </c>
      <c r="G72" s="560">
        <v>1</v>
      </c>
      <c r="H72" s="560">
        <v>0</v>
      </c>
      <c r="I72" s="560">
        <v>0</v>
      </c>
      <c r="J72" s="560">
        <v>4</v>
      </c>
      <c r="K72" s="560">
        <v>0</v>
      </c>
      <c r="L72" s="560">
        <v>349</v>
      </c>
      <c r="M72" s="560">
        <v>349</v>
      </c>
      <c r="N72" s="560">
        <v>0</v>
      </c>
      <c r="O72" s="560">
        <v>174</v>
      </c>
      <c r="P72" s="560">
        <v>175</v>
      </c>
      <c r="Q72" s="560">
        <v>0</v>
      </c>
      <c r="R72" s="560">
        <v>0</v>
      </c>
      <c r="S72" s="560">
        <v>0</v>
      </c>
      <c r="T72" s="560">
        <v>0</v>
      </c>
      <c r="U72" s="560">
        <v>0</v>
      </c>
      <c r="V72" s="560">
        <v>0</v>
      </c>
      <c r="W72" s="560">
        <v>349</v>
      </c>
      <c r="X72" s="560">
        <v>87.25</v>
      </c>
      <c r="Y72" s="560">
        <v>30.000000000000007</v>
      </c>
      <c r="Z72" s="560">
        <v>47.270893371757921</v>
      </c>
      <c r="AA72" s="560">
        <v>0</v>
      </c>
      <c r="AB72" s="560">
        <v>0</v>
      </c>
      <c r="AC72" s="560">
        <v>253.00000000000011</v>
      </c>
      <c r="AD72" s="560">
        <v>16.999999999999996</v>
      </c>
      <c r="AE72" s="560">
        <v>40.999999999999901</v>
      </c>
      <c r="AF72" s="560">
        <v>37.999999999999879</v>
      </c>
      <c r="AG72" s="560">
        <v>0</v>
      </c>
      <c r="AH72" s="560">
        <v>0</v>
      </c>
      <c r="AI72" s="560">
        <v>0</v>
      </c>
      <c r="AJ72" s="560">
        <v>0</v>
      </c>
      <c r="AK72" s="560">
        <v>0</v>
      </c>
      <c r="AL72" s="560">
        <v>0</v>
      </c>
      <c r="AM72" s="560">
        <v>0</v>
      </c>
      <c r="AN72" s="560">
        <v>0</v>
      </c>
      <c r="AO72" s="560">
        <v>0</v>
      </c>
      <c r="AP72" s="560">
        <v>0</v>
      </c>
      <c r="AQ72" s="560">
        <v>0</v>
      </c>
      <c r="AR72" s="560">
        <v>0</v>
      </c>
      <c r="AS72" s="560">
        <v>9.9999999999999893</v>
      </c>
      <c r="AT72" s="560">
        <v>0</v>
      </c>
      <c r="AU72" s="560">
        <v>0</v>
      </c>
      <c r="AV72" s="560">
        <v>0</v>
      </c>
      <c r="AW72" s="560">
        <v>1.0057636887608068</v>
      </c>
      <c r="AX72" s="560">
        <v>101.00000000000009</v>
      </c>
      <c r="AY72" s="560">
        <v>12.209302325581392</v>
      </c>
      <c r="AZ72" s="560">
        <v>19.331395348837251</v>
      </c>
      <c r="BA72" s="560">
        <v>78.921395348837294</v>
      </c>
      <c r="BB72" s="560">
        <v>0</v>
      </c>
      <c r="BC72" s="560">
        <v>0</v>
      </c>
      <c r="BD72" s="560">
        <v>0</v>
      </c>
      <c r="BE72" s="560">
        <v>0</v>
      </c>
      <c r="BF72" s="560">
        <v>0</v>
      </c>
      <c r="BG72" s="560">
        <v>0.66486092754491</v>
      </c>
      <c r="BH72" s="560">
        <v>0</v>
      </c>
      <c r="BI72" s="560">
        <v>0</v>
      </c>
      <c r="BJ72" s="560">
        <v>1</v>
      </c>
      <c r="BK72" s="560">
        <v>0</v>
      </c>
      <c r="BL72" s="560"/>
      <c r="BM72" s="560"/>
      <c r="BN72" s="560"/>
      <c r="BO72" s="560">
        <v>0</v>
      </c>
      <c r="BP72" s="560">
        <v>0</v>
      </c>
      <c r="BQ72" s="560">
        <v>0</v>
      </c>
      <c r="BR72" s="560"/>
    </row>
    <row r="73" spans="1:70" ht="15" x14ac:dyDescent="0.25">
      <c r="A73" s="564">
        <v>313</v>
      </c>
      <c r="B73" s="556">
        <v>124625</v>
      </c>
      <c r="C73" s="556">
        <v>9352132</v>
      </c>
      <c r="D73" s="557" t="s">
        <v>828</v>
      </c>
      <c r="E73" s="558" t="s">
        <v>498</v>
      </c>
      <c r="F73" s="559">
        <v>0</v>
      </c>
      <c r="G73" s="560">
        <v>1</v>
      </c>
      <c r="H73" s="560">
        <v>0</v>
      </c>
      <c r="I73" s="560">
        <v>0</v>
      </c>
      <c r="J73" s="560">
        <v>7</v>
      </c>
      <c r="K73" s="560">
        <v>0</v>
      </c>
      <c r="L73" s="560">
        <v>444</v>
      </c>
      <c r="M73" s="560">
        <v>444</v>
      </c>
      <c r="N73" s="560">
        <v>60</v>
      </c>
      <c r="O73" s="560">
        <v>253</v>
      </c>
      <c r="P73" s="560">
        <v>156</v>
      </c>
      <c r="Q73" s="560">
        <v>0</v>
      </c>
      <c r="R73" s="560">
        <v>0</v>
      </c>
      <c r="S73" s="560">
        <v>0</v>
      </c>
      <c r="T73" s="560">
        <v>0</v>
      </c>
      <c r="U73" s="560">
        <v>0</v>
      </c>
      <c r="V73" s="560">
        <v>0</v>
      </c>
      <c r="W73" s="560">
        <v>444</v>
      </c>
      <c r="X73" s="560">
        <v>63.428571428571431</v>
      </c>
      <c r="Y73" s="560">
        <v>24.6140724946695</v>
      </c>
      <c r="Z73" s="560">
        <v>38.64968152866242</v>
      </c>
      <c r="AA73" s="560">
        <v>0</v>
      </c>
      <c r="AB73" s="560">
        <v>0</v>
      </c>
      <c r="AC73" s="560">
        <v>434.5330490405118</v>
      </c>
      <c r="AD73" s="560">
        <v>1.8933901918976561</v>
      </c>
      <c r="AE73" s="560">
        <v>2.8400852878464793</v>
      </c>
      <c r="AF73" s="560">
        <v>1.8933901918976561</v>
      </c>
      <c r="AG73" s="560">
        <v>2.8400852878464793</v>
      </c>
      <c r="AH73" s="560">
        <v>0</v>
      </c>
      <c r="AI73" s="560">
        <v>0</v>
      </c>
      <c r="AJ73" s="560">
        <v>0</v>
      </c>
      <c r="AK73" s="560">
        <v>0</v>
      </c>
      <c r="AL73" s="560">
        <v>0</v>
      </c>
      <c r="AM73" s="560">
        <v>0</v>
      </c>
      <c r="AN73" s="560">
        <v>0</v>
      </c>
      <c r="AO73" s="560">
        <v>0</v>
      </c>
      <c r="AP73" s="560">
        <v>0</v>
      </c>
      <c r="AQ73" s="560">
        <v>5.4278728606356861</v>
      </c>
      <c r="AR73" s="560">
        <v>10.855745721271372</v>
      </c>
      <c r="AS73" s="560">
        <v>15.198044009779931</v>
      </c>
      <c r="AT73" s="560">
        <v>0</v>
      </c>
      <c r="AU73" s="560">
        <v>0</v>
      </c>
      <c r="AV73" s="560">
        <v>0</v>
      </c>
      <c r="AW73" s="560">
        <v>0.9426751592356688</v>
      </c>
      <c r="AX73" s="560">
        <v>99.999999999999886</v>
      </c>
      <c r="AY73" s="560">
        <v>22.431372549019667</v>
      </c>
      <c r="AZ73" s="560">
        <v>29.568627450980433</v>
      </c>
      <c r="BA73" s="560">
        <v>96.147849848986013</v>
      </c>
      <c r="BB73" s="560">
        <v>0</v>
      </c>
      <c r="BC73" s="560">
        <v>0</v>
      </c>
      <c r="BD73" s="560">
        <v>0</v>
      </c>
      <c r="BE73" s="560">
        <v>0</v>
      </c>
      <c r="BF73" s="560">
        <v>0</v>
      </c>
      <c r="BG73" s="560">
        <v>0.53453443151927404</v>
      </c>
      <c r="BH73" s="560">
        <v>0</v>
      </c>
      <c r="BI73" s="560">
        <v>0</v>
      </c>
      <c r="BJ73" s="560">
        <v>1</v>
      </c>
      <c r="BK73" s="560">
        <v>0</v>
      </c>
      <c r="BL73" s="560">
        <v>25</v>
      </c>
      <c r="BM73" s="560"/>
      <c r="BN73" s="560"/>
      <c r="BO73" s="560">
        <v>0</v>
      </c>
      <c r="BP73" s="560">
        <v>0</v>
      </c>
      <c r="BQ73" s="560">
        <v>0</v>
      </c>
      <c r="BR73" s="560"/>
    </row>
    <row r="74" spans="1:70" ht="15" x14ac:dyDescent="0.25">
      <c r="A74" s="564">
        <v>208</v>
      </c>
      <c r="B74" s="556">
        <v>124626</v>
      </c>
      <c r="C74" s="556">
        <v>9352133</v>
      </c>
      <c r="D74" s="557" t="s">
        <v>773</v>
      </c>
      <c r="E74" s="558" t="s">
        <v>498</v>
      </c>
      <c r="F74" s="559">
        <v>0</v>
      </c>
      <c r="G74" s="560">
        <v>1</v>
      </c>
      <c r="H74" s="560">
        <v>0</v>
      </c>
      <c r="I74" s="560">
        <v>0</v>
      </c>
      <c r="J74" s="560">
        <v>7</v>
      </c>
      <c r="K74" s="560">
        <v>0</v>
      </c>
      <c r="L74" s="560">
        <v>199</v>
      </c>
      <c r="M74" s="560">
        <v>199</v>
      </c>
      <c r="N74" s="560">
        <v>30</v>
      </c>
      <c r="O74" s="560">
        <v>115</v>
      </c>
      <c r="P74" s="560">
        <v>54</v>
      </c>
      <c r="Q74" s="560">
        <v>0</v>
      </c>
      <c r="R74" s="560">
        <v>0</v>
      </c>
      <c r="S74" s="560">
        <v>0</v>
      </c>
      <c r="T74" s="560">
        <v>0</v>
      </c>
      <c r="U74" s="560">
        <v>0</v>
      </c>
      <c r="V74" s="560">
        <v>0</v>
      </c>
      <c r="W74" s="560">
        <v>199</v>
      </c>
      <c r="X74" s="560">
        <v>28.428571428571427</v>
      </c>
      <c r="Y74" s="560">
        <v>21.000000000000043</v>
      </c>
      <c r="Z74" s="560">
        <v>30.773195876288661</v>
      </c>
      <c r="AA74" s="560">
        <v>0</v>
      </c>
      <c r="AB74" s="560">
        <v>0</v>
      </c>
      <c r="AC74" s="560">
        <v>194.99999999999997</v>
      </c>
      <c r="AD74" s="560">
        <v>0</v>
      </c>
      <c r="AE74" s="560">
        <v>1.9999999999999987</v>
      </c>
      <c r="AF74" s="560">
        <v>0.99999999999999933</v>
      </c>
      <c r="AG74" s="560">
        <v>0</v>
      </c>
      <c r="AH74" s="560">
        <v>0.99999999999999933</v>
      </c>
      <c r="AI74" s="560">
        <v>0</v>
      </c>
      <c r="AJ74" s="560">
        <v>0</v>
      </c>
      <c r="AK74" s="560">
        <v>0</v>
      </c>
      <c r="AL74" s="560">
        <v>0</v>
      </c>
      <c r="AM74" s="560">
        <v>0</v>
      </c>
      <c r="AN74" s="560">
        <v>0</v>
      </c>
      <c r="AO74" s="560">
        <v>0</v>
      </c>
      <c r="AP74" s="560">
        <v>0</v>
      </c>
      <c r="AQ74" s="560">
        <v>0</v>
      </c>
      <c r="AR74" s="560">
        <v>0</v>
      </c>
      <c r="AS74" s="560">
        <v>0</v>
      </c>
      <c r="AT74" s="560">
        <v>0</v>
      </c>
      <c r="AU74" s="560">
        <v>0</v>
      </c>
      <c r="AV74" s="560">
        <v>0</v>
      </c>
      <c r="AW74" s="560">
        <v>0</v>
      </c>
      <c r="AX74" s="560">
        <v>43.000000000000014</v>
      </c>
      <c r="AY74" s="560">
        <v>9.0000000000000178</v>
      </c>
      <c r="AZ74" s="560">
        <v>13.999999999999988</v>
      </c>
      <c r="BA74" s="560">
        <v>46.358757396449704</v>
      </c>
      <c r="BB74" s="560">
        <v>0</v>
      </c>
      <c r="BC74" s="560">
        <v>0</v>
      </c>
      <c r="BD74" s="560">
        <v>0</v>
      </c>
      <c r="BE74" s="560">
        <v>0</v>
      </c>
      <c r="BF74" s="560">
        <v>0</v>
      </c>
      <c r="BG74" s="560">
        <v>1.5118744945454501</v>
      </c>
      <c r="BH74" s="560">
        <v>0</v>
      </c>
      <c r="BI74" s="560">
        <v>0</v>
      </c>
      <c r="BJ74" s="560">
        <v>1</v>
      </c>
      <c r="BK74" s="560">
        <v>0</v>
      </c>
      <c r="BL74" s="560"/>
      <c r="BM74" s="560"/>
      <c r="BN74" s="560"/>
      <c r="BO74" s="560">
        <v>0</v>
      </c>
      <c r="BP74" s="560">
        <v>0</v>
      </c>
      <c r="BQ74" s="560">
        <v>0</v>
      </c>
      <c r="BR74" s="560"/>
    </row>
    <row r="75" spans="1:70" ht="15" x14ac:dyDescent="0.25">
      <c r="A75" s="564">
        <v>232</v>
      </c>
      <c r="B75" s="556">
        <v>124627</v>
      </c>
      <c r="C75" s="556">
        <v>9352134</v>
      </c>
      <c r="D75" s="557" t="s">
        <v>786</v>
      </c>
      <c r="E75" s="558" t="s">
        <v>498</v>
      </c>
      <c r="F75" s="559">
        <v>0</v>
      </c>
      <c r="G75" s="560">
        <v>1</v>
      </c>
      <c r="H75" s="560">
        <v>0</v>
      </c>
      <c r="I75" s="560">
        <v>0</v>
      </c>
      <c r="J75" s="560">
        <v>7</v>
      </c>
      <c r="K75" s="560">
        <v>0</v>
      </c>
      <c r="L75" s="560">
        <v>198</v>
      </c>
      <c r="M75" s="560">
        <v>198</v>
      </c>
      <c r="N75" s="560">
        <v>29</v>
      </c>
      <c r="O75" s="560">
        <v>114</v>
      </c>
      <c r="P75" s="560">
        <v>55</v>
      </c>
      <c r="Q75" s="560">
        <v>0</v>
      </c>
      <c r="R75" s="560">
        <v>0</v>
      </c>
      <c r="S75" s="560">
        <v>0</v>
      </c>
      <c r="T75" s="560">
        <v>0</v>
      </c>
      <c r="U75" s="560">
        <v>0</v>
      </c>
      <c r="V75" s="560">
        <v>0</v>
      </c>
      <c r="W75" s="560">
        <v>198</v>
      </c>
      <c r="X75" s="560">
        <v>28.285714285714285</v>
      </c>
      <c r="Y75" s="560">
        <v>30.000000000000096</v>
      </c>
      <c r="Z75" s="560">
        <v>37.80904522613065</v>
      </c>
      <c r="AA75" s="560">
        <v>0</v>
      </c>
      <c r="AB75" s="560">
        <v>0</v>
      </c>
      <c r="AC75" s="560">
        <v>141.99999999999997</v>
      </c>
      <c r="AD75" s="560">
        <v>9.0000000000000089</v>
      </c>
      <c r="AE75" s="560">
        <v>25.999999999999936</v>
      </c>
      <c r="AF75" s="560">
        <v>19.999999999999996</v>
      </c>
      <c r="AG75" s="560">
        <v>0.99999999999999989</v>
      </c>
      <c r="AH75" s="560">
        <v>0</v>
      </c>
      <c r="AI75" s="560">
        <v>0</v>
      </c>
      <c r="AJ75" s="560">
        <v>0</v>
      </c>
      <c r="AK75" s="560">
        <v>0</v>
      </c>
      <c r="AL75" s="560">
        <v>0</v>
      </c>
      <c r="AM75" s="560">
        <v>0</v>
      </c>
      <c r="AN75" s="560">
        <v>0</v>
      </c>
      <c r="AO75" s="560">
        <v>0</v>
      </c>
      <c r="AP75" s="560">
        <v>0</v>
      </c>
      <c r="AQ75" s="560">
        <v>1.1715976331360949</v>
      </c>
      <c r="AR75" s="560">
        <v>3.5147928994082784</v>
      </c>
      <c r="AS75" s="560">
        <v>5.8579881656804638</v>
      </c>
      <c r="AT75" s="560">
        <v>0</v>
      </c>
      <c r="AU75" s="560">
        <v>0</v>
      </c>
      <c r="AV75" s="560">
        <v>0</v>
      </c>
      <c r="AW75" s="560">
        <v>0</v>
      </c>
      <c r="AX75" s="560">
        <v>47.06422018348627</v>
      </c>
      <c r="AY75" s="560">
        <v>8.8000000000000007</v>
      </c>
      <c r="AZ75" s="560">
        <v>12.1</v>
      </c>
      <c r="BA75" s="560">
        <v>46.70912545464418</v>
      </c>
      <c r="BB75" s="560">
        <v>0</v>
      </c>
      <c r="BC75" s="560">
        <v>0</v>
      </c>
      <c r="BD75" s="560">
        <v>0</v>
      </c>
      <c r="BE75" s="560">
        <v>0</v>
      </c>
      <c r="BF75" s="560">
        <v>0</v>
      </c>
      <c r="BG75" s="560">
        <v>0.57839134081632704</v>
      </c>
      <c r="BH75" s="560">
        <v>0</v>
      </c>
      <c r="BI75" s="560">
        <v>0</v>
      </c>
      <c r="BJ75" s="560">
        <v>1</v>
      </c>
      <c r="BK75" s="560">
        <v>0</v>
      </c>
      <c r="BL75" s="560"/>
      <c r="BM75" s="560"/>
      <c r="BN75" s="560"/>
      <c r="BO75" s="560">
        <v>0</v>
      </c>
      <c r="BP75" s="560">
        <v>0</v>
      </c>
      <c r="BQ75" s="560">
        <v>0</v>
      </c>
      <c r="BR75" s="560"/>
    </row>
    <row r="76" spans="1:70" ht="15" x14ac:dyDescent="0.25">
      <c r="A76" s="564">
        <v>343</v>
      </c>
      <c r="B76" s="556">
        <v>124628</v>
      </c>
      <c r="C76" s="556">
        <v>9352135</v>
      </c>
      <c r="D76" s="557" t="s">
        <v>846</v>
      </c>
      <c r="E76" s="558" t="s">
        <v>498</v>
      </c>
      <c r="F76" s="559">
        <v>0</v>
      </c>
      <c r="G76" s="560">
        <v>1</v>
      </c>
      <c r="H76" s="560">
        <v>0</v>
      </c>
      <c r="I76" s="560">
        <v>0</v>
      </c>
      <c r="J76" s="560">
        <v>7</v>
      </c>
      <c r="K76" s="560">
        <v>0</v>
      </c>
      <c r="L76" s="560">
        <v>387</v>
      </c>
      <c r="M76" s="560">
        <v>387</v>
      </c>
      <c r="N76" s="560">
        <v>48</v>
      </c>
      <c r="O76" s="560">
        <v>219</v>
      </c>
      <c r="P76" s="560">
        <v>120</v>
      </c>
      <c r="Q76" s="560">
        <v>0</v>
      </c>
      <c r="R76" s="560">
        <v>0</v>
      </c>
      <c r="S76" s="560">
        <v>0</v>
      </c>
      <c r="T76" s="560">
        <v>0</v>
      </c>
      <c r="U76" s="560">
        <v>0</v>
      </c>
      <c r="V76" s="560">
        <v>0</v>
      </c>
      <c r="W76" s="560">
        <v>387</v>
      </c>
      <c r="X76" s="560">
        <v>55.285714285714285</v>
      </c>
      <c r="Y76" s="560">
        <v>43.999999999999815</v>
      </c>
      <c r="Z76" s="560">
        <v>83</v>
      </c>
      <c r="AA76" s="560">
        <v>0</v>
      </c>
      <c r="AB76" s="560">
        <v>0</v>
      </c>
      <c r="AC76" s="560">
        <v>264.00000000000006</v>
      </c>
      <c r="AD76" s="560">
        <v>122.0000000000001</v>
      </c>
      <c r="AE76" s="560">
        <v>0.99999999999999822</v>
      </c>
      <c r="AF76" s="560">
        <v>0</v>
      </c>
      <c r="AG76" s="560">
        <v>0</v>
      </c>
      <c r="AH76" s="560">
        <v>0</v>
      </c>
      <c r="AI76" s="560">
        <v>0</v>
      </c>
      <c r="AJ76" s="560">
        <v>0</v>
      </c>
      <c r="AK76" s="560">
        <v>0</v>
      </c>
      <c r="AL76" s="560">
        <v>0</v>
      </c>
      <c r="AM76" s="560">
        <v>0</v>
      </c>
      <c r="AN76" s="560">
        <v>0</v>
      </c>
      <c r="AO76" s="560">
        <v>0</v>
      </c>
      <c r="AP76" s="560">
        <v>0</v>
      </c>
      <c r="AQ76" s="560">
        <v>3.4247787610619453</v>
      </c>
      <c r="AR76" s="560">
        <v>5.7079646017699286</v>
      </c>
      <c r="AS76" s="560">
        <v>5.7079646017699286</v>
      </c>
      <c r="AT76" s="560">
        <v>0</v>
      </c>
      <c r="AU76" s="560">
        <v>0</v>
      </c>
      <c r="AV76" s="560">
        <v>0</v>
      </c>
      <c r="AW76" s="560">
        <v>0</v>
      </c>
      <c r="AX76" s="560">
        <v>79.083333333333314</v>
      </c>
      <c r="AY76" s="560">
        <v>10.434782608695649</v>
      </c>
      <c r="AZ76" s="560">
        <v>15.652173913043521</v>
      </c>
      <c r="BA76" s="560">
        <v>71.134185263562927</v>
      </c>
      <c r="BB76" s="560">
        <v>0</v>
      </c>
      <c r="BC76" s="560">
        <v>0</v>
      </c>
      <c r="BD76" s="560">
        <v>0</v>
      </c>
      <c r="BE76" s="560">
        <v>0</v>
      </c>
      <c r="BF76" s="560">
        <v>0</v>
      </c>
      <c r="BG76" s="560">
        <v>0.61288307925531904</v>
      </c>
      <c r="BH76" s="560">
        <v>0</v>
      </c>
      <c r="BI76" s="560">
        <v>0</v>
      </c>
      <c r="BJ76" s="560">
        <v>1</v>
      </c>
      <c r="BK76" s="560">
        <v>0</v>
      </c>
      <c r="BL76" s="560"/>
      <c r="BM76" s="560"/>
      <c r="BN76" s="560"/>
      <c r="BO76" s="560">
        <v>25.8</v>
      </c>
      <c r="BP76" s="560">
        <v>18.399999999999999</v>
      </c>
      <c r="BQ76" s="560">
        <v>25.6</v>
      </c>
      <c r="BR76" s="560"/>
    </row>
    <row r="77" spans="1:70" ht="15" x14ac:dyDescent="0.25">
      <c r="A77" s="564">
        <v>23</v>
      </c>
      <c r="B77" s="556">
        <v>124629</v>
      </c>
      <c r="C77" s="556">
        <v>9352136</v>
      </c>
      <c r="D77" s="557" t="s">
        <v>1185</v>
      </c>
      <c r="E77" s="558" t="s">
        <v>498</v>
      </c>
      <c r="F77" s="559">
        <v>0</v>
      </c>
      <c r="G77" s="560">
        <v>1</v>
      </c>
      <c r="H77" s="560">
        <v>0</v>
      </c>
      <c r="I77" s="560">
        <v>0</v>
      </c>
      <c r="J77" s="560">
        <v>7</v>
      </c>
      <c r="K77" s="560">
        <v>0</v>
      </c>
      <c r="L77" s="560">
        <v>129</v>
      </c>
      <c r="M77" s="560">
        <v>129</v>
      </c>
      <c r="N77" s="560">
        <v>16</v>
      </c>
      <c r="O77" s="560">
        <v>79</v>
      </c>
      <c r="P77" s="560">
        <v>34</v>
      </c>
      <c r="Q77" s="560">
        <v>0</v>
      </c>
      <c r="R77" s="560">
        <v>0</v>
      </c>
      <c r="S77" s="560">
        <v>0</v>
      </c>
      <c r="T77" s="560">
        <v>0</v>
      </c>
      <c r="U77" s="560">
        <v>0</v>
      </c>
      <c r="V77" s="560">
        <v>0</v>
      </c>
      <c r="W77" s="560">
        <v>129</v>
      </c>
      <c r="X77" s="560">
        <v>18.428571428571427</v>
      </c>
      <c r="Y77" s="560">
        <v>4</v>
      </c>
      <c r="Z77" s="560">
        <v>9.4390243902439011</v>
      </c>
      <c r="AA77" s="560">
        <v>0</v>
      </c>
      <c r="AB77" s="560">
        <v>0</v>
      </c>
      <c r="AC77" s="560">
        <v>119.00000000000003</v>
      </c>
      <c r="AD77" s="560">
        <v>9.9999999999999947</v>
      </c>
      <c r="AE77" s="560">
        <v>0</v>
      </c>
      <c r="AF77" s="560">
        <v>0</v>
      </c>
      <c r="AG77" s="560">
        <v>0</v>
      </c>
      <c r="AH77" s="560">
        <v>0</v>
      </c>
      <c r="AI77" s="560">
        <v>0</v>
      </c>
      <c r="AJ77" s="560">
        <v>0</v>
      </c>
      <c r="AK77" s="560">
        <v>0</v>
      </c>
      <c r="AL77" s="560">
        <v>0</v>
      </c>
      <c r="AM77" s="560">
        <v>0</v>
      </c>
      <c r="AN77" s="560">
        <v>0</v>
      </c>
      <c r="AO77" s="560">
        <v>0</v>
      </c>
      <c r="AP77" s="560">
        <v>0</v>
      </c>
      <c r="AQ77" s="560">
        <v>1.1415929203539819</v>
      </c>
      <c r="AR77" s="560">
        <v>2.2831858407079664</v>
      </c>
      <c r="AS77" s="560">
        <v>3.4247787610619489</v>
      </c>
      <c r="AT77" s="560">
        <v>0</v>
      </c>
      <c r="AU77" s="560">
        <v>0</v>
      </c>
      <c r="AV77" s="560">
        <v>0</v>
      </c>
      <c r="AW77" s="560">
        <v>0</v>
      </c>
      <c r="AX77" s="560">
        <v>22.999999999999989</v>
      </c>
      <c r="AY77" s="560">
        <v>1.0967741935483859</v>
      </c>
      <c r="AZ77" s="560">
        <v>6.5806451612903158</v>
      </c>
      <c r="BA77" s="560">
        <v>23.00383385669425</v>
      </c>
      <c r="BB77" s="560">
        <v>0</v>
      </c>
      <c r="BC77" s="560">
        <v>0</v>
      </c>
      <c r="BD77" s="560">
        <v>0</v>
      </c>
      <c r="BE77" s="560">
        <v>0.10000000000004923</v>
      </c>
      <c r="BF77" s="560">
        <v>0</v>
      </c>
      <c r="BG77" s="560">
        <v>1.35165039642857</v>
      </c>
      <c r="BH77" s="560">
        <v>0</v>
      </c>
      <c r="BI77" s="560">
        <v>0</v>
      </c>
      <c r="BJ77" s="560">
        <v>1</v>
      </c>
      <c r="BK77" s="560">
        <v>0</v>
      </c>
      <c r="BL77" s="560"/>
      <c r="BM77" s="560"/>
      <c r="BN77" s="560"/>
      <c r="BO77" s="560">
        <v>0</v>
      </c>
      <c r="BP77" s="560">
        <v>0</v>
      </c>
      <c r="BQ77" s="560">
        <v>0</v>
      </c>
      <c r="BR77" s="560"/>
    </row>
    <row r="78" spans="1:70" ht="15" x14ac:dyDescent="0.25">
      <c r="A78" s="564">
        <v>231</v>
      </c>
      <c r="B78" s="556">
        <v>124630</v>
      </c>
      <c r="C78" s="556">
        <v>9352137</v>
      </c>
      <c r="D78" s="557" t="s">
        <v>785</v>
      </c>
      <c r="E78" s="558" t="s">
        <v>498</v>
      </c>
      <c r="F78" s="559">
        <v>0</v>
      </c>
      <c r="G78" s="560">
        <v>1</v>
      </c>
      <c r="H78" s="560">
        <v>0</v>
      </c>
      <c r="I78" s="560">
        <v>0</v>
      </c>
      <c r="J78" s="560">
        <v>7</v>
      </c>
      <c r="K78" s="560">
        <v>0</v>
      </c>
      <c r="L78" s="560">
        <v>194</v>
      </c>
      <c r="M78" s="560">
        <v>194</v>
      </c>
      <c r="N78" s="560">
        <v>30</v>
      </c>
      <c r="O78" s="560">
        <v>109</v>
      </c>
      <c r="P78" s="560">
        <v>55</v>
      </c>
      <c r="Q78" s="560">
        <v>0</v>
      </c>
      <c r="R78" s="560">
        <v>0</v>
      </c>
      <c r="S78" s="560">
        <v>0</v>
      </c>
      <c r="T78" s="560">
        <v>0</v>
      </c>
      <c r="U78" s="560">
        <v>0</v>
      </c>
      <c r="V78" s="560">
        <v>0</v>
      </c>
      <c r="W78" s="560">
        <v>194</v>
      </c>
      <c r="X78" s="560">
        <v>27.714285714285715</v>
      </c>
      <c r="Y78" s="560">
        <v>54.000000000000085</v>
      </c>
      <c r="Z78" s="560">
        <v>63.073891625615765</v>
      </c>
      <c r="AA78" s="560">
        <v>0</v>
      </c>
      <c r="AB78" s="560">
        <v>0</v>
      </c>
      <c r="AC78" s="560">
        <v>66.999999999999986</v>
      </c>
      <c r="AD78" s="560">
        <v>35.999999999999929</v>
      </c>
      <c r="AE78" s="560">
        <v>35.999999999999929</v>
      </c>
      <c r="AF78" s="560">
        <v>54.999999999999957</v>
      </c>
      <c r="AG78" s="560">
        <v>0</v>
      </c>
      <c r="AH78" s="560">
        <v>0</v>
      </c>
      <c r="AI78" s="560">
        <v>0</v>
      </c>
      <c r="AJ78" s="560">
        <v>0</v>
      </c>
      <c r="AK78" s="560">
        <v>0</v>
      </c>
      <c r="AL78" s="560">
        <v>0</v>
      </c>
      <c r="AM78" s="560">
        <v>0</v>
      </c>
      <c r="AN78" s="560">
        <v>0</v>
      </c>
      <c r="AO78" s="560">
        <v>0</v>
      </c>
      <c r="AP78" s="560">
        <v>0</v>
      </c>
      <c r="AQ78" s="560">
        <v>2.365853658536583</v>
      </c>
      <c r="AR78" s="560">
        <v>5.9146341463414673</v>
      </c>
      <c r="AS78" s="560">
        <v>7.0975609756097491</v>
      </c>
      <c r="AT78" s="560">
        <v>0</v>
      </c>
      <c r="AU78" s="560">
        <v>0</v>
      </c>
      <c r="AV78" s="560">
        <v>0</v>
      </c>
      <c r="AW78" s="560">
        <v>0</v>
      </c>
      <c r="AX78" s="560">
        <v>53.490740740740769</v>
      </c>
      <c r="AY78" s="560">
        <v>8.3018867924528248</v>
      </c>
      <c r="AZ78" s="560">
        <v>13.490566037735874</v>
      </c>
      <c r="BA78" s="560">
        <v>53.290975588450898</v>
      </c>
      <c r="BB78" s="560">
        <v>0</v>
      </c>
      <c r="BC78" s="560">
        <v>0</v>
      </c>
      <c r="BD78" s="560">
        <v>0</v>
      </c>
      <c r="BE78" s="560">
        <v>0</v>
      </c>
      <c r="BF78" s="560">
        <v>0</v>
      </c>
      <c r="BG78" s="560">
        <v>0.51299052702020198</v>
      </c>
      <c r="BH78" s="560">
        <v>0</v>
      </c>
      <c r="BI78" s="560">
        <v>0</v>
      </c>
      <c r="BJ78" s="560">
        <v>1</v>
      </c>
      <c r="BK78" s="560">
        <v>0</v>
      </c>
      <c r="BL78" s="560"/>
      <c r="BM78" s="560"/>
      <c r="BN78" s="560"/>
      <c r="BO78" s="560">
        <v>26</v>
      </c>
      <c r="BP78" s="560">
        <v>22</v>
      </c>
      <c r="BQ78" s="560">
        <v>26</v>
      </c>
      <c r="BR78" s="560"/>
    </row>
    <row r="79" spans="1:70" ht="15" x14ac:dyDescent="0.25">
      <c r="A79" s="564">
        <v>503</v>
      </c>
      <c r="B79" s="556">
        <v>124631</v>
      </c>
      <c r="C79" s="556">
        <v>9352138</v>
      </c>
      <c r="D79" s="557" t="s">
        <v>1186</v>
      </c>
      <c r="E79" s="558" t="s">
        <v>498</v>
      </c>
      <c r="F79" s="559">
        <v>0</v>
      </c>
      <c r="G79" s="560">
        <v>1</v>
      </c>
      <c r="H79" s="560">
        <v>0</v>
      </c>
      <c r="I79" s="560">
        <v>0</v>
      </c>
      <c r="J79" s="560">
        <v>7</v>
      </c>
      <c r="K79" s="560">
        <v>0</v>
      </c>
      <c r="L79" s="560">
        <v>388</v>
      </c>
      <c r="M79" s="560">
        <v>388</v>
      </c>
      <c r="N79" s="560">
        <v>59</v>
      </c>
      <c r="O79" s="560">
        <v>236</v>
      </c>
      <c r="P79" s="560">
        <v>93</v>
      </c>
      <c r="Q79" s="560">
        <v>0</v>
      </c>
      <c r="R79" s="560">
        <v>0</v>
      </c>
      <c r="S79" s="560">
        <v>0</v>
      </c>
      <c r="T79" s="560">
        <v>0</v>
      </c>
      <c r="U79" s="560">
        <v>0</v>
      </c>
      <c r="V79" s="560">
        <v>0</v>
      </c>
      <c r="W79" s="560">
        <v>388</v>
      </c>
      <c r="X79" s="560">
        <v>55.428571428571431</v>
      </c>
      <c r="Y79" s="560">
        <v>46.000000000000064</v>
      </c>
      <c r="Z79" s="560">
        <v>83.142857142857139</v>
      </c>
      <c r="AA79" s="560">
        <v>0</v>
      </c>
      <c r="AB79" s="560">
        <v>0</v>
      </c>
      <c r="AC79" s="560">
        <v>248.00000000000011</v>
      </c>
      <c r="AD79" s="560">
        <v>93.999999999999844</v>
      </c>
      <c r="AE79" s="560">
        <v>21.000000000000007</v>
      </c>
      <c r="AF79" s="560">
        <v>24.999999999999982</v>
      </c>
      <c r="AG79" s="560">
        <v>0</v>
      </c>
      <c r="AH79" s="560">
        <v>0</v>
      </c>
      <c r="AI79" s="560">
        <v>0</v>
      </c>
      <c r="AJ79" s="560">
        <v>0</v>
      </c>
      <c r="AK79" s="560">
        <v>0</v>
      </c>
      <c r="AL79" s="560">
        <v>0</v>
      </c>
      <c r="AM79" s="560">
        <v>0</v>
      </c>
      <c r="AN79" s="560">
        <v>0</v>
      </c>
      <c r="AO79" s="560">
        <v>0</v>
      </c>
      <c r="AP79" s="560">
        <v>0</v>
      </c>
      <c r="AQ79" s="560">
        <v>2.358662613981763</v>
      </c>
      <c r="AR79" s="560">
        <v>2.358662613981763</v>
      </c>
      <c r="AS79" s="560">
        <v>5.8966565349544267</v>
      </c>
      <c r="AT79" s="560">
        <v>0</v>
      </c>
      <c r="AU79" s="560">
        <v>0</v>
      </c>
      <c r="AV79" s="560">
        <v>0</v>
      </c>
      <c r="AW79" s="560">
        <v>0</v>
      </c>
      <c r="AX79" s="560">
        <v>82.396551724137979</v>
      </c>
      <c r="AY79" s="560">
        <v>0.999999999999999</v>
      </c>
      <c r="AZ79" s="560">
        <v>2.9999999999999969</v>
      </c>
      <c r="BA79" s="560">
        <v>60.869965412430588</v>
      </c>
      <c r="BB79" s="560">
        <v>0</v>
      </c>
      <c r="BC79" s="560">
        <v>0</v>
      </c>
      <c r="BD79" s="560">
        <v>0</v>
      </c>
      <c r="BE79" s="560">
        <v>0</v>
      </c>
      <c r="BF79" s="560">
        <v>0</v>
      </c>
      <c r="BG79" s="560">
        <v>0.51594151986754999</v>
      </c>
      <c r="BH79" s="560">
        <v>0</v>
      </c>
      <c r="BI79" s="560">
        <v>0</v>
      </c>
      <c r="BJ79" s="560">
        <v>1</v>
      </c>
      <c r="BK79" s="560">
        <v>0</v>
      </c>
      <c r="BL79" s="560"/>
      <c r="BM79" s="560"/>
      <c r="BN79" s="560"/>
      <c r="BO79" s="560">
        <v>0</v>
      </c>
      <c r="BP79" s="560">
        <v>0</v>
      </c>
      <c r="BQ79" s="560">
        <v>0</v>
      </c>
      <c r="BR79" s="560"/>
    </row>
    <row r="80" spans="1:70" ht="15" x14ac:dyDescent="0.25">
      <c r="A80" s="564">
        <v>68</v>
      </c>
      <c r="B80" s="556">
        <v>124634</v>
      </c>
      <c r="C80" s="556">
        <v>9352141</v>
      </c>
      <c r="D80" s="557" t="s">
        <v>724</v>
      </c>
      <c r="E80" s="558" t="s">
        <v>498</v>
      </c>
      <c r="F80" s="559">
        <v>0</v>
      </c>
      <c r="G80" s="560">
        <v>1</v>
      </c>
      <c r="H80" s="560">
        <v>0</v>
      </c>
      <c r="I80" s="560">
        <v>0</v>
      </c>
      <c r="J80" s="560">
        <v>7</v>
      </c>
      <c r="K80" s="560">
        <v>0</v>
      </c>
      <c r="L80" s="560">
        <v>491</v>
      </c>
      <c r="M80" s="560">
        <v>491</v>
      </c>
      <c r="N80" s="560">
        <v>77</v>
      </c>
      <c r="O80" s="560">
        <v>290</v>
      </c>
      <c r="P80" s="560">
        <v>124</v>
      </c>
      <c r="Q80" s="560">
        <v>0</v>
      </c>
      <c r="R80" s="560">
        <v>0</v>
      </c>
      <c r="S80" s="560">
        <v>0</v>
      </c>
      <c r="T80" s="560">
        <v>0</v>
      </c>
      <c r="U80" s="560">
        <v>0</v>
      </c>
      <c r="V80" s="560">
        <v>0</v>
      </c>
      <c r="W80" s="560">
        <v>491</v>
      </c>
      <c r="X80" s="560">
        <v>70.142857142857139</v>
      </c>
      <c r="Y80" s="560">
        <v>184.99999999999983</v>
      </c>
      <c r="Z80" s="560">
        <v>245.5</v>
      </c>
      <c r="AA80" s="560">
        <v>0</v>
      </c>
      <c r="AB80" s="560">
        <v>0</v>
      </c>
      <c r="AC80" s="560">
        <v>23.000000000000014</v>
      </c>
      <c r="AD80" s="560">
        <v>7.000000000000024</v>
      </c>
      <c r="AE80" s="560">
        <v>19.999999999999975</v>
      </c>
      <c r="AF80" s="560">
        <v>5.9999999999999787</v>
      </c>
      <c r="AG80" s="560">
        <v>1.0000000000000013</v>
      </c>
      <c r="AH80" s="560">
        <v>304.00000000000006</v>
      </c>
      <c r="AI80" s="560">
        <v>130.00000000000003</v>
      </c>
      <c r="AJ80" s="560">
        <v>0</v>
      </c>
      <c r="AK80" s="560">
        <v>0</v>
      </c>
      <c r="AL80" s="560">
        <v>0</v>
      </c>
      <c r="AM80" s="560">
        <v>0</v>
      </c>
      <c r="AN80" s="560">
        <v>0</v>
      </c>
      <c r="AO80" s="560">
        <v>0</v>
      </c>
      <c r="AP80" s="560">
        <v>0</v>
      </c>
      <c r="AQ80" s="560">
        <v>8.3019323671497709</v>
      </c>
      <c r="AR80" s="560">
        <v>17.789855072463762</v>
      </c>
      <c r="AS80" s="560">
        <v>30.835748792270554</v>
      </c>
      <c r="AT80" s="560">
        <v>0</v>
      </c>
      <c r="AU80" s="560">
        <v>0</v>
      </c>
      <c r="AV80" s="560">
        <v>0</v>
      </c>
      <c r="AW80" s="560">
        <v>0</v>
      </c>
      <c r="AX80" s="560">
        <v>121.34751773049653</v>
      </c>
      <c r="AY80" s="560">
        <v>22.448275862069003</v>
      </c>
      <c r="AZ80" s="560">
        <v>39.551724137930997</v>
      </c>
      <c r="BA80" s="560">
        <v>131.81898300258854</v>
      </c>
      <c r="BB80" s="560">
        <v>0</v>
      </c>
      <c r="BC80" s="560">
        <v>0</v>
      </c>
      <c r="BD80" s="560">
        <v>0</v>
      </c>
      <c r="BE80" s="560">
        <v>0</v>
      </c>
      <c r="BF80" s="560">
        <v>0</v>
      </c>
      <c r="BG80" s="560">
        <v>0.52957741356421395</v>
      </c>
      <c r="BH80" s="560">
        <v>0</v>
      </c>
      <c r="BI80" s="560">
        <v>0</v>
      </c>
      <c r="BJ80" s="560">
        <v>1</v>
      </c>
      <c r="BK80" s="560">
        <v>0</v>
      </c>
      <c r="BL80" s="560"/>
      <c r="BM80" s="560"/>
      <c r="BN80" s="560"/>
      <c r="BO80" s="560">
        <v>52</v>
      </c>
      <c r="BP80" s="560">
        <v>40</v>
      </c>
      <c r="BQ80" s="560">
        <v>52</v>
      </c>
      <c r="BR80" s="560"/>
    </row>
    <row r="81" spans="1:70" ht="15" x14ac:dyDescent="0.25">
      <c r="A81" s="564">
        <v>65</v>
      </c>
      <c r="B81" s="556">
        <v>124639</v>
      </c>
      <c r="C81" s="556">
        <v>9352147</v>
      </c>
      <c r="D81" s="557" t="s">
        <v>1187</v>
      </c>
      <c r="E81" s="558" t="s">
        <v>498</v>
      </c>
      <c r="F81" s="559">
        <v>0</v>
      </c>
      <c r="G81" s="560">
        <v>1</v>
      </c>
      <c r="H81" s="560">
        <v>0</v>
      </c>
      <c r="I81" s="560">
        <v>0</v>
      </c>
      <c r="J81" s="560">
        <v>7</v>
      </c>
      <c r="K81" s="560">
        <v>0</v>
      </c>
      <c r="L81" s="560">
        <v>501</v>
      </c>
      <c r="M81" s="560">
        <v>501</v>
      </c>
      <c r="N81" s="560">
        <v>77</v>
      </c>
      <c r="O81" s="560">
        <v>297</v>
      </c>
      <c r="P81" s="560">
        <v>127</v>
      </c>
      <c r="Q81" s="560">
        <v>0</v>
      </c>
      <c r="R81" s="560">
        <v>0</v>
      </c>
      <c r="S81" s="560">
        <v>0</v>
      </c>
      <c r="T81" s="560">
        <v>0</v>
      </c>
      <c r="U81" s="560">
        <v>0</v>
      </c>
      <c r="V81" s="560">
        <v>0</v>
      </c>
      <c r="W81" s="560">
        <v>501</v>
      </c>
      <c r="X81" s="560">
        <v>71.571428571428569</v>
      </c>
      <c r="Y81" s="560">
        <v>154.99999999999994</v>
      </c>
      <c r="Z81" s="560">
        <v>208.92323651452284</v>
      </c>
      <c r="AA81" s="560">
        <v>0</v>
      </c>
      <c r="AB81" s="560">
        <v>0</v>
      </c>
      <c r="AC81" s="560">
        <v>82.000000000000128</v>
      </c>
      <c r="AD81" s="560">
        <v>7.0000000000000231</v>
      </c>
      <c r="AE81" s="560">
        <v>122.99999999999993</v>
      </c>
      <c r="AF81" s="560">
        <v>27.000000000000011</v>
      </c>
      <c r="AG81" s="560">
        <v>0</v>
      </c>
      <c r="AH81" s="560">
        <v>211.00000000000023</v>
      </c>
      <c r="AI81" s="560">
        <v>51.000000000000128</v>
      </c>
      <c r="AJ81" s="560">
        <v>0</v>
      </c>
      <c r="AK81" s="560">
        <v>0</v>
      </c>
      <c r="AL81" s="560">
        <v>0</v>
      </c>
      <c r="AM81" s="560">
        <v>0</v>
      </c>
      <c r="AN81" s="560">
        <v>0</v>
      </c>
      <c r="AO81" s="560">
        <v>0</v>
      </c>
      <c r="AP81" s="560">
        <v>0</v>
      </c>
      <c r="AQ81" s="560">
        <v>5.9501187648456204</v>
      </c>
      <c r="AR81" s="560">
        <v>11.900237529691191</v>
      </c>
      <c r="AS81" s="560">
        <v>14.280285035629468</v>
      </c>
      <c r="AT81" s="560">
        <v>0</v>
      </c>
      <c r="AU81" s="560">
        <v>0</v>
      </c>
      <c r="AV81" s="560">
        <v>0</v>
      </c>
      <c r="AW81" s="560">
        <v>5.1970954356846475</v>
      </c>
      <c r="AX81" s="560">
        <v>146.43750000000014</v>
      </c>
      <c r="AY81" s="560">
        <v>17.552845528455268</v>
      </c>
      <c r="AZ81" s="560">
        <v>22.715447154471519</v>
      </c>
      <c r="BA81" s="560">
        <v>128.92900860705254</v>
      </c>
      <c r="BB81" s="560">
        <v>0</v>
      </c>
      <c r="BC81" s="560">
        <v>0</v>
      </c>
      <c r="BD81" s="560">
        <v>0</v>
      </c>
      <c r="BE81" s="560">
        <v>6.8999999999998138</v>
      </c>
      <c r="BF81" s="560">
        <v>0</v>
      </c>
      <c r="BG81" s="560">
        <v>0.35500032912087898</v>
      </c>
      <c r="BH81" s="560">
        <v>0</v>
      </c>
      <c r="BI81" s="560">
        <v>0</v>
      </c>
      <c r="BJ81" s="560">
        <v>1</v>
      </c>
      <c r="BK81" s="560">
        <v>0</v>
      </c>
      <c r="BL81" s="560"/>
      <c r="BM81" s="560"/>
      <c r="BN81" s="560"/>
      <c r="BO81" s="560">
        <v>50</v>
      </c>
      <c r="BP81" s="560">
        <v>22</v>
      </c>
      <c r="BQ81" s="560">
        <v>49.4</v>
      </c>
      <c r="BR81" s="560"/>
    </row>
    <row r="82" spans="1:70" ht="15" x14ac:dyDescent="0.25">
      <c r="A82" s="564">
        <v>74</v>
      </c>
      <c r="B82" s="556">
        <v>124641</v>
      </c>
      <c r="C82" s="556">
        <v>9352152</v>
      </c>
      <c r="D82" s="557" t="s">
        <v>1188</v>
      </c>
      <c r="E82" s="558" t="s">
        <v>498</v>
      </c>
      <c r="F82" s="559">
        <v>0</v>
      </c>
      <c r="G82" s="560">
        <v>1</v>
      </c>
      <c r="H82" s="560">
        <v>0</v>
      </c>
      <c r="I82" s="560">
        <v>0</v>
      </c>
      <c r="J82" s="560">
        <v>7</v>
      </c>
      <c r="K82" s="560">
        <v>0</v>
      </c>
      <c r="L82" s="560">
        <v>447</v>
      </c>
      <c r="M82" s="560">
        <v>447</v>
      </c>
      <c r="N82" s="560">
        <v>61</v>
      </c>
      <c r="O82" s="560">
        <v>239</v>
      </c>
      <c r="P82" s="560">
        <v>147</v>
      </c>
      <c r="Q82" s="560">
        <v>0</v>
      </c>
      <c r="R82" s="560">
        <v>0</v>
      </c>
      <c r="S82" s="560">
        <v>0</v>
      </c>
      <c r="T82" s="560">
        <v>0</v>
      </c>
      <c r="U82" s="560">
        <v>0</v>
      </c>
      <c r="V82" s="560">
        <v>0</v>
      </c>
      <c r="W82" s="560">
        <v>447</v>
      </c>
      <c r="X82" s="560">
        <v>63.857142857142854</v>
      </c>
      <c r="Y82" s="560">
        <v>47.999999999999787</v>
      </c>
      <c r="Z82" s="560">
        <v>97.435955056179765</v>
      </c>
      <c r="AA82" s="560">
        <v>0</v>
      </c>
      <c r="AB82" s="560">
        <v>0</v>
      </c>
      <c r="AC82" s="560">
        <v>307.99999999999977</v>
      </c>
      <c r="AD82" s="560">
        <v>78.999999999999829</v>
      </c>
      <c r="AE82" s="560">
        <v>27.000000000000004</v>
      </c>
      <c r="AF82" s="560">
        <v>10.999999999999984</v>
      </c>
      <c r="AG82" s="560">
        <v>0</v>
      </c>
      <c r="AH82" s="560">
        <v>21.000000000000011</v>
      </c>
      <c r="AI82" s="560">
        <v>0.99999999999999789</v>
      </c>
      <c r="AJ82" s="560">
        <v>0</v>
      </c>
      <c r="AK82" s="560">
        <v>0</v>
      </c>
      <c r="AL82" s="560">
        <v>0</v>
      </c>
      <c r="AM82" s="560">
        <v>0</v>
      </c>
      <c r="AN82" s="560">
        <v>0</v>
      </c>
      <c r="AO82" s="560">
        <v>0</v>
      </c>
      <c r="AP82" s="560">
        <v>0</v>
      </c>
      <c r="AQ82" s="560">
        <v>1.1580310880828999</v>
      </c>
      <c r="AR82" s="560">
        <v>2.3160621761658042</v>
      </c>
      <c r="AS82" s="560">
        <v>2.3160621761658042</v>
      </c>
      <c r="AT82" s="560">
        <v>0</v>
      </c>
      <c r="AU82" s="560">
        <v>0</v>
      </c>
      <c r="AV82" s="560">
        <v>0</v>
      </c>
      <c r="AW82" s="560">
        <v>1.0044943820224721</v>
      </c>
      <c r="AX82" s="560">
        <v>89.118644067796524</v>
      </c>
      <c r="AY82" s="560">
        <v>13.179310344827586</v>
      </c>
      <c r="AZ82" s="560">
        <v>16.220689655172428</v>
      </c>
      <c r="BA82" s="560">
        <v>79.673337502233295</v>
      </c>
      <c r="BB82" s="560">
        <v>0</v>
      </c>
      <c r="BC82" s="560">
        <v>0</v>
      </c>
      <c r="BD82" s="560">
        <v>0</v>
      </c>
      <c r="BE82" s="560">
        <v>0</v>
      </c>
      <c r="BF82" s="560">
        <v>0</v>
      </c>
      <c r="BG82" s="560">
        <v>0.766262771774194</v>
      </c>
      <c r="BH82" s="560">
        <v>0</v>
      </c>
      <c r="BI82" s="560">
        <v>0</v>
      </c>
      <c r="BJ82" s="560">
        <v>1</v>
      </c>
      <c r="BK82" s="560">
        <v>0</v>
      </c>
      <c r="BL82" s="560"/>
      <c r="BM82" s="560"/>
      <c r="BN82" s="560"/>
      <c r="BO82" s="560">
        <v>50</v>
      </c>
      <c r="BP82" s="560">
        <v>33.799999999999997</v>
      </c>
      <c r="BQ82" s="560">
        <v>49</v>
      </c>
      <c r="BR82" s="560"/>
    </row>
    <row r="83" spans="1:70" ht="15" x14ac:dyDescent="0.25">
      <c r="A83" s="564">
        <v>264</v>
      </c>
      <c r="B83" s="556">
        <v>124643</v>
      </c>
      <c r="C83" s="556">
        <v>9352154</v>
      </c>
      <c r="D83" s="557" t="s">
        <v>803</v>
      </c>
      <c r="E83" s="558" t="s">
        <v>498</v>
      </c>
      <c r="F83" s="559">
        <v>0</v>
      </c>
      <c r="G83" s="560">
        <v>1</v>
      </c>
      <c r="H83" s="560">
        <v>0</v>
      </c>
      <c r="I83" s="560">
        <v>0</v>
      </c>
      <c r="J83" s="560">
        <v>7</v>
      </c>
      <c r="K83" s="560">
        <v>0</v>
      </c>
      <c r="L83" s="560">
        <v>311</v>
      </c>
      <c r="M83" s="560">
        <v>311</v>
      </c>
      <c r="N83" s="560">
        <v>44</v>
      </c>
      <c r="O83" s="560">
        <v>177</v>
      </c>
      <c r="P83" s="560">
        <v>90</v>
      </c>
      <c r="Q83" s="560">
        <v>0</v>
      </c>
      <c r="R83" s="560">
        <v>0</v>
      </c>
      <c r="S83" s="560">
        <v>0</v>
      </c>
      <c r="T83" s="560">
        <v>0</v>
      </c>
      <c r="U83" s="560">
        <v>0</v>
      </c>
      <c r="V83" s="560">
        <v>0</v>
      </c>
      <c r="W83" s="560">
        <v>311</v>
      </c>
      <c r="X83" s="560">
        <v>44.428571428571431</v>
      </c>
      <c r="Y83" s="560">
        <v>41.000000000000085</v>
      </c>
      <c r="Z83" s="560">
        <v>83.068403908794792</v>
      </c>
      <c r="AA83" s="560">
        <v>0</v>
      </c>
      <c r="AB83" s="560">
        <v>0</v>
      </c>
      <c r="AC83" s="560">
        <v>111.99999999999999</v>
      </c>
      <c r="AD83" s="560">
        <v>104.99999999999999</v>
      </c>
      <c r="AE83" s="560">
        <v>24.000000000000011</v>
      </c>
      <c r="AF83" s="560">
        <v>53.999999999999858</v>
      </c>
      <c r="AG83" s="560">
        <v>12.999999999999993</v>
      </c>
      <c r="AH83" s="560">
        <v>1.9999999999999991</v>
      </c>
      <c r="AI83" s="560">
        <v>1.0000000000000011</v>
      </c>
      <c r="AJ83" s="560">
        <v>0</v>
      </c>
      <c r="AK83" s="560">
        <v>0</v>
      </c>
      <c r="AL83" s="560">
        <v>0</v>
      </c>
      <c r="AM83" s="560">
        <v>0</v>
      </c>
      <c r="AN83" s="560">
        <v>0</v>
      </c>
      <c r="AO83" s="560">
        <v>0</v>
      </c>
      <c r="AP83" s="560">
        <v>0</v>
      </c>
      <c r="AQ83" s="560">
        <v>53.580524344569426</v>
      </c>
      <c r="AR83" s="560">
        <v>109.49063670411986</v>
      </c>
      <c r="AS83" s="560">
        <v>152.58801498127335</v>
      </c>
      <c r="AT83" s="560">
        <v>0</v>
      </c>
      <c r="AU83" s="560">
        <v>0</v>
      </c>
      <c r="AV83" s="560">
        <v>0</v>
      </c>
      <c r="AW83" s="560">
        <v>1.0130293159609121</v>
      </c>
      <c r="AX83" s="560">
        <v>66.375</v>
      </c>
      <c r="AY83" s="560">
        <v>26.129032258064488</v>
      </c>
      <c r="AZ83" s="560">
        <v>36.290322580645167</v>
      </c>
      <c r="BA83" s="560">
        <v>87.885539597680321</v>
      </c>
      <c r="BB83" s="560">
        <v>0</v>
      </c>
      <c r="BC83" s="560">
        <v>0</v>
      </c>
      <c r="BD83" s="560">
        <v>0</v>
      </c>
      <c r="BE83" s="560">
        <v>9.9000000000000803</v>
      </c>
      <c r="BF83" s="560">
        <v>0</v>
      </c>
      <c r="BG83" s="560">
        <v>0.34747547977272703</v>
      </c>
      <c r="BH83" s="560">
        <v>0</v>
      </c>
      <c r="BI83" s="560">
        <v>0</v>
      </c>
      <c r="BJ83" s="560">
        <v>1</v>
      </c>
      <c r="BK83" s="560">
        <v>0</v>
      </c>
      <c r="BL83" s="560"/>
      <c r="BM83" s="560"/>
      <c r="BN83" s="560"/>
      <c r="BO83" s="560">
        <v>51.8</v>
      </c>
      <c r="BP83" s="560">
        <v>26</v>
      </c>
      <c r="BQ83" s="560">
        <v>47</v>
      </c>
      <c r="BR83" s="560"/>
    </row>
    <row r="84" spans="1:70" ht="15" x14ac:dyDescent="0.25">
      <c r="A84" s="564">
        <v>275</v>
      </c>
      <c r="B84" s="556">
        <v>124645</v>
      </c>
      <c r="C84" s="556">
        <v>9352157</v>
      </c>
      <c r="D84" s="557" t="s">
        <v>808</v>
      </c>
      <c r="E84" s="558" t="s">
        <v>498</v>
      </c>
      <c r="F84" s="559">
        <v>0</v>
      </c>
      <c r="G84" s="560">
        <v>1</v>
      </c>
      <c r="H84" s="560">
        <v>0</v>
      </c>
      <c r="I84" s="560">
        <v>0</v>
      </c>
      <c r="J84" s="560">
        <v>7</v>
      </c>
      <c r="K84" s="560">
        <v>0</v>
      </c>
      <c r="L84" s="560">
        <v>239</v>
      </c>
      <c r="M84" s="560">
        <v>239</v>
      </c>
      <c r="N84" s="560">
        <v>40</v>
      </c>
      <c r="O84" s="560">
        <v>144</v>
      </c>
      <c r="P84" s="560">
        <v>55</v>
      </c>
      <c r="Q84" s="560">
        <v>0</v>
      </c>
      <c r="R84" s="560">
        <v>0</v>
      </c>
      <c r="S84" s="560">
        <v>0</v>
      </c>
      <c r="T84" s="560">
        <v>0</v>
      </c>
      <c r="U84" s="560">
        <v>0</v>
      </c>
      <c r="V84" s="560">
        <v>0</v>
      </c>
      <c r="W84" s="560">
        <v>239</v>
      </c>
      <c r="X84" s="560">
        <v>34.142857142857146</v>
      </c>
      <c r="Y84" s="560">
        <v>48</v>
      </c>
      <c r="Z84" s="560">
        <v>93.061946902654867</v>
      </c>
      <c r="AA84" s="560">
        <v>0</v>
      </c>
      <c r="AB84" s="560">
        <v>0</v>
      </c>
      <c r="AC84" s="560">
        <v>8.03361344537816</v>
      </c>
      <c r="AD84" s="560">
        <v>20.084033613445389</v>
      </c>
      <c r="AE84" s="560">
        <v>147.61764705882342</v>
      </c>
      <c r="AF84" s="560">
        <v>27.113445378151379</v>
      </c>
      <c r="AG84" s="560">
        <v>34.142857142857174</v>
      </c>
      <c r="AH84" s="560">
        <v>2.0084033613445365</v>
      </c>
      <c r="AI84" s="560">
        <v>0</v>
      </c>
      <c r="AJ84" s="560">
        <v>0</v>
      </c>
      <c r="AK84" s="560">
        <v>0</v>
      </c>
      <c r="AL84" s="560">
        <v>0</v>
      </c>
      <c r="AM84" s="560">
        <v>0</v>
      </c>
      <c r="AN84" s="560">
        <v>0</v>
      </c>
      <c r="AO84" s="560">
        <v>0</v>
      </c>
      <c r="AP84" s="560">
        <v>0</v>
      </c>
      <c r="AQ84" s="560">
        <v>28.824120603015103</v>
      </c>
      <c r="AR84" s="560">
        <v>51.643216080401949</v>
      </c>
      <c r="AS84" s="560">
        <v>69.658291457286481</v>
      </c>
      <c r="AT84" s="560">
        <v>0</v>
      </c>
      <c r="AU84" s="560">
        <v>0</v>
      </c>
      <c r="AV84" s="560">
        <v>0</v>
      </c>
      <c r="AW84" s="560">
        <v>0</v>
      </c>
      <c r="AX84" s="560">
        <v>83.720930232558089</v>
      </c>
      <c r="AY84" s="560">
        <v>12.222222222222209</v>
      </c>
      <c r="AZ84" s="560">
        <v>14.666666666666686</v>
      </c>
      <c r="BA84" s="560">
        <v>76.938802539830917</v>
      </c>
      <c r="BB84" s="560">
        <v>0</v>
      </c>
      <c r="BC84" s="560">
        <v>0</v>
      </c>
      <c r="BD84" s="560">
        <v>0</v>
      </c>
      <c r="BE84" s="560">
        <v>3.0999999999999663</v>
      </c>
      <c r="BF84" s="560">
        <v>0</v>
      </c>
      <c r="BG84" s="560">
        <v>0.48427744920634902</v>
      </c>
      <c r="BH84" s="560">
        <v>0</v>
      </c>
      <c r="BI84" s="560">
        <v>0</v>
      </c>
      <c r="BJ84" s="560">
        <v>1</v>
      </c>
      <c r="BK84" s="560">
        <v>0</v>
      </c>
      <c r="BL84" s="560"/>
      <c r="BM84" s="560"/>
      <c r="BN84" s="560"/>
      <c r="BO84" s="560">
        <v>26</v>
      </c>
      <c r="BP84" s="560">
        <v>20</v>
      </c>
      <c r="BQ84" s="560">
        <v>21</v>
      </c>
      <c r="BR84" s="560"/>
    </row>
    <row r="85" spans="1:70" ht="15" x14ac:dyDescent="0.25">
      <c r="A85" s="564">
        <v>273</v>
      </c>
      <c r="B85" s="556">
        <v>124650</v>
      </c>
      <c r="C85" s="556">
        <v>9352162</v>
      </c>
      <c r="D85" s="557" t="s">
        <v>806</v>
      </c>
      <c r="E85" s="558" t="s">
        <v>498</v>
      </c>
      <c r="F85" s="559">
        <v>0</v>
      </c>
      <c r="G85" s="560">
        <v>1</v>
      </c>
      <c r="H85" s="560">
        <v>0</v>
      </c>
      <c r="I85" s="560">
        <v>0</v>
      </c>
      <c r="J85" s="560">
        <v>7</v>
      </c>
      <c r="K85" s="560">
        <v>0</v>
      </c>
      <c r="L85" s="560">
        <v>408</v>
      </c>
      <c r="M85" s="560">
        <v>408</v>
      </c>
      <c r="N85" s="560">
        <v>60</v>
      </c>
      <c r="O85" s="560">
        <v>234</v>
      </c>
      <c r="P85" s="560">
        <v>114</v>
      </c>
      <c r="Q85" s="560">
        <v>0</v>
      </c>
      <c r="R85" s="560">
        <v>0</v>
      </c>
      <c r="S85" s="560">
        <v>0</v>
      </c>
      <c r="T85" s="560">
        <v>0</v>
      </c>
      <c r="U85" s="560">
        <v>0</v>
      </c>
      <c r="V85" s="560">
        <v>0</v>
      </c>
      <c r="W85" s="560">
        <v>408</v>
      </c>
      <c r="X85" s="560">
        <v>58.285714285714285</v>
      </c>
      <c r="Y85" s="560">
        <v>107.99999999999993</v>
      </c>
      <c r="Z85" s="560">
        <v>147.77952755905514</v>
      </c>
      <c r="AA85" s="560">
        <v>0</v>
      </c>
      <c r="AB85" s="560">
        <v>0</v>
      </c>
      <c r="AC85" s="560">
        <v>49.120393120392961</v>
      </c>
      <c r="AD85" s="560">
        <v>56.137592137592307</v>
      </c>
      <c r="AE85" s="560">
        <v>132.32432432432421</v>
      </c>
      <c r="AF85" s="560">
        <v>22.054054054054074</v>
      </c>
      <c r="AG85" s="560">
        <v>110.27027027027016</v>
      </c>
      <c r="AH85" s="560">
        <v>37.090909090909086</v>
      </c>
      <c r="AI85" s="560">
        <v>1.0024570024570036</v>
      </c>
      <c r="AJ85" s="560">
        <v>0</v>
      </c>
      <c r="AK85" s="560">
        <v>0</v>
      </c>
      <c r="AL85" s="560">
        <v>0</v>
      </c>
      <c r="AM85" s="560">
        <v>0</v>
      </c>
      <c r="AN85" s="560">
        <v>0</v>
      </c>
      <c r="AO85" s="560">
        <v>0</v>
      </c>
      <c r="AP85" s="560">
        <v>0</v>
      </c>
      <c r="AQ85" s="560">
        <v>21.103448275862078</v>
      </c>
      <c r="AR85" s="560">
        <v>37.517241379310327</v>
      </c>
      <c r="AS85" s="560">
        <v>50.413793103448441</v>
      </c>
      <c r="AT85" s="560">
        <v>0</v>
      </c>
      <c r="AU85" s="560">
        <v>0</v>
      </c>
      <c r="AV85" s="560">
        <v>0</v>
      </c>
      <c r="AW85" s="560">
        <v>3.2125984251968505</v>
      </c>
      <c r="AX85" s="560">
        <v>84.077922077922011</v>
      </c>
      <c r="AY85" s="560">
        <v>36.224299065420517</v>
      </c>
      <c r="AZ85" s="560">
        <v>45.813084112149568</v>
      </c>
      <c r="BA85" s="560">
        <v>111.87061988607587</v>
      </c>
      <c r="BB85" s="560">
        <v>0</v>
      </c>
      <c r="BC85" s="560">
        <v>0</v>
      </c>
      <c r="BD85" s="560">
        <v>0</v>
      </c>
      <c r="BE85" s="560">
        <v>0</v>
      </c>
      <c r="BF85" s="560">
        <v>0</v>
      </c>
      <c r="BG85" s="560">
        <v>0.83188466732495503</v>
      </c>
      <c r="BH85" s="560">
        <v>0</v>
      </c>
      <c r="BI85" s="560">
        <v>0</v>
      </c>
      <c r="BJ85" s="560">
        <v>1</v>
      </c>
      <c r="BK85" s="560">
        <v>0</v>
      </c>
      <c r="BL85" s="560"/>
      <c r="BM85" s="560"/>
      <c r="BN85" s="560"/>
      <c r="BO85" s="560">
        <v>51</v>
      </c>
      <c r="BP85" s="560">
        <v>35</v>
      </c>
      <c r="BQ85" s="560">
        <v>51</v>
      </c>
      <c r="BR85" s="560"/>
    </row>
    <row r="86" spans="1:70" ht="15" x14ac:dyDescent="0.25">
      <c r="A86" s="564">
        <v>250</v>
      </c>
      <c r="B86" s="556">
        <v>124653</v>
      </c>
      <c r="C86" s="556">
        <v>9352165</v>
      </c>
      <c r="D86" s="557" t="s">
        <v>796</v>
      </c>
      <c r="E86" s="558" t="s">
        <v>498</v>
      </c>
      <c r="F86" s="559">
        <v>0</v>
      </c>
      <c r="G86" s="560">
        <v>1</v>
      </c>
      <c r="H86" s="560">
        <v>0</v>
      </c>
      <c r="I86" s="560">
        <v>0</v>
      </c>
      <c r="J86" s="560">
        <v>7</v>
      </c>
      <c r="K86" s="560">
        <v>0</v>
      </c>
      <c r="L86" s="560">
        <v>629</v>
      </c>
      <c r="M86" s="560">
        <v>629</v>
      </c>
      <c r="N86" s="560">
        <v>89</v>
      </c>
      <c r="O86" s="560">
        <v>360</v>
      </c>
      <c r="P86" s="560">
        <v>180</v>
      </c>
      <c r="Q86" s="560">
        <v>0</v>
      </c>
      <c r="R86" s="560">
        <v>0</v>
      </c>
      <c r="S86" s="560">
        <v>0</v>
      </c>
      <c r="T86" s="560">
        <v>0</v>
      </c>
      <c r="U86" s="560">
        <v>0</v>
      </c>
      <c r="V86" s="560">
        <v>0</v>
      </c>
      <c r="W86" s="560">
        <v>629</v>
      </c>
      <c r="X86" s="560">
        <v>89.857142857142861</v>
      </c>
      <c r="Y86" s="560">
        <v>46.000000000000028</v>
      </c>
      <c r="Z86" s="560">
        <v>102.65280000000001</v>
      </c>
      <c r="AA86" s="560">
        <v>0</v>
      </c>
      <c r="AB86" s="560">
        <v>0</v>
      </c>
      <c r="AC86" s="560">
        <v>588.00000000000011</v>
      </c>
      <c r="AD86" s="560">
        <v>7.000000000000008</v>
      </c>
      <c r="AE86" s="560">
        <v>13.000000000000005</v>
      </c>
      <c r="AF86" s="560">
        <v>4.0000000000000027</v>
      </c>
      <c r="AG86" s="560">
        <v>15.000000000000025</v>
      </c>
      <c r="AH86" s="560">
        <v>2.0000000000000013</v>
      </c>
      <c r="AI86" s="560">
        <v>0</v>
      </c>
      <c r="AJ86" s="560">
        <v>0</v>
      </c>
      <c r="AK86" s="560">
        <v>0</v>
      </c>
      <c r="AL86" s="560">
        <v>0</v>
      </c>
      <c r="AM86" s="560">
        <v>0</v>
      </c>
      <c r="AN86" s="560">
        <v>0</v>
      </c>
      <c r="AO86" s="560">
        <v>0</v>
      </c>
      <c r="AP86" s="560">
        <v>0</v>
      </c>
      <c r="AQ86" s="560">
        <v>23.296296296296273</v>
      </c>
      <c r="AR86" s="560">
        <v>33.779629629629625</v>
      </c>
      <c r="AS86" s="560">
        <v>41.933333333333351</v>
      </c>
      <c r="AT86" s="560">
        <v>0</v>
      </c>
      <c r="AU86" s="560">
        <v>0</v>
      </c>
      <c r="AV86" s="560">
        <v>0</v>
      </c>
      <c r="AW86" s="560">
        <v>0</v>
      </c>
      <c r="AX86" s="560">
        <v>124.81375358166193</v>
      </c>
      <c r="AY86" s="560">
        <v>36</v>
      </c>
      <c r="AZ86" s="560">
        <v>44.228571428571477</v>
      </c>
      <c r="BA86" s="560">
        <v>137.29519170418888</v>
      </c>
      <c r="BB86" s="560">
        <v>0</v>
      </c>
      <c r="BC86" s="560">
        <v>0</v>
      </c>
      <c r="BD86" s="560">
        <v>0</v>
      </c>
      <c r="BE86" s="560">
        <v>0</v>
      </c>
      <c r="BF86" s="560">
        <v>0</v>
      </c>
      <c r="BG86" s="560">
        <v>0.47758860479846399</v>
      </c>
      <c r="BH86" s="560">
        <v>0</v>
      </c>
      <c r="BI86" s="560">
        <v>0</v>
      </c>
      <c r="BJ86" s="560">
        <v>1</v>
      </c>
      <c r="BK86" s="560">
        <v>0</v>
      </c>
      <c r="BL86" s="560"/>
      <c r="BM86" s="560"/>
      <c r="BN86" s="560"/>
      <c r="BO86" s="560">
        <v>50.8</v>
      </c>
      <c r="BP86" s="560">
        <v>36.6</v>
      </c>
      <c r="BQ86" s="560">
        <v>49.6</v>
      </c>
      <c r="BR86" s="560"/>
    </row>
    <row r="87" spans="1:70" ht="15" x14ac:dyDescent="0.25">
      <c r="A87" s="564">
        <v>258</v>
      </c>
      <c r="B87" s="556">
        <v>124654</v>
      </c>
      <c r="C87" s="556">
        <v>9352166</v>
      </c>
      <c r="D87" s="557" t="s">
        <v>798</v>
      </c>
      <c r="E87" s="558" t="s">
        <v>498</v>
      </c>
      <c r="F87" s="559">
        <v>0</v>
      </c>
      <c r="G87" s="560">
        <v>1</v>
      </c>
      <c r="H87" s="560">
        <v>0</v>
      </c>
      <c r="I87" s="560">
        <v>0</v>
      </c>
      <c r="J87" s="560">
        <v>7</v>
      </c>
      <c r="K87" s="560">
        <v>0</v>
      </c>
      <c r="L87" s="560">
        <v>410</v>
      </c>
      <c r="M87" s="560">
        <v>410</v>
      </c>
      <c r="N87" s="560">
        <v>58</v>
      </c>
      <c r="O87" s="560">
        <v>235</v>
      </c>
      <c r="P87" s="560">
        <v>117</v>
      </c>
      <c r="Q87" s="560">
        <v>0</v>
      </c>
      <c r="R87" s="560">
        <v>0</v>
      </c>
      <c r="S87" s="560">
        <v>0</v>
      </c>
      <c r="T87" s="560">
        <v>0</v>
      </c>
      <c r="U87" s="560">
        <v>0</v>
      </c>
      <c r="V87" s="560">
        <v>0</v>
      </c>
      <c r="W87" s="560">
        <v>410</v>
      </c>
      <c r="X87" s="560">
        <v>58.571428571428569</v>
      </c>
      <c r="Y87" s="560">
        <v>46.000000000000199</v>
      </c>
      <c r="Z87" s="560">
        <v>91.658653846153854</v>
      </c>
      <c r="AA87" s="560">
        <v>0</v>
      </c>
      <c r="AB87" s="560">
        <v>0</v>
      </c>
      <c r="AC87" s="560">
        <v>281.00000000000017</v>
      </c>
      <c r="AD87" s="560">
        <v>99.999999999999901</v>
      </c>
      <c r="AE87" s="560">
        <v>11.999999999999988</v>
      </c>
      <c r="AF87" s="560">
        <v>6.9999999999999938</v>
      </c>
      <c r="AG87" s="560">
        <v>7.9999999999999911</v>
      </c>
      <c r="AH87" s="560">
        <v>0.99999999999999889</v>
      </c>
      <c r="AI87" s="560">
        <v>0.99999999999999889</v>
      </c>
      <c r="AJ87" s="560">
        <v>0</v>
      </c>
      <c r="AK87" s="560">
        <v>0</v>
      </c>
      <c r="AL87" s="560">
        <v>0</v>
      </c>
      <c r="AM87" s="560">
        <v>0</v>
      </c>
      <c r="AN87" s="560">
        <v>0</v>
      </c>
      <c r="AO87" s="560">
        <v>0</v>
      </c>
      <c r="AP87" s="560">
        <v>0</v>
      </c>
      <c r="AQ87" s="560">
        <v>24.46022727272727</v>
      </c>
      <c r="AR87" s="560">
        <v>41.931818181818073</v>
      </c>
      <c r="AS87" s="560">
        <v>64.0625</v>
      </c>
      <c r="AT87" s="560">
        <v>0</v>
      </c>
      <c r="AU87" s="560">
        <v>0</v>
      </c>
      <c r="AV87" s="560">
        <v>0</v>
      </c>
      <c r="AW87" s="560">
        <v>0</v>
      </c>
      <c r="AX87" s="560">
        <v>68.363636363636388</v>
      </c>
      <c r="AY87" s="560">
        <v>13.499999999999956</v>
      </c>
      <c r="AZ87" s="560">
        <v>18.000000000000018</v>
      </c>
      <c r="BA87" s="560">
        <v>67.946487603305826</v>
      </c>
      <c r="BB87" s="560">
        <v>0</v>
      </c>
      <c r="BC87" s="560">
        <v>0</v>
      </c>
      <c r="BD87" s="560">
        <v>0</v>
      </c>
      <c r="BE87" s="560">
        <v>0</v>
      </c>
      <c r="BF87" s="560">
        <v>0</v>
      </c>
      <c r="BG87" s="560">
        <v>0.37319479281045698</v>
      </c>
      <c r="BH87" s="560">
        <v>0</v>
      </c>
      <c r="BI87" s="560">
        <v>0</v>
      </c>
      <c r="BJ87" s="560">
        <v>1</v>
      </c>
      <c r="BK87" s="560">
        <v>0</v>
      </c>
      <c r="BL87" s="560"/>
      <c r="BM87" s="560"/>
      <c r="BN87" s="560"/>
      <c r="BO87" s="560">
        <v>51</v>
      </c>
      <c r="BP87" s="560">
        <v>26</v>
      </c>
      <c r="BQ87" s="560">
        <v>49</v>
      </c>
      <c r="BR87" s="560"/>
    </row>
    <row r="88" spans="1:70" ht="15" x14ac:dyDescent="0.25">
      <c r="A88" s="564">
        <v>279</v>
      </c>
      <c r="B88" s="556">
        <v>124655</v>
      </c>
      <c r="C88" s="556">
        <v>9352167</v>
      </c>
      <c r="D88" s="557" t="s">
        <v>809</v>
      </c>
      <c r="E88" s="558" t="s">
        <v>498</v>
      </c>
      <c r="F88" s="559">
        <v>0</v>
      </c>
      <c r="G88" s="560">
        <v>1</v>
      </c>
      <c r="H88" s="560">
        <v>0</v>
      </c>
      <c r="I88" s="560">
        <v>0</v>
      </c>
      <c r="J88" s="560">
        <v>7</v>
      </c>
      <c r="K88" s="560">
        <v>0</v>
      </c>
      <c r="L88" s="560">
        <v>309</v>
      </c>
      <c r="M88" s="560">
        <v>309</v>
      </c>
      <c r="N88" s="560">
        <v>45</v>
      </c>
      <c r="O88" s="560">
        <v>175</v>
      </c>
      <c r="P88" s="560">
        <v>89</v>
      </c>
      <c r="Q88" s="560">
        <v>0</v>
      </c>
      <c r="R88" s="560">
        <v>0</v>
      </c>
      <c r="S88" s="560">
        <v>0</v>
      </c>
      <c r="T88" s="560">
        <v>0</v>
      </c>
      <c r="U88" s="560">
        <v>0</v>
      </c>
      <c r="V88" s="560">
        <v>0</v>
      </c>
      <c r="W88" s="560">
        <v>309</v>
      </c>
      <c r="X88" s="560">
        <v>44.142857142857146</v>
      </c>
      <c r="Y88" s="560">
        <v>53.999999999999986</v>
      </c>
      <c r="Z88" s="560">
        <v>65.766891891891888</v>
      </c>
      <c r="AA88" s="560">
        <v>0</v>
      </c>
      <c r="AB88" s="560">
        <v>0</v>
      </c>
      <c r="AC88" s="560">
        <v>244.99999999999986</v>
      </c>
      <c r="AD88" s="560">
        <v>30.999999999999918</v>
      </c>
      <c r="AE88" s="560">
        <v>7.0000000000000018</v>
      </c>
      <c r="AF88" s="560">
        <v>17.000000000000014</v>
      </c>
      <c r="AG88" s="560">
        <v>5.0000000000000053</v>
      </c>
      <c r="AH88" s="560">
        <v>3.9999999999999916</v>
      </c>
      <c r="AI88" s="560">
        <v>0</v>
      </c>
      <c r="AJ88" s="560">
        <v>0</v>
      </c>
      <c r="AK88" s="560">
        <v>0</v>
      </c>
      <c r="AL88" s="560">
        <v>0</v>
      </c>
      <c r="AM88" s="560">
        <v>0</v>
      </c>
      <c r="AN88" s="560">
        <v>0</v>
      </c>
      <c r="AO88" s="560">
        <v>0</v>
      </c>
      <c r="AP88" s="560">
        <v>0</v>
      </c>
      <c r="AQ88" s="560">
        <v>23.409090909090924</v>
      </c>
      <c r="AR88" s="560">
        <v>40.965909090909228</v>
      </c>
      <c r="AS88" s="560">
        <v>53.840909090909015</v>
      </c>
      <c r="AT88" s="560">
        <v>0</v>
      </c>
      <c r="AU88" s="560">
        <v>0</v>
      </c>
      <c r="AV88" s="560">
        <v>0</v>
      </c>
      <c r="AW88" s="560">
        <v>0</v>
      </c>
      <c r="AX88" s="560">
        <v>61.890243902439053</v>
      </c>
      <c r="AY88" s="560">
        <v>10.68</v>
      </c>
      <c r="AZ88" s="560">
        <v>14.24</v>
      </c>
      <c r="BA88" s="560">
        <v>59.406705931263879</v>
      </c>
      <c r="BB88" s="560">
        <v>0</v>
      </c>
      <c r="BC88" s="560">
        <v>0</v>
      </c>
      <c r="BD88" s="560">
        <v>0</v>
      </c>
      <c r="BE88" s="560">
        <v>0</v>
      </c>
      <c r="BF88" s="560">
        <v>0</v>
      </c>
      <c r="BG88" s="560">
        <v>0.358611273290598</v>
      </c>
      <c r="BH88" s="560">
        <v>0</v>
      </c>
      <c r="BI88" s="560">
        <v>0</v>
      </c>
      <c r="BJ88" s="560">
        <v>1</v>
      </c>
      <c r="BK88" s="560">
        <v>0</v>
      </c>
      <c r="BL88" s="560"/>
      <c r="BM88" s="560"/>
      <c r="BN88" s="560"/>
      <c r="BO88" s="560">
        <v>0</v>
      </c>
      <c r="BP88" s="560">
        <v>0</v>
      </c>
      <c r="BQ88" s="560">
        <v>0</v>
      </c>
      <c r="BR88" s="560"/>
    </row>
    <row r="89" spans="1:70" ht="15" x14ac:dyDescent="0.25">
      <c r="A89" s="564">
        <v>294</v>
      </c>
      <c r="B89" s="556">
        <v>124657</v>
      </c>
      <c r="C89" s="556">
        <v>9352171</v>
      </c>
      <c r="D89" s="557" t="s">
        <v>820</v>
      </c>
      <c r="E89" s="558" t="s">
        <v>498</v>
      </c>
      <c r="F89" s="559">
        <v>0</v>
      </c>
      <c r="G89" s="560">
        <v>1</v>
      </c>
      <c r="H89" s="560">
        <v>0</v>
      </c>
      <c r="I89" s="560">
        <v>0</v>
      </c>
      <c r="J89" s="560">
        <v>4</v>
      </c>
      <c r="K89" s="560">
        <v>0</v>
      </c>
      <c r="L89" s="560">
        <v>341</v>
      </c>
      <c r="M89" s="560">
        <v>341</v>
      </c>
      <c r="N89" s="560">
        <v>0</v>
      </c>
      <c r="O89" s="560">
        <v>171</v>
      </c>
      <c r="P89" s="560">
        <v>170</v>
      </c>
      <c r="Q89" s="560">
        <v>0</v>
      </c>
      <c r="R89" s="560">
        <v>0</v>
      </c>
      <c r="S89" s="560">
        <v>0</v>
      </c>
      <c r="T89" s="560">
        <v>0</v>
      </c>
      <c r="U89" s="560">
        <v>0</v>
      </c>
      <c r="V89" s="560">
        <v>0</v>
      </c>
      <c r="W89" s="560">
        <v>341</v>
      </c>
      <c r="X89" s="560">
        <v>85.25</v>
      </c>
      <c r="Y89" s="560">
        <v>60.000000000000128</v>
      </c>
      <c r="Z89" s="560">
        <v>120.87319884726224</v>
      </c>
      <c r="AA89" s="560">
        <v>0</v>
      </c>
      <c r="AB89" s="560">
        <v>0</v>
      </c>
      <c r="AC89" s="560">
        <v>173.50882352941187</v>
      </c>
      <c r="AD89" s="560">
        <v>50.147058823529491</v>
      </c>
      <c r="AE89" s="560">
        <v>69.202941176470503</v>
      </c>
      <c r="AF89" s="560">
        <v>40.117647058823387</v>
      </c>
      <c r="AG89" s="560">
        <v>5.0147058823529491</v>
      </c>
      <c r="AH89" s="560">
        <v>2.005882352941176</v>
      </c>
      <c r="AI89" s="560">
        <v>1.0029411764705898</v>
      </c>
      <c r="AJ89" s="560">
        <v>0</v>
      </c>
      <c r="AK89" s="560">
        <v>0</v>
      </c>
      <c r="AL89" s="560">
        <v>0</v>
      </c>
      <c r="AM89" s="560">
        <v>0</v>
      </c>
      <c r="AN89" s="560">
        <v>0</v>
      </c>
      <c r="AO89" s="560">
        <v>0</v>
      </c>
      <c r="AP89" s="560">
        <v>0</v>
      </c>
      <c r="AQ89" s="560">
        <v>4.000000000000008</v>
      </c>
      <c r="AR89" s="560">
        <v>7.0000000000000151</v>
      </c>
      <c r="AS89" s="560">
        <v>24.000000000000018</v>
      </c>
      <c r="AT89" s="560">
        <v>0</v>
      </c>
      <c r="AU89" s="560">
        <v>0</v>
      </c>
      <c r="AV89" s="560">
        <v>0</v>
      </c>
      <c r="AW89" s="560">
        <v>0.98270893371757917</v>
      </c>
      <c r="AX89" s="560">
        <v>76.115853658536551</v>
      </c>
      <c r="AY89" s="560">
        <v>29.565217391304369</v>
      </c>
      <c r="AZ89" s="560">
        <v>38.0124223602485</v>
      </c>
      <c r="BA89" s="560">
        <v>82.920776018785062</v>
      </c>
      <c r="BB89" s="560">
        <v>0</v>
      </c>
      <c r="BC89" s="560">
        <v>0</v>
      </c>
      <c r="BD89" s="560">
        <v>0</v>
      </c>
      <c r="BE89" s="560">
        <v>0</v>
      </c>
      <c r="BF89" s="560">
        <v>0</v>
      </c>
      <c r="BG89" s="560">
        <v>0.45083046143250699</v>
      </c>
      <c r="BH89" s="560">
        <v>0</v>
      </c>
      <c r="BI89" s="560">
        <v>0</v>
      </c>
      <c r="BJ89" s="560">
        <v>1</v>
      </c>
      <c r="BK89" s="560">
        <v>0</v>
      </c>
      <c r="BL89" s="560"/>
      <c r="BM89" s="560"/>
      <c r="BN89" s="560"/>
      <c r="BO89" s="560">
        <v>0</v>
      </c>
      <c r="BP89" s="560">
        <v>0</v>
      </c>
      <c r="BQ89" s="560">
        <v>0</v>
      </c>
      <c r="BR89" s="560"/>
    </row>
    <row r="90" spans="1:70" ht="15" x14ac:dyDescent="0.25">
      <c r="A90" s="564">
        <v>293</v>
      </c>
      <c r="B90" s="556">
        <v>124658</v>
      </c>
      <c r="C90" s="556">
        <v>9352172</v>
      </c>
      <c r="D90" s="557" t="s">
        <v>1189</v>
      </c>
      <c r="E90" s="558" t="s">
        <v>498</v>
      </c>
      <c r="F90" s="559">
        <v>0</v>
      </c>
      <c r="G90" s="560">
        <v>1</v>
      </c>
      <c r="H90" s="560">
        <v>0</v>
      </c>
      <c r="I90" s="560">
        <v>0</v>
      </c>
      <c r="J90" s="560">
        <v>3</v>
      </c>
      <c r="K90" s="560">
        <v>0</v>
      </c>
      <c r="L90" s="560">
        <v>259</v>
      </c>
      <c r="M90" s="560">
        <v>259</v>
      </c>
      <c r="N90" s="560">
        <v>86</v>
      </c>
      <c r="O90" s="560">
        <v>173</v>
      </c>
      <c r="P90" s="560">
        <v>0</v>
      </c>
      <c r="Q90" s="560">
        <v>0</v>
      </c>
      <c r="R90" s="560">
        <v>0</v>
      </c>
      <c r="S90" s="560">
        <v>0</v>
      </c>
      <c r="T90" s="560">
        <v>0</v>
      </c>
      <c r="U90" s="560">
        <v>0</v>
      </c>
      <c r="V90" s="560">
        <v>0</v>
      </c>
      <c r="W90" s="560">
        <v>259</v>
      </c>
      <c r="X90" s="560">
        <v>86.333333333333329</v>
      </c>
      <c r="Y90" s="560">
        <v>46.999999999999879</v>
      </c>
      <c r="Z90" s="560">
        <v>65.746153846153845</v>
      </c>
      <c r="AA90" s="560">
        <v>0</v>
      </c>
      <c r="AB90" s="560">
        <v>0</v>
      </c>
      <c r="AC90" s="560">
        <v>121.99999999999999</v>
      </c>
      <c r="AD90" s="560">
        <v>31.000000000000078</v>
      </c>
      <c r="AE90" s="560">
        <v>69.999999999999929</v>
      </c>
      <c r="AF90" s="560">
        <v>29.000000000000007</v>
      </c>
      <c r="AG90" s="560">
        <v>3.9999999999999885</v>
      </c>
      <c r="AH90" s="560">
        <v>0</v>
      </c>
      <c r="AI90" s="560">
        <v>3.0000000000000044</v>
      </c>
      <c r="AJ90" s="560">
        <v>0</v>
      </c>
      <c r="AK90" s="560">
        <v>0</v>
      </c>
      <c r="AL90" s="560">
        <v>0</v>
      </c>
      <c r="AM90" s="560">
        <v>0</v>
      </c>
      <c r="AN90" s="560">
        <v>0</v>
      </c>
      <c r="AO90" s="560">
        <v>0</v>
      </c>
      <c r="AP90" s="560">
        <v>0</v>
      </c>
      <c r="AQ90" s="560">
        <v>31.439306358381447</v>
      </c>
      <c r="AR90" s="560">
        <v>53.895953757225449</v>
      </c>
      <c r="AS90" s="560">
        <v>53.895953757225449</v>
      </c>
      <c r="AT90" s="560">
        <v>0</v>
      </c>
      <c r="AU90" s="560">
        <v>0</v>
      </c>
      <c r="AV90" s="560">
        <v>0</v>
      </c>
      <c r="AW90" s="560">
        <v>0</v>
      </c>
      <c r="AX90" s="560">
        <v>53.31446540880507</v>
      </c>
      <c r="AY90" s="560">
        <v>0</v>
      </c>
      <c r="AZ90" s="560">
        <v>0</v>
      </c>
      <c r="BA90" s="560">
        <v>47.092389937106951</v>
      </c>
      <c r="BB90" s="560">
        <v>0</v>
      </c>
      <c r="BC90" s="560">
        <v>0</v>
      </c>
      <c r="BD90" s="560">
        <v>0</v>
      </c>
      <c r="BE90" s="560">
        <v>0</v>
      </c>
      <c r="BF90" s="560">
        <v>0</v>
      </c>
      <c r="BG90" s="560">
        <v>0.44837927520661203</v>
      </c>
      <c r="BH90" s="560">
        <v>0</v>
      </c>
      <c r="BI90" s="560">
        <v>0</v>
      </c>
      <c r="BJ90" s="560">
        <v>1</v>
      </c>
      <c r="BK90" s="560">
        <v>0</v>
      </c>
      <c r="BL90" s="560"/>
      <c r="BM90" s="560"/>
      <c r="BN90" s="560"/>
      <c r="BO90" s="560">
        <v>51</v>
      </c>
      <c r="BP90" s="560">
        <v>45</v>
      </c>
      <c r="BQ90" s="560">
        <v>51</v>
      </c>
      <c r="BR90" s="560"/>
    </row>
    <row r="91" spans="1:70" ht="15" x14ac:dyDescent="0.25">
      <c r="A91" s="564">
        <v>300</v>
      </c>
      <c r="B91" s="556">
        <v>124660</v>
      </c>
      <c r="C91" s="556">
        <v>9352176</v>
      </c>
      <c r="D91" s="557" t="s">
        <v>821</v>
      </c>
      <c r="E91" s="558" t="s">
        <v>498</v>
      </c>
      <c r="F91" s="559">
        <v>0</v>
      </c>
      <c r="G91" s="560">
        <v>1</v>
      </c>
      <c r="H91" s="560">
        <v>0</v>
      </c>
      <c r="I91" s="560">
        <v>0</v>
      </c>
      <c r="J91" s="560">
        <v>7</v>
      </c>
      <c r="K91" s="560">
        <v>0</v>
      </c>
      <c r="L91" s="560">
        <v>519</v>
      </c>
      <c r="M91" s="560">
        <v>519</v>
      </c>
      <c r="N91" s="560">
        <v>89</v>
      </c>
      <c r="O91" s="560">
        <v>316</v>
      </c>
      <c r="P91" s="560">
        <v>114</v>
      </c>
      <c r="Q91" s="560">
        <v>0</v>
      </c>
      <c r="R91" s="560">
        <v>0</v>
      </c>
      <c r="S91" s="560">
        <v>0</v>
      </c>
      <c r="T91" s="560">
        <v>0</v>
      </c>
      <c r="U91" s="560">
        <v>0</v>
      </c>
      <c r="V91" s="560">
        <v>0</v>
      </c>
      <c r="W91" s="560">
        <v>519</v>
      </c>
      <c r="X91" s="560">
        <v>74.142857142857139</v>
      </c>
      <c r="Y91" s="560">
        <v>152.0000000000002</v>
      </c>
      <c r="Z91" s="560">
        <v>189.47619047619045</v>
      </c>
      <c r="AA91" s="560">
        <v>0</v>
      </c>
      <c r="AB91" s="560">
        <v>0</v>
      </c>
      <c r="AC91" s="560">
        <v>79.000000000000227</v>
      </c>
      <c r="AD91" s="560">
        <v>88.999999999999801</v>
      </c>
      <c r="AE91" s="560">
        <v>22.999999999999996</v>
      </c>
      <c r="AF91" s="560">
        <v>212.00000000000023</v>
      </c>
      <c r="AG91" s="560">
        <v>115.00000000000024</v>
      </c>
      <c r="AH91" s="560">
        <v>0</v>
      </c>
      <c r="AI91" s="560">
        <v>0.99999999999999856</v>
      </c>
      <c r="AJ91" s="560">
        <v>0</v>
      </c>
      <c r="AK91" s="560">
        <v>0</v>
      </c>
      <c r="AL91" s="560">
        <v>0</v>
      </c>
      <c r="AM91" s="560">
        <v>0</v>
      </c>
      <c r="AN91" s="560">
        <v>0</v>
      </c>
      <c r="AO91" s="560">
        <v>0</v>
      </c>
      <c r="AP91" s="560">
        <v>0</v>
      </c>
      <c r="AQ91" s="560">
        <v>33.795348837209282</v>
      </c>
      <c r="AR91" s="560">
        <v>57.934883720930138</v>
      </c>
      <c r="AS91" s="560">
        <v>72.418604651162681</v>
      </c>
      <c r="AT91" s="560">
        <v>0</v>
      </c>
      <c r="AU91" s="560">
        <v>0</v>
      </c>
      <c r="AV91" s="560">
        <v>0</v>
      </c>
      <c r="AW91" s="560">
        <v>2.0595238095238093</v>
      </c>
      <c r="AX91" s="560">
        <v>172.8456375838926</v>
      </c>
      <c r="AY91" s="560">
        <v>30.535714285714302</v>
      </c>
      <c r="AZ91" s="560">
        <v>37.660714285714306</v>
      </c>
      <c r="BA91" s="560">
        <v>168.54179860197553</v>
      </c>
      <c r="BB91" s="560">
        <v>0</v>
      </c>
      <c r="BC91" s="560">
        <v>0</v>
      </c>
      <c r="BD91" s="560">
        <v>0</v>
      </c>
      <c r="BE91" s="560">
        <v>0</v>
      </c>
      <c r="BF91" s="560">
        <v>0</v>
      </c>
      <c r="BG91" s="560">
        <v>0.59272719536621798</v>
      </c>
      <c r="BH91" s="560">
        <v>0</v>
      </c>
      <c r="BI91" s="560">
        <v>0</v>
      </c>
      <c r="BJ91" s="560">
        <v>1</v>
      </c>
      <c r="BK91" s="560">
        <v>0</v>
      </c>
      <c r="BL91" s="560"/>
      <c r="BM91" s="560"/>
      <c r="BN91" s="560"/>
      <c r="BO91" s="560">
        <v>48</v>
      </c>
      <c r="BP91" s="560">
        <v>26</v>
      </c>
      <c r="BQ91" s="560">
        <v>40</v>
      </c>
      <c r="BR91" s="560"/>
    </row>
    <row r="92" spans="1:70" ht="15" x14ac:dyDescent="0.25">
      <c r="A92" s="564">
        <v>259</v>
      </c>
      <c r="B92" s="556">
        <v>124668</v>
      </c>
      <c r="C92" s="556">
        <v>9352184</v>
      </c>
      <c r="D92" s="557" t="s">
        <v>1190</v>
      </c>
      <c r="E92" s="558" t="s">
        <v>498</v>
      </c>
      <c r="F92" s="559">
        <v>0</v>
      </c>
      <c r="G92" s="560">
        <v>1</v>
      </c>
      <c r="H92" s="560">
        <v>0</v>
      </c>
      <c r="I92" s="560">
        <v>0</v>
      </c>
      <c r="J92" s="560">
        <v>7</v>
      </c>
      <c r="K92" s="560">
        <v>0</v>
      </c>
      <c r="L92" s="560">
        <v>410</v>
      </c>
      <c r="M92" s="560">
        <v>410</v>
      </c>
      <c r="N92" s="560">
        <v>60</v>
      </c>
      <c r="O92" s="560">
        <v>234</v>
      </c>
      <c r="P92" s="560">
        <v>116</v>
      </c>
      <c r="Q92" s="560">
        <v>0</v>
      </c>
      <c r="R92" s="560">
        <v>0</v>
      </c>
      <c r="S92" s="560">
        <v>0</v>
      </c>
      <c r="T92" s="560">
        <v>0</v>
      </c>
      <c r="U92" s="560">
        <v>0</v>
      </c>
      <c r="V92" s="560">
        <v>0</v>
      </c>
      <c r="W92" s="560">
        <v>410</v>
      </c>
      <c r="X92" s="560">
        <v>58.571428571428569</v>
      </c>
      <c r="Y92" s="560">
        <v>17.999999999999982</v>
      </c>
      <c r="Z92" s="560">
        <v>29.213759213759218</v>
      </c>
      <c r="AA92" s="560">
        <v>0</v>
      </c>
      <c r="AB92" s="560">
        <v>0</v>
      </c>
      <c r="AC92" s="560">
        <v>351.00000000000006</v>
      </c>
      <c r="AD92" s="560">
        <v>11.999999999999988</v>
      </c>
      <c r="AE92" s="560">
        <v>9.9999999999999911</v>
      </c>
      <c r="AF92" s="560">
        <v>12.999999999999986</v>
      </c>
      <c r="AG92" s="560">
        <v>22.000000000000021</v>
      </c>
      <c r="AH92" s="560">
        <v>1.9999999999999978</v>
      </c>
      <c r="AI92" s="560">
        <v>0</v>
      </c>
      <c r="AJ92" s="560">
        <v>0</v>
      </c>
      <c r="AK92" s="560">
        <v>0</v>
      </c>
      <c r="AL92" s="560">
        <v>0</v>
      </c>
      <c r="AM92" s="560">
        <v>0</v>
      </c>
      <c r="AN92" s="560">
        <v>0</v>
      </c>
      <c r="AO92" s="560">
        <v>0</v>
      </c>
      <c r="AP92" s="560">
        <v>0</v>
      </c>
      <c r="AQ92" s="560">
        <v>5.857142857142863</v>
      </c>
      <c r="AR92" s="560">
        <v>9.3714285714285879</v>
      </c>
      <c r="AS92" s="560">
        <v>10.542857142857137</v>
      </c>
      <c r="AT92" s="560">
        <v>0</v>
      </c>
      <c r="AU92" s="560">
        <v>0</v>
      </c>
      <c r="AV92" s="560">
        <v>0</v>
      </c>
      <c r="AW92" s="560">
        <v>0</v>
      </c>
      <c r="AX92" s="560">
        <v>79.356521739130514</v>
      </c>
      <c r="AY92" s="560">
        <v>11.292035398230086</v>
      </c>
      <c r="AZ92" s="560">
        <v>17.451327433628297</v>
      </c>
      <c r="BA92" s="560">
        <v>75.28967673280934</v>
      </c>
      <c r="BB92" s="560">
        <v>0</v>
      </c>
      <c r="BC92" s="560">
        <v>0</v>
      </c>
      <c r="BD92" s="560">
        <v>0</v>
      </c>
      <c r="BE92" s="560">
        <v>0</v>
      </c>
      <c r="BF92" s="560">
        <v>0</v>
      </c>
      <c r="BG92" s="560">
        <v>0.54806410299145303</v>
      </c>
      <c r="BH92" s="560">
        <v>0</v>
      </c>
      <c r="BI92" s="560">
        <v>0</v>
      </c>
      <c r="BJ92" s="560">
        <v>1</v>
      </c>
      <c r="BK92" s="560">
        <v>0</v>
      </c>
      <c r="BL92" s="560"/>
      <c r="BM92" s="560"/>
      <c r="BN92" s="560"/>
      <c r="BO92" s="560">
        <v>0</v>
      </c>
      <c r="BP92" s="560">
        <v>0</v>
      </c>
      <c r="BQ92" s="560">
        <v>0</v>
      </c>
      <c r="BR92" s="560"/>
    </row>
    <row r="93" spans="1:70" ht="15" x14ac:dyDescent="0.25">
      <c r="A93" s="564">
        <v>260</v>
      </c>
      <c r="B93" s="556">
        <v>124669</v>
      </c>
      <c r="C93" s="556">
        <v>9352185</v>
      </c>
      <c r="D93" s="557" t="s">
        <v>800</v>
      </c>
      <c r="E93" s="558" t="s">
        <v>498</v>
      </c>
      <c r="F93" s="559">
        <v>0</v>
      </c>
      <c r="G93" s="560">
        <v>1</v>
      </c>
      <c r="H93" s="560">
        <v>0</v>
      </c>
      <c r="I93" s="560">
        <v>0</v>
      </c>
      <c r="J93" s="560">
        <v>7</v>
      </c>
      <c r="K93" s="560">
        <v>0</v>
      </c>
      <c r="L93" s="560">
        <v>308</v>
      </c>
      <c r="M93" s="560">
        <v>308</v>
      </c>
      <c r="N93" s="560">
        <v>55</v>
      </c>
      <c r="O93" s="560">
        <v>200</v>
      </c>
      <c r="P93" s="560">
        <v>53</v>
      </c>
      <c r="Q93" s="560">
        <v>0</v>
      </c>
      <c r="R93" s="560">
        <v>0</v>
      </c>
      <c r="S93" s="560">
        <v>0</v>
      </c>
      <c r="T93" s="560">
        <v>0</v>
      </c>
      <c r="U93" s="560">
        <v>0</v>
      </c>
      <c r="V93" s="560">
        <v>0</v>
      </c>
      <c r="W93" s="560">
        <v>308</v>
      </c>
      <c r="X93" s="560">
        <v>44</v>
      </c>
      <c r="Y93" s="560">
        <v>113.00000000000003</v>
      </c>
      <c r="Z93" s="560">
        <v>160.97560975609758</v>
      </c>
      <c r="AA93" s="560">
        <v>0</v>
      </c>
      <c r="AB93" s="560">
        <v>0</v>
      </c>
      <c r="AC93" s="560">
        <v>58.379084967320345</v>
      </c>
      <c r="AD93" s="560">
        <v>16.104575163398692</v>
      </c>
      <c r="AE93" s="560">
        <v>21.137254901960798</v>
      </c>
      <c r="AF93" s="560">
        <v>43.28104575163384</v>
      </c>
      <c r="AG93" s="560">
        <v>39.254901960784352</v>
      </c>
      <c r="AH93" s="560">
        <v>129.84313725490185</v>
      </c>
      <c r="AI93" s="560">
        <v>0</v>
      </c>
      <c r="AJ93" s="560">
        <v>0</v>
      </c>
      <c r="AK93" s="560">
        <v>0</v>
      </c>
      <c r="AL93" s="560">
        <v>0</v>
      </c>
      <c r="AM93" s="560">
        <v>0</v>
      </c>
      <c r="AN93" s="560">
        <v>0</v>
      </c>
      <c r="AO93" s="560">
        <v>0</v>
      </c>
      <c r="AP93" s="560">
        <v>0</v>
      </c>
      <c r="AQ93" s="560">
        <v>24.347826086956527</v>
      </c>
      <c r="AR93" s="560">
        <v>32.869565217391362</v>
      </c>
      <c r="AS93" s="560">
        <v>46.260869565217384</v>
      </c>
      <c r="AT93" s="560">
        <v>0</v>
      </c>
      <c r="AU93" s="560">
        <v>0</v>
      </c>
      <c r="AV93" s="560">
        <v>0</v>
      </c>
      <c r="AW93" s="560">
        <v>0</v>
      </c>
      <c r="AX93" s="560">
        <v>81.521739130434796</v>
      </c>
      <c r="AY93" s="560">
        <v>12.14583333333335</v>
      </c>
      <c r="AZ93" s="560">
        <v>15.458333333333352</v>
      </c>
      <c r="BA93" s="560">
        <v>77.372715816005069</v>
      </c>
      <c r="BB93" s="560">
        <v>0</v>
      </c>
      <c r="BC93" s="560">
        <v>0</v>
      </c>
      <c r="BD93" s="560">
        <v>0</v>
      </c>
      <c r="BE93" s="560">
        <v>11.199999999999884</v>
      </c>
      <c r="BF93" s="560">
        <v>0</v>
      </c>
      <c r="BG93" s="560">
        <v>0.52017386015325695</v>
      </c>
      <c r="BH93" s="560">
        <v>0</v>
      </c>
      <c r="BI93" s="560">
        <v>0</v>
      </c>
      <c r="BJ93" s="560">
        <v>1</v>
      </c>
      <c r="BK93" s="560">
        <v>0</v>
      </c>
      <c r="BL93" s="560"/>
      <c r="BM93" s="560"/>
      <c r="BN93" s="560"/>
      <c r="BO93" s="560">
        <v>24</v>
      </c>
      <c r="BP93" s="560">
        <v>10</v>
      </c>
      <c r="BQ93" s="560">
        <v>24</v>
      </c>
      <c r="BR93" s="560"/>
    </row>
    <row r="94" spans="1:70" ht="15" x14ac:dyDescent="0.25">
      <c r="A94" s="564">
        <v>263</v>
      </c>
      <c r="B94" s="556">
        <v>124670</v>
      </c>
      <c r="C94" s="556">
        <v>9352186</v>
      </c>
      <c r="D94" s="557" t="s">
        <v>802</v>
      </c>
      <c r="E94" s="558" t="s">
        <v>498</v>
      </c>
      <c r="F94" s="559">
        <v>0</v>
      </c>
      <c r="G94" s="560">
        <v>1</v>
      </c>
      <c r="H94" s="560">
        <v>0</v>
      </c>
      <c r="I94" s="560">
        <v>0</v>
      </c>
      <c r="J94" s="560">
        <v>7</v>
      </c>
      <c r="K94" s="560">
        <v>0</v>
      </c>
      <c r="L94" s="560">
        <v>420</v>
      </c>
      <c r="M94" s="560">
        <v>420</v>
      </c>
      <c r="N94" s="560">
        <v>60</v>
      </c>
      <c r="O94" s="560">
        <v>240</v>
      </c>
      <c r="P94" s="560">
        <v>120</v>
      </c>
      <c r="Q94" s="560">
        <v>0</v>
      </c>
      <c r="R94" s="560">
        <v>0</v>
      </c>
      <c r="S94" s="560">
        <v>0</v>
      </c>
      <c r="T94" s="560">
        <v>0</v>
      </c>
      <c r="U94" s="560">
        <v>0</v>
      </c>
      <c r="V94" s="560">
        <v>0</v>
      </c>
      <c r="W94" s="560">
        <v>420</v>
      </c>
      <c r="X94" s="560">
        <v>60</v>
      </c>
      <c r="Y94" s="560">
        <v>62.000000000000163</v>
      </c>
      <c r="Z94" s="560">
        <v>96.923076923076934</v>
      </c>
      <c r="AA94" s="560">
        <v>0</v>
      </c>
      <c r="AB94" s="560">
        <v>0</v>
      </c>
      <c r="AC94" s="560">
        <v>174.41527446300719</v>
      </c>
      <c r="AD94" s="560">
        <v>3.0071599045346082</v>
      </c>
      <c r="AE94" s="560">
        <v>118.28162291169461</v>
      </c>
      <c r="AF94" s="560">
        <v>52.124105011933082</v>
      </c>
      <c r="AG94" s="560">
        <v>21.050119331742227</v>
      </c>
      <c r="AH94" s="560">
        <v>51.121718377088101</v>
      </c>
      <c r="AI94" s="560">
        <v>0</v>
      </c>
      <c r="AJ94" s="560">
        <v>0</v>
      </c>
      <c r="AK94" s="560">
        <v>0</v>
      </c>
      <c r="AL94" s="560">
        <v>0</v>
      </c>
      <c r="AM94" s="560">
        <v>0</v>
      </c>
      <c r="AN94" s="560">
        <v>0</v>
      </c>
      <c r="AO94" s="560">
        <v>0</v>
      </c>
      <c r="AP94" s="560">
        <v>0</v>
      </c>
      <c r="AQ94" s="560">
        <v>7.0000000000000142</v>
      </c>
      <c r="AR94" s="560">
        <v>7.0000000000000142</v>
      </c>
      <c r="AS94" s="560">
        <v>13.999999999999986</v>
      </c>
      <c r="AT94" s="560">
        <v>0</v>
      </c>
      <c r="AU94" s="560">
        <v>0</v>
      </c>
      <c r="AV94" s="560">
        <v>0</v>
      </c>
      <c r="AW94" s="560">
        <v>1.0096153846153846</v>
      </c>
      <c r="AX94" s="560">
        <v>91.525423728813593</v>
      </c>
      <c r="AY94" s="560">
        <v>34.434782608695599</v>
      </c>
      <c r="AZ94" s="560">
        <v>43.826086956521756</v>
      </c>
      <c r="BA94" s="560">
        <v>114.13043478260873</v>
      </c>
      <c r="BB94" s="560">
        <v>0</v>
      </c>
      <c r="BC94" s="560">
        <v>0</v>
      </c>
      <c r="BD94" s="560">
        <v>0</v>
      </c>
      <c r="BE94" s="560">
        <v>0</v>
      </c>
      <c r="BF94" s="560">
        <v>0</v>
      </c>
      <c r="BG94" s="560">
        <v>0.44761939218750002</v>
      </c>
      <c r="BH94" s="560">
        <v>0</v>
      </c>
      <c r="BI94" s="560">
        <v>0</v>
      </c>
      <c r="BJ94" s="560">
        <v>1</v>
      </c>
      <c r="BK94" s="560">
        <v>0</v>
      </c>
      <c r="BL94" s="560"/>
      <c r="BM94" s="560"/>
      <c r="BN94" s="560"/>
      <c r="BO94" s="560">
        <v>0</v>
      </c>
      <c r="BP94" s="560">
        <v>0</v>
      </c>
      <c r="BQ94" s="560">
        <v>0</v>
      </c>
      <c r="BR94" s="560"/>
    </row>
    <row r="95" spans="1:70" ht="15" x14ac:dyDescent="0.25">
      <c r="A95" s="564">
        <v>249</v>
      </c>
      <c r="B95" s="556">
        <v>124671</v>
      </c>
      <c r="C95" s="556">
        <v>9352194</v>
      </c>
      <c r="D95" s="557" t="s">
        <v>1191</v>
      </c>
      <c r="E95" s="558" t="s">
        <v>498</v>
      </c>
      <c r="F95" s="559">
        <v>0</v>
      </c>
      <c r="G95" s="560">
        <v>1</v>
      </c>
      <c r="H95" s="560">
        <v>0</v>
      </c>
      <c r="I95" s="560">
        <v>0</v>
      </c>
      <c r="J95" s="560">
        <v>7</v>
      </c>
      <c r="K95" s="560">
        <v>0</v>
      </c>
      <c r="L95" s="560">
        <v>623</v>
      </c>
      <c r="M95" s="560">
        <v>623</v>
      </c>
      <c r="N95" s="560">
        <v>89</v>
      </c>
      <c r="O95" s="560">
        <v>356</v>
      </c>
      <c r="P95" s="560">
        <v>178</v>
      </c>
      <c r="Q95" s="560">
        <v>0</v>
      </c>
      <c r="R95" s="560">
        <v>0</v>
      </c>
      <c r="S95" s="560">
        <v>0</v>
      </c>
      <c r="T95" s="560">
        <v>0</v>
      </c>
      <c r="U95" s="560">
        <v>0</v>
      </c>
      <c r="V95" s="560">
        <v>0</v>
      </c>
      <c r="W95" s="560">
        <v>623</v>
      </c>
      <c r="X95" s="560">
        <v>89</v>
      </c>
      <c r="Y95" s="560">
        <v>23.000000000000032</v>
      </c>
      <c r="Z95" s="560">
        <v>40.323624595469255</v>
      </c>
      <c r="AA95" s="560">
        <v>0</v>
      </c>
      <c r="AB95" s="560">
        <v>0</v>
      </c>
      <c r="AC95" s="560">
        <v>564.00000000000034</v>
      </c>
      <c r="AD95" s="560">
        <v>9.0000000000000018</v>
      </c>
      <c r="AE95" s="560">
        <v>10.999999999999989</v>
      </c>
      <c r="AF95" s="560">
        <v>18.000000000000004</v>
      </c>
      <c r="AG95" s="560">
        <v>17.000000000000011</v>
      </c>
      <c r="AH95" s="560">
        <v>3.9999999999999982</v>
      </c>
      <c r="AI95" s="560">
        <v>0</v>
      </c>
      <c r="AJ95" s="560">
        <v>0</v>
      </c>
      <c r="AK95" s="560">
        <v>0</v>
      </c>
      <c r="AL95" s="560">
        <v>0</v>
      </c>
      <c r="AM95" s="560">
        <v>0</v>
      </c>
      <c r="AN95" s="560">
        <v>0</v>
      </c>
      <c r="AO95" s="560">
        <v>0</v>
      </c>
      <c r="AP95" s="560">
        <v>0</v>
      </c>
      <c r="AQ95" s="560">
        <v>12.833333333333341</v>
      </c>
      <c r="AR95" s="560">
        <v>19.833333333333357</v>
      </c>
      <c r="AS95" s="560">
        <v>28</v>
      </c>
      <c r="AT95" s="560">
        <v>0</v>
      </c>
      <c r="AU95" s="560">
        <v>0</v>
      </c>
      <c r="AV95" s="560">
        <v>0</v>
      </c>
      <c r="AW95" s="560">
        <v>0</v>
      </c>
      <c r="AX95" s="560">
        <v>93.310541310541268</v>
      </c>
      <c r="AY95" s="560">
        <v>22.900584795321652</v>
      </c>
      <c r="AZ95" s="560">
        <v>33.309941520467902</v>
      </c>
      <c r="BA95" s="560">
        <v>103.09035437596846</v>
      </c>
      <c r="BB95" s="560">
        <v>0</v>
      </c>
      <c r="BC95" s="560">
        <v>0</v>
      </c>
      <c r="BD95" s="560">
        <v>0</v>
      </c>
      <c r="BE95" s="560">
        <v>0</v>
      </c>
      <c r="BF95" s="560">
        <v>0</v>
      </c>
      <c r="BG95" s="560">
        <v>0.83071032634615405</v>
      </c>
      <c r="BH95" s="560">
        <v>0</v>
      </c>
      <c r="BI95" s="560">
        <v>0</v>
      </c>
      <c r="BJ95" s="560">
        <v>1</v>
      </c>
      <c r="BK95" s="560">
        <v>0</v>
      </c>
      <c r="BL95" s="560"/>
      <c r="BM95" s="560"/>
      <c r="BN95" s="560"/>
      <c r="BO95" s="560">
        <v>44.6</v>
      </c>
      <c r="BP95" s="560">
        <v>30.8</v>
      </c>
      <c r="BQ95" s="560">
        <v>40.4</v>
      </c>
      <c r="BR95" s="560"/>
    </row>
    <row r="96" spans="1:70" ht="15" x14ac:dyDescent="0.25">
      <c r="A96" s="564">
        <v>480</v>
      </c>
      <c r="B96" s="556">
        <v>124674</v>
      </c>
      <c r="C96" s="556">
        <v>9352916</v>
      </c>
      <c r="D96" s="557" t="s">
        <v>1192</v>
      </c>
      <c r="E96" s="558" t="s">
        <v>498</v>
      </c>
      <c r="F96" s="559">
        <v>0</v>
      </c>
      <c r="G96" s="560">
        <v>1</v>
      </c>
      <c r="H96" s="560">
        <v>0</v>
      </c>
      <c r="I96" s="560">
        <v>0</v>
      </c>
      <c r="J96" s="560">
        <v>7</v>
      </c>
      <c r="K96" s="560">
        <v>0</v>
      </c>
      <c r="L96" s="560">
        <v>323</v>
      </c>
      <c r="M96" s="560">
        <v>323</v>
      </c>
      <c r="N96" s="560">
        <v>39</v>
      </c>
      <c r="O96" s="560">
        <v>207</v>
      </c>
      <c r="P96" s="560">
        <v>77</v>
      </c>
      <c r="Q96" s="560">
        <v>0</v>
      </c>
      <c r="R96" s="560">
        <v>0</v>
      </c>
      <c r="S96" s="560">
        <v>0</v>
      </c>
      <c r="T96" s="560">
        <v>0</v>
      </c>
      <c r="U96" s="560">
        <v>0</v>
      </c>
      <c r="V96" s="560">
        <v>0</v>
      </c>
      <c r="W96" s="560">
        <v>323</v>
      </c>
      <c r="X96" s="560">
        <v>46.142857142857146</v>
      </c>
      <c r="Y96" s="560">
        <v>35.000000000000007</v>
      </c>
      <c r="Z96" s="560">
        <v>57.714733542319749</v>
      </c>
      <c r="AA96" s="560">
        <v>0</v>
      </c>
      <c r="AB96" s="560">
        <v>0</v>
      </c>
      <c r="AC96" s="560">
        <v>319.99068322981378</v>
      </c>
      <c r="AD96" s="560">
        <v>1.0031055900621115</v>
      </c>
      <c r="AE96" s="560">
        <v>0</v>
      </c>
      <c r="AF96" s="560">
        <v>2.0062111801242231</v>
      </c>
      <c r="AG96" s="560">
        <v>0</v>
      </c>
      <c r="AH96" s="560">
        <v>0</v>
      </c>
      <c r="AI96" s="560">
        <v>0</v>
      </c>
      <c r="AJ96" s="560">
        <v>0</v>
      </c>
      <c r="AK96" s="560">
        <v>0</v>
      </c>
      <c r="AL96" s="560">
        <v>0</v>
      </c>
      <c r="AM96" s="560">
        <v>0</v>
      </c>
      <c r="AN96" s="560">
        <v>0</v>
      </c>
      <c r="AO96" s="560">
        <v>0</v>
      </c>
      <c r="AP96" s="560">
        <v>0</v>
      </c>
      <c r="AQ96" s="560">
        <v>1.1373239436619718</v>
      </c>
      <c r="AR96" s="560">
        <v>2.2746478873239435</v>
      </c>
      <c r="AS96" s="560">
        <v>5.6866197183098581</v>
      </c>
      <c r="AT96" s="560">
        <v>0</v>
      </c>
      <c r="AU96" s="560">
        <v>0</v>
      </c>
      <c r="AV96" s="560">
        <v>0</v>
      </c>
      <c r="AW96" s="560">
        <v>1.0125391849529781</v>
      </c>
      <c r="AX96" s="560">
        <v>81.790243902438988</v>
      </c>
      <c r="AY96" s="560">
        <v>6.16</v>
      </c>
      <c r="AZ96" s="560">
        <v>11.29333333333336</v>
      </c>
      <c r="BA96" s="560">
        <v>67.727160025191807</v>
      </c>
      <c r="BB96" s="560">
        <v>0</v>
      </c>
      <c r="BC96" s="560">
        <v>0</v>
      </c>
      <c r="BD96" s="560">
        <v>0</v>
      </c>
      <c r="BE96" s="560">
        <v>0</v>
      </c>
      <c r="BF96" s="560">
        <v>0</v>
      </c>
      <c r="BG96" s="560">
        <v>1.45319702625</v>
      </c>
      <c r="BH96" s="560">
        <v>0</v>
      </c>
      <c r="BI96" s="560">
        <v>0</v>
      </c>
      <c r="BJ96" s="560">
        <v>1</v>
      </c>
      <c r="BK96" s="560">
        <v>0</v>
      </c>
      <c r="BL96" s="560"/>
      <c r="BM96" s="560"/>
      <c r="BN96" s="560"/>
      <c r="BO96" s="560">
        <v>33.4</v>
      </c>
      <c r="BP96" s="560">
        <v>18.600000000000001</v>
      </c>
      <c r="BQ96" s="560">
        <v>27</v>
      </c>
      <c r="BR96" s="560"/>
    </row>
    <row r="97" spans="1:70" ht="15" x14ac:dyDescent="0.25">
      <c r="A97" s="564">
        <v>327</v>
      </c>
      <c r="B97" s="556">
        <v>124675</v>
      </c>
      <c r="C97" s="556">
        <v>9352918</v>
      </c>
      <c r="D97" s="557" t="s">
        <v>1193</v>
      </c>
      <c r="E97" s="558" t="s">
        <v>498</v>
      </c>
      <c r="F97" s="559">
        <v>0</v>
      </c>
      <c r="G97" s="560">
        <v>1</v>
      </c>
      <c r="H97" s="560">
        <v>0</v>
      </c>
      <c r="I97" s="560">
        <v>0</v>
      </c>
      <c r="J97" s="560">
        <v>7</v>
      </c>
      <c r="K97" s="560">
        <v>0</v>
      </c>
      <c r="L97" s="560">
        <v>78</v>
      </c>
      <c r="M97" s="560">
        <v>78</v>
      </c>
      <c r="N97" s="560">
        <v>13</v>
      </c>
      <c r="O97" s="560">
        <v>45</v>
      </c>
      <c r="P97" s="560">
        <v>20</v>
      </c>
      <c r="Q97" s="560">
        <v>0</v>
      </c>
      <c r="R97" s="560">
        <v>0</v>
      </c>
      <c r="S97" s="560">
        <v>0</v>
      </c>
      <c r="T97" s="560">
        <v>0</v>
      </c>
      <c r="U97" s="560">
        <v>0</v>
      </c>
      <c r="V97" s="560">
        <v>0</v>
      </c>
      <c r="W97" s="560">
        <v>78</v>
      </c>
      <c r="X97" s="560">
        <v>11.142857142857142</v>
      </c>
      <c r="Y97" s="560">
        <v>4.0000000000000018</v>
      </c>
      <c r="Z97" s="560">
        <v>10.860759493670885</v>
      </c>
      <c r="AA97" s="560">
        <v>0</v>
      </c>
      <c r="AB97" s="560">
        <v>0</v>
      </c>
      <c r="AC97" s="560">
        <v>74.000000000000028</v>
      </c>
      <c r="AD97" s="560">
        <v>1.9999999999999967</v>
      </c>
      <c r="AE97" s="560">
        <v>0</v>
      </c>
      <c r="AF97" s="560">
        <v>0</v>
      </c>
      <c r="AG97" s="560">
        <v>0</v>
      </c>
      <c r="AH97" s="560">
        <v>0</v>
      </c>
      <c r="AI97" s="560">
        <v>1.9999999999999967</v>
      </c>
      <c r="AJ97" s="560">
        <v>0</v>
      </c>
      <c r="AK97" s="560">
        <v>0</v>
      </c>
      <c r="AL97" s="560">
        <v>0</v>
      </c>
      <c r="AM97" s="560">
        <v>0</v>
      </c>
      <c r="AN97" s="560">
        <v>0</v>
      </c>
      <c r="AO97" s="560">
        <v>0</v>
      </c>
      <c r="AP97" s="560">
        <v>0</v>
      </c>
      <c r="AQ97" s="560">
        <v>0</v>
      </c>
      <c r="AR97" s="560">
        <v>0</v>
      </c>
      <c r="AS97" s="560">
        <v>0</v>
      </c>
      <c r="AT97" s="560">
        <v>0</v>
      </c>
      <c r="AU97" s="560">
        <v>0</v>
      </c>
      <c r="AV97" s="560">
        <v>0</v>
      </c>
      <c r="AW97" s="560">
        <v>0</v>
      </c>
      <c r="AX97" s="560">
        <v>4.9999999999999947</v>
      </c>
      <c r="AY97" s="560">
        <v>0</v>
      </c>
      <c r="AZ97" s="560">
        <v>2.1052631578947398</v>
      </c>
      <c r="BA97" s="560">
        <v>6.0663157894736841</v>
      </c>
      <c r="BB97" s="560">
        <v>0</v>
      </c>
      <c r="BC97" s="560">
        <v>0</v>
      </c>
      <c r="BD97" s="560">
        <v>0</v>
      </c>
      <c r="BE97" s="560">
        <v>0.20000000000003393</v>
      </c>
      <c r="BF97" s="560">
        <v>0</v>
      </c>
      <c r="BG97" s="560">
        <v>1.55870316419753</v>
      </c>
      <c r="BH97" s="560">
        <v>0</v>
      </c>
      <c r="BI97" s="560">
        <v>0</v>
      </c>
      <c r="BJ97" s="560">
        <v>1</v>
      </c>
      <c r="BK97" s="560">
        <v>0</v>
      </c>
      <c r="BL97" s="560"/>
      <c r="BM97" s="560"/>
      <c r="BN97" s="560"/>
      <c r="BO97" s="560">
        <v>0</v>
      </c>
      <c r="BP97" s="560">
        <v>0</v>
      </c>
      <c r="BQ97" s="560">
        <v>0</v>
      </c>
      <c r="BR97" s="560"/>
    </row>
    <row r="98" spans="1:70" ht="15" x14ac:dyDescent="0.25">
      <c r="A98" s="564">
        <v>75</v>
      </c>
      <c r="B98" s="556">
        <v>124676</v>
      </c>
      <c r="C98" s="556">
        <v>9352919</v>
      </c>
      <c r="D98" s="557" t="s">
        <v>730</v>
      </c>
      <c r="E98" s="558" t="s">
        <v>498</v>
      </c>
      <c r="F98" s="559">
        <v>0</v>
      </c>
      <c r="G98" s="560">
        <v>1</v>
      </c>
      <c r="H98" s="560">
        <v>0</v>
      </c>
      <c r="I98" s="560">
        <v>0</v>
      </c>
      <c r="J98" s="560">
        <v>7</v>
      </c>
      <c r="K98" s="560">
        <v>0</v>
      </c>
      <c r="L98" s="560">
        <v>241</v>
      </c>
      <c r="M98" s="560">
        <v>241</v>
      </c>
      <c r="N98" s="560">
        <v>45</v>
      </c>
      <c r="O98" s="560">
        <v>135</v>
      </c>
      <c r="P98" s="560">
        <v>61</v>
      </c>
      <c r="Q98" s="560">
        <v>0</v>
      </c>
      <c r="R98" s="560">
        <v>0</v>
      </c>
      <c r="S98" s="560">
        <v>0</v>
      </c>
      <c r="T98" s="560">
        <v>0</v>
      </c>
      <c r="U98" s="560">
        <v>0</v>
      </c>
      <c r="V98" s="560">
        <v>0</v>
      </c>
      <c r="W98" s="560">
        <v>241</v>
      </c>
      <c r="X98" s="560">
        <v>34.428571428571431</v>
      </c>
      <c r="Y98" s="560">
        <v>34.000000000000036</v>
      </c>
      <c r="Z98" s="560">
        <v>58.455319148936169</v>
      </c>
      <c r="AA98" s="560">
        <v>0</v>
      </c>
      <c r="AB98" s="560">
        <v>0</v>
      </c>
      <c r="AC98" s="560">
        <v>149.99999999999991</v>
      </c>
      <c r="AD98" s="560">
        <v>80.000000000000071</v>
      </c>
      <c r="AE98" s="560">
        <v>1.0000000000000011</v>
      </c>
      <c r="AF98" s="560">
        <v>3.0000000000000031</v>
      </c>
      <c r="AG98" s="560">
        <v>0</v>
      </c>
      <c r="AH98" s="560">
        <v>7.0000000000000071</v>
      </c>
      <c r="AI98" s="560">
        <v>0</v>
      </c>
      <c r="AJ98" s="560">
        <v>0</v>
      </c>
      <c r="AK98" s="560">
        <v>0</v>
      </c>
      <c r="AL98" s="560">
        <v>0</v>
      </c>
      <c r="AM98" s="560">
        <v>0</v>
      </c>
      <c r="AN98" s="560">
        <v>0</v>
      </c>
      <c r="AO98" s="560">
        <v>0</v>
      </c>
      <c r="AP98" s="560">
        <v>0</v>
      </c>
      <c r="AQ98" s="560">
        <v>1.2295918367346939</v>
      </c>
      <c r="AR98" s="560">
        <v>3.6887755102040836</v>
      </c>
      <c r="AS98" s="560">
        <v>3.6887755102040836</v>
      </c>
      <c r="AT98" s="560">
        <v>0</v>
      </c>
      <c r="AU98" s="560">
        <v>0</v>
      </c>
      <c r="AV98" s="560">
        <v>0</v>
      </c>
      <c r="AW98" s="560">
        <v>2.0510638297872341</v>
      </c>
      <c r="AX98" s="560">
        <v>35.261194029850714</v>
      </c>
      <c r="AY98" s="560">
        <v>5.0000000000000009</v>
      </c>
      <c r="AZ98" s="560">
        <v>7.000000000000016</v>
      </c>
      <c r="BA98" s="560">
        <v>34.187699893390182</v>
      </c>
      <c r="BB98" s="560">
        <v>0</v>
      </c>
      <c r="BC98" s="560">
        <v>0</v>
      </c>
      <c r="BD98" s="560">
        <v>0</v>
      </c>
      <c r="BE98" s="560">
        <v>0</v>
      </c>
      <c r="BF98" s="560">
        <v>0</v>
      </c>
      <c r="BG98" s="560">
        <v>0.85136393870967797</v>
      </c>
      <c r="BH98" s="560">
        <v>0</v>
      </c>
      <c r="BI98" s="560">
        <v>0</v>
      </c>
      <c r="BJ98" s="560">
        <v>1</v>
      </c>
      <c r="BK98" s="560">
        <v>0</v>
      </c>
      <c r="BL98" s="560"/>
      <c r="BM98" s="560"/>
      <c r="BN98" s="560"/>
      <c r="BO98" s="560">
        <v>26</v>
      </c>
      <c r="BP98" s="560">
        <v>28</v>
      </c>
      <c r="BQ98" s="560">
        <v>26</v>
      </c>
      <c r="BR98" s="560"/>
    </row>
    <row r="99" spans="1:70" ht="15" x14ac:dyDescent="0.25">
      <c r="A99" s="564">
        <v>461</v>
      </c>
      <c r="B99" s="556">
        <v>124678</v>
      </c>
      <c r="C99" s="556">
        <v>9352921</v>
      </c>
      <c r="D99" s="557" t="s">
        <v>897</v>
      </c>
      <c r="E99" s="558" t="s">
        <v>498</v>
      </c>
      <c r="F99" s="559">
        <v>0</v>
      </c>
      <c r="G99" s="560">
        <v>1</v>
      </c>
      <c r="H99" s="560">
        <v>0</v>
      </c>
      <c r="I99" s="560">
        <v>0</v>
      </c>
      <c r="J99" s="560">
        <v>7</v>
      </c>
      <c r="K99" s="560">
        <v>0</v>
      </c>
      <c r="L99" s="560">
        <v>222</v>
      </c>
      <c r="M99" s="560">
        <v>222</v>
      </c>
      <c r="N99" s="560">
        <v>39</v>
      </c>
      <c r="O99" s="560">
        <v>162</v>
      </c>
      <c r="P99" s="560">
        <v>21</v>
      </c>
      <c r="Q99" s="560">
        <v>0</v>
      </c>
      <c r="R99" s="560">
        <v>0</v>
      </c>
      <c r="S99" s="560">
        <v>0</v>
      </c>
      <c r="T99" s="560">
        <v>0</v>
      </c>
      <c r="U99" s="560">
        <v>0</v>
      </c>
      <c r="V99" s="560">
        <v>0</v>
      </c>
      <c r="W99" s="560">
        <v>222</v>
      </c>
      <c r="X99" s="560">
        <v>31.714285714285715</v>
      </c>
      <c r="Y99" s="560">
        <v>11.000000000000011</v>
      </c>
      <c r="Z99" s="560">
        <v>11.740384615384615</v>
      </c>
      <c r="AA99" s="560">
        <v>0</v>
      </c>
      <c r="AB99" s="560">
        <v>0</v>
      </c>
      <c r="AC99" s="560">
        <v>212.91818181818181</v>
      </c>
      <c r="AD99" s="560">
        <v>6.05454545454546</v>
      </c>
      <c r="AE99" s="560">
        <v>0</v>
      </c>
      <c r="AF99" s="560">
        <v>3.0272727272727189</v>
      </c>
      <c r="AG99" s="560">
        <v>0</v>
      </c>
      <c r="AH99" s="560">
        <v>0</v>
      </c>
      <c r="AI99" s="560">
        <v>0</v>
      </c>
      <c r="AJ99" s="560">
        <v>0</v>
      </c>
      <c r="AK99" s="560">
        <v>0</v>
      </c>
      <c r="AL99" s="560">
        <v>0</v>
      </c>
      <c r="AM99" s="560">
        <v>0</v>
      </c>
      <c r="AN99" s="560">
        <v>0</v>
      </c>
      <c r="AO99" s="560">
        <v>0</v>
      </c>
      <c r="AP99" s="560">
        <v>0</v>
      </c>
      <c r="AQ99" s="560">
        <v>3.6393442622950776</v>
      </c>
      <c r="AR99" s="560">
        <v>3.6393442622950776</v>
      </c>
      <c r="AS99" s="560">
        <v>6.0655737704918034</v>
      </c>
      <c r="AT99" s="560">
        <v>0</v>
      </c>
      <c r="AU99" s="560">
        <v>0</v>
      </c>
      <c r="AV99" s="560">
        <v>0</v>
      </c>
      <c r="AW99" s="560">
        <v>1.0673076923076923</v>
      </c>
      <c r="AX99" s="560">
        <v>36.223602484472103</v>
      </c>
      <c r="AY99" s="560">
        <v>2.1</v>
      </c>
      <c r="AZ99" s="560">
        <v>2.1</v>
      </c>
      <c r="BA99" s="560">
        <v>28.474139089705773</v>
      </c>
      <c r="BB99" s="560">
        <v>0</v>
      </c>
      <c r="BC99" s="560">
        <v>0</v>
      </c>
      <c r="BD99" s="560">
        <v>0</v>
      </c>
      <c r="BE99" s="560">
        <v>0</v>
      </c>
      <c r="BF99" s="560">
        <v>0</v>
      </c>
      <c r="BG99" s="560">
        <v>2.4970847016304298</v>
      </c>
      <c r="BH99" s="560">
        <v>0</v>
      </c>
      <c r="BI99" s="560">
        <v>0</v>
      </c>
      <c r="BJ99" s="560">
        <v>1</v>
      </c>
      <c r="BK99" s="560">
        <v>0</v>
      </c>
      <c r="BL99" s="560"/>
      <c r="BM99" s="560"/>
      <c r="BN99" s="560"/>
      <c r="BO99" s="560">
        <v>0</v>
      </c>
      <c r="BP99" s="560">
        <v>0</v>
      </c>
      <c r="BQ99" s="560">
        <v>0</v>
      </c>
      <c r="BR99" s="560"/>
    </row>
    <row r="100" spans="1:70" ht="15" x14ac:dyDescent="0.25">
      <c r="A100" s="564">
        <v>281</v>
      </c>
      <c r="B100" s="556">
        <v>124679</v>
      </c>
      <c r="C100" s="556">
        <v>9352922</v>
      </c>
      <c r="D100" s="557" t="s">
        <v>810</v>
      </c>
      <c r="E100" s="558" t="s">
        <v>498</v>
      </c>
      <c r="F100" s="559">
        <v>0</v>
      </c>
      <c r="G100" s="560">
        <v>1</v>
      </c>
      <c r="H100" s="560">
        <v>0</v>
      </c>
      <c r="I100" s="560">
        <v>0</v>
      </c>
      <c r="J100" s="560">
        <v>7</v>
      </c>
      <c r="K100" s="560">
        <v>0</v>
      </c>
      <c r="L100" s="560">
        <v>528</v>
      </c>
      <c r="M100" s="560">
        <v>528</v>
      </c>
      <c r="N100" s="560">
        <v>69</v>
      </c>
      <c r="O100" s="560">
        <v>339</v>
      </c>
      <c r="P100" s="560">
        <v>145</v>
      </c>
      <c r="Q100" s="560">
        <v>0</v>
      </c>
      <c r="R100" s="560">
        <v>0</v>
      </c>
      <c r="S100" s="560">
        <v>0</v>
      </c>
      <c r="T100" s="560">
        <v>0</v>
      </c>
      <c r="U100" s="560">
        <v>0</v>
      </c>
      <c r="V100" s="560">
        <v>0</v>
      </c>
      <c r="W100" s="560">
        <v>528</v>
      </c>
      <c r="X100" s="560">
        <v>75.428571428571431</v>
      </c>
      <c r="Y100" s="560">
        <v>75.428571428571502</v>
      </c>
      <c r="Z100" s="560">
        <v>128.17391304347825</v>
      </c>
      <c r="AA100" s="560">
        <v>0</v>
      </c>
      <c r="AB100" s="560">
        <v>0</v>
      </c>
      <c r="AC100" s="560">
        <v>327.49367088607596</v>
      </c>
      <c r="AD100" s="560">
        <v>16.231464737793836</v>
      </c>
      <c r="AE100" s="560">
        <v>161.35985533453896</v>
      </c>
      <c r="AF100" s="560">
        <v>8.5931283905967462</v>
      </c>
      <c r="AG100" s="560">
        <v>14.321880650994576</v>
      </c>
      <c r="AH100" s="560">
        <v>0</v>
      </c>
      <c r="AI100" s="560">
        <v>0</v>
      </c>
      <c r="AJ100" s="560">
        <v>0</v>
      </c>
      <c r="AK100" s="560">
        <v>0</v>
      </c>
      <c r="AL100" s="560">
        <v>0</v>
      </c>
      <c r="AM100" s="560">
        <v>0</v>
      </c>
      <c r="AN100" s="560">
        <v>0</v>
      </c>
      <c r="AO100" s="560">
        <v>0</v>
      </c>
      <c r="AP100" s="560">
        <v>0</v>
      </c>
      <c r="AQ100" s="560">
        <v>18.545454545454568</v>
      </c>
      <c r="AR100" s="560">
        <v>34.909090909090885</v>
      </c>
      <c r="AS100" s="560">
        <v>44.727272727272734</v>
      </c>
      <c r="AT100" s="560">
        <v>0</v>
      </c>
      <c r="AU100" s="560">
        <v>0</v>
      </c>
      <c r="AV100" s="560">
        <v>0</v>
      </c>
      <c r="AW100" s="560">
        <v>2.8695652173913042</v>
      </c>
      <c r="AX100" s="560">
        <v>137.26380368098171</v>
      </c>
      <c r="AY100" s="560">
        <v>23.992805755395743</v>
      </c>
      <c r="AZ100" s="560">
        <v>29.208633093525137</v>
      </c>
      <c r="BA100" s="560">
        <v>120.21193883487746</v>
      </c>
      <c r="BB100" s="560">
        <v>0</v>
      </c>
      <c r="BC100" s="560">
        <v>0</v>
      </c>
      <c r="BD100" s="560">
        <v>0</v>
      </c>
      <c r="BE100" s="560">
        <v>0</v>
      </c>
      <c r="BF100" s="560">
        <v>0</v>
      </c>
      <c r="BG100" s="560">
        <v>0.67740646363636303</v>
      </c>
      <c r="BH100" s="560">
        <v>0</v>
      </c>
      <c r="BI100" s="560">
        <v>0</v>
      </c>
      <c r="BJ100" s="560">
        <v>1</v>
      </c>
      <c r="BK100" s="560">
        <v>0</v>
      </c>
      <c r="BL100" s="560">
        <v>25</v>
      </c>
      <c r="BM100" s="560"/>
      <c r="BN100" s="560"/>
      <c r="BO100" s="560">
        <v>52</v>
      </c>
      <c r="BP100" s="560">
        <v>45</v>
      </c>
      <c r="BQ100" s="560">
        <v>45</v>
      </c>
      <c r="BR100" s="560"/>
    </row>
    <row r="101" spans="1:70" ht="15" x14ac:dyDescent="0.25">
      <c r="A101" s="564">
        <v>504</v>
      </c>
      <c r="B101" s="556">
        <v>124680</v>
      </c>
      <c r="C101" s="556">
        <v>9352923</v>
      </c>
      <c r="D101" s="557" t="s">
        <v>1194</v>
      </c>
      <c r="E101" s="558" t="s">
        <v>498</v>
      </c>
      <c r="F101" s="559">
        <v>0</v>
      </c>
      <c r="G101" s="560">
        <v>1</v>
      </c>
      <c r="H101" s="560">
        <v>0</v>
      </c>
      <c r="I101" s="560">
        <v>0</v>
      </c>
      <c r="J101" s="560">
        <v>7</v>
      </c>
      <c r="K101" s="560">
        <v>0</v>
      </c>
      <c r="L101" s="560">
        <v>291</v>
      </c>
      <c r="M101" s="560">
        <v>291</v>
      </c>
      <c r="N101" s="560">
        <v>45</v>
      </c>
      <c r="O101" s="560">
        <v>167</v>
      </c>
      <c r="P101" s="560">
        <v>79</v>
      </c>
      <c r="Q101" s="560">
        <v>0</v>
      </c>
      <c r="R101" s="560">
        <v>0</v>
      </c>
      <c r="S101" s="560">
        <v>0</v>
      </c>
      <c r="T101" s="560">
        <v>0</v>
      </c>
      <c r="U101" s="560">
        <v>0</v>
      </c>
      <c r="V101" s="560">
        <v>0</v>
      </c>
      <c r="W101" s="560">
        <v>291</v>
      </c>
      <c r="X101" s="560">
        <v>41.571428571428569</v>
      </c>
      <c r="Y101" s="560">
        <v>20.000000000000014</v>
      </c>
      <c r="Z101" s="560">
        <v>38.395833333333336</v>
      </c>
      <c r="AA101" s="560">
        <v>0</v>
      </c>
      <c r="AB101" s="560">
        <v>0</v>
      </c>
      <c r="AC101" s="560">
        <v>221.00000000000006</v>
      </c>
      <c r="AD101" s="560">
        <v>30.000000000000103</v>
      </c>
      <c r="AE101" s="560">
        <v>36.000000000000128</v>
      </c>
      <c r="AF101" s="560">
        <v>4.0000000000000142</v>
      </c>
      <c r="AG101" s="560">
        <v>0</v>
      </c>
      <c r="AH101" s="560">
        <v>0</v>
      </c>
      <c r="AI101" s="560">
        <v>0</v>
      </c>
      <c r="AJ101" s="560">
        <v>0</v>
      </c>
      <c r="AK101" s="560">
        <v>0</v>
      </c>
      <c r="AL101" s="560">
        <v>0</v>
      </c>
      <c r="AM101" s="560">
        <v>0</v>
      </c>
      <c r="AN101" s="560">
        <v>0</v>
      </c>
      <c r="AO101" s="560">
        <v>0</v>
      </c>
      <c r="AP101" s="560">
        <v>0</v>
      </c>
      <c r="AQ101" s="560">
        <v>0</v>
      </c>
      <c r="AR101" s="560">
        <v>2.3658536585365861</v>
      </c>
      <c r="AS101" s="560">
        <v>4.7317073170731661</v>
      </c>
      <c r="AT101" s="560">
        <v>0</v>
      </c>
      <c r="AU101" s="560">
        <v>0</v>
      </c>
      <c r="AV101" s="560">
        <v>0</v>
      </c>
      <c r="AW101" s="560">
        <v>0</v>
      </c>
      <c r="AX101" s="560">
        <v>54.654545454545406</v>
      </c>
      <c r="AY101" s="560">
        <v>2.0789473684210518</v>
      </c>
      <c r="AZ101" s="560">
        <v>2.0789473684210518</v>
      </c>
      <c r="BA101" s="560">
        <v>40.604116232932633</v>
      </c>
      <c r="BB101" s="560">
        <v>0</v>
      </c>
      <c r="BC101" s="560">
        <v>0</v>
      </c>
      <c r="BD101" s="560">
        <v>0</v>
      </c>
      <c r="BE101" s="560">
        <v>0</v>
      </c>
      <c r="BF101" s="560">
        <v>0</v>
      </c>
      <c r="BG101" s="560">
        <v>0.625567340983607</v>
      </c>
      <c r="BH101" s="560">
        <v>0</v>
      </c>
      <c r="BI101" s="560">
        <v>0</v>
      </c>
      <c r="BJ101" s="560">
        <v>1</v>
      </c>
      <c r="BK101" s="560">
        <v>0</v>
      </c>
      <c r="BL101" s="560"/>
      <c r="BM101" s="560"/>
      <c r="BN101" s="560"/>
      <c r="BO101" s="560">
        <v>0</v>
      </c>
      <c r="BP101" s="560">
        <v>0</v>
      </c>
      <c r="BQ101" s="560">
        <v>0</v>
      </c>
      <c r="BR101" s="560"/>
    </row>
    <row r="102" spans="1:70" ht="15" x14ac:dyDescent="0.25">
      <c r="A102" s="564">
        <v>311</v>
      </c>
      <c r="B102" s="556">
        <v>124681</v>
      </c>
      <c r="C102" s="556">
        <v>9352924</v>
      </c>
      <c r="D102" s="557" t="s">
        <v>827</v>
      </c>
      <c r="E102" s="558" t="s">
        <v>498</v>
      </c>
      <c r="F102" s="559">
        <v>0</v>
      </c>
      <c r="G102" s="560">
        <v>1</v>
      </c>
      <c r="H102" s="560">
        <v>0</v>
      </c>
      <c r="I102" s="560">
        <v>0</v>
      </c>
      <c r="J102" s="560">
        <v>7</v>
      </c>
      <c r="K102" s="560">
        <v>0</v>
      </c>
      <c r="L102" s="560">
        <v>212</v>
      </c>
      <c r="M102" s="560">
        <v>212</v>
      </c>
      <c r="N102" s="560">
        <v>30</v>
      </c>
      <c r="O102" s="560">
        <v>122</v>
      </c>
      <c r="P102" s="560">
        <v>60</v>
      </c>
      <c r="Q102" s="560">
        <v>0</v>
      </c>
      <c r="R102" s="560">
        <v>0</v>
      </c>
      <c r="S102" s="560">
        <v>0</v>
      </c>
      <c r="T102" s="560">
        <v>0</v>
      </c>
      <c r="U102" s="560">
        <v>0</v>
      </c>
      <c r="V102" s="560">
        <v>0</v>
      </c>
      <c r="W102" s="560">
        <v>212</v>
      </c>
      <c r="X102" s="560">
        <v>30.285714285714285</v>
      </c>
      <c r="Y102" s="560">
        <v>4.0000000000000027</v>
      </c>
      <c r="Z102" s="560">
        <v>13</v>
      </c>
      <c r="AA102" s="560">
        <v>0</v>
      </c>
      <c r="AB102" s="560">
        <v>0</v>
      </c>
      <c r="AC102" s="560">
        <v>205.99999999999994</v>
      </c>
      <c r="AD102" s="560">
        <v>1.9999999999999991</v>
      </c>
      <c r="AE102" s="560">
        <v>2.9999999999999969</v>
      </c>
      <c r="AF102" s="560">
        <v>0</v>
      </c>
      <c r="AG102" s="560">
        <v>0.99999999999999956</v>
      </c>
      <c r="AH102" s="560">
        <v>0</v>
      </c>
      <c r="AI102" s="560">
        <v>0</v>
      </c>
      <c r="AJ102" s="560">
        <v>0</v>
      </c>
      <c r="AK102" s="560">
        <v>0</v>
      </c>
      <c r="AL102" s="560">
        <v>0</v>
      </c>
      <c r="AM102" s="560">
        <v>0</v>
      </c>
      <c r="AN102" s="560">
        <v>0</v>
      </c>
      <c r="AO102" s="560">
        <v>0</v>
      </c>
      <c r="AP102" s="560">
        <v>0</v>
      </c>
      <c r="AQ102" s="560">
        <v>4.6593406593406641</v>
      </c>
      <c r="AR102" s="560">
        <v>6.9890109890109962</v>
      </c>
      <c r="AS102" s="560">
        <v>10.483516483516473</v>
      </c>
      <c r="AT102" s="560">
        <v>0</v>
      </c>
      <c r="AU102" s="560">
        <v>0</v>
      </c>
      <c r="AV102" s="560">
        <v>0</v>
      </c>
      <c r="AW102" s="560">
        <v>0</v>
      </c>
      <c r="AX102" s="560">
        <v>32.533333333333374</v>
      </c>
      <c r="AY102" s="560">
        <v>3</v>
      </c>
      <c r="AZ102" s="560">
        <v>4.0000000000000018</v>
      </c>
      <c r="BA102" s="560">
        <v>27.0179633699634</v>
      </c>
      <c r="BB102" s="560">
        <v>0</v>
      </c>
      <c r="BC102" s="560">
        <v>0</v>
      </c>
      <c r="BD102" s="560">
        <v>0</v>
      </c>
      <c r="BE102" s="560">
        <v>0</v>
      </c>
      <c r="BF102" s="560">
        <v>0</v>
      </c>
      <c r="BG102" s="560">
        <v>0.49323753455497399</v>
      </c>
      <c r="BH102" s="560">
        <v>0</v>
      </c>
      <c r="BI102" s="560">
        <v>0</v>
      </c>
      <c r="BJ102" s="560">
        <v>1</v>
      </c>
      <c r="BK102" s="560">
        <v>0</v>
      </c>
      <c r="BL102" s="560"/>
      <c r="BM102" s="560"/>
      <c r="BN102" s="560"/>
      <c r="BO102" s="560">
        <v>0</v>
      </c>
      <c r="BP102" s="560">
        <v>0</v>
      </c>
      <c r="BQ102" s="560">
        <v>0</v>
      </c>
      <c r="BR102" s="560"/>
    </row>
    <row r="103" spans="1:70" ht="15" x14ac:dyDescent="0.25">
      <c r="A103" s="564">
        <v>418</v>
      </c>
      <c r="B103" s="556">
        <v>124682</v>
      </c>
      <c r="C103" s="556">
        <v>9352925</v>
      </c>
      <c r="D103" s="557" t="s">
        <v>1195</v>
      </c>
      <c r="E103" s="558" t="s">
        <v>498</v>
      </c>
      <c r="F103" s="559">
        <v>0</v>
      </c>
      <c r="G103" s="560">
        <v>1</v>
      </c>
      <c r="H103" s="560">
        <v>0</v>
      </c>
      <c r="I103" s="560">
        <v>0</v>
      </c>
      <c r="J103" s="560">
        <v>7</v>
      </c>
      <c r="K103" s="560">
        <v>0</v>
      </c>
      <c r="L103" s="560">
        <v>410</v>
      </c>
      <c r="M103" s="560">
        <v>410</v>
      </c>
      <c r="N103" s="560">
        <v>61</v>
      </c>
      <c r="O103" s="560">
        <v>238</v>
      </c>
      <c r="P103" s="560">
        <v>111</v>
      </c>
      <c r="Q103" s="560">
        <v>0</v>
      </c>
      <c r="R103" s="560">
        <v>0</v>
      </c>
      <c r="S103" s="560">
        <v>0</v>
      </c>
      <c r="T103" s="560">
        <v>0</v>
      </c>
      <c r="U103" s="560">
        <v>0</v>
      </c>
      <c r="V103" s="560">
        <v>0</v>
      </c>
      <c r="W103" s="560">
        <v>410</v>
      </c>
      <c r="X103" s="560">
        <v>58.571428571428569</v>
      </c>
      <c r="Y103" s="560">
        <v>5.9999999999999938</v>
      </c>
      <c r="Z103" s="560">
        <v>18.272980501392759</v>
      </c>
      <c r="AA103" s="560">
        <v>0</v>
      </c>
      <c r="AB103" s="560">
        <v>0</v>
      </c>
      <c r="AC103" s="560">
        <v>404.99999999999983</v>
      </c>
      <c r="AD103" s="560">
        <v>4</v>
      </c>
      <c r="AE103" s="560">
        <v>0</v>
      </c>
      <c r="AF103" s="560">
        <v>0.99999999999999889</v>
      </c>
      <c r="AG103" s="560">
        <v>0</v>
      </c>
      <c r="AH103" s="560">
        <v>0</v>
      </c>
      <c r="AI103" s="560">
        <v>0</v>
      </c>
      <c r="AJ103" s="560">
        <v>0</v>
      </c>
      <c r="AK103" s="560">
        <v>0</v>
      </c>
      <c r="AL103" s="560">
        <v>0</v>
      </c>
      <c r="AM103" s="560">
        <v>0</v>
      </c>
      <c r="AN103" s="560">
        <v>0</v>
      </c>
      <c r="AO103" s="560">
        <v>0</v>
      </c>
      <c r="AP103" s="560">
        <v>0</v>
      </c>
      <c r="AQ103" s="560">
        <v>4.6991404011461189</v>
      </c>
      <c r="AR103" s="560">
        <v>12.922636103151859</v>
      </c>
      <c r="AS103" s="560">
        <v>21.146131805157598</v>
      </c>
      <c r="AT103" s="560">
        <v>0</v>
      </c>
      <c r="AU103" s="560">
        <v>0</v>
      </c>
      <c r="AV103" s="560">
        <v>0</v>
      </c>
      <c r="AW103" s="560">
        <v>0</v>
      </c>
      <c r="AX103" s="560">
        <v>80.713043478260943</v>
      </c>
      <c r="AY103" s="560">
        <v>6.4660194174757262</v>
      </c>
      <c r="AZ103" s="560">
        <v>8.6213592233009742</v>
      </c>
      <c r="BA103" s="560">
        <v>66.072328077205512</v>
      </c>
      <c r="BB103" s="560">
        <v>0</v>
      </c>
      <c r="BC103" s="560">
        <v>0</v>
      </c>
      <c r="BD103" s="560">
        <v>0</v>
      </c>
      <c r="BE103" s="560">
        <v>0</v>
      </c>
      <c r="BF103" s="560">
        <v>0</v>
      </c>
      <c r="BG103" s="560">
        <v>0.67763834264150902</v>
      </c>
      <c r="BH103" s="560">
        <v>0</v>
      </c>
      <c r="BI103" s="560">
        <v>0</v>
      </c>
      <c r="BJ103" s="560">
        <v>1</v>
      </c>
      <c r="BK103" s="560">
        <v>0</v>
      </c>
      <c r="BL103" s="560"/>
      <c r="BM103" s="560"/>
      <c r="BN103" s="560"/>
      <c r="BO103" s="560">
        <v>44</v>
      </c>
      <c r="BP103" s="560">
        <v>30</v>
      </c>
      <c r="BQ103" s="560">
        <v>30</v>
      </c>
      <c r="BR103" s="560"/>
    </row>
    <row r="104" spans="1:70" ht="15" x14ac:dyDescent="0.25">
      <c r="A104" s="564">
        <v>341</v>
      </c>
      <c r="B104" s="556">
        <v>124685</v>
      </c>
      <c r="C104" s="556">
        <v>9352928</v>
      </c>
      <c r="D104" s="557" t="s">
        <v>844</v>
      </c>
      <c r="E104" s="558" t="s">
        <v>498</v>
      </c>
      <c r="F104" s="559">
        <v>0</v>
      </c>
      <c r="G104" s="560">
        <v>1</v>
      </c>
      <c r="H104" s="560">
        <v>0</v>
      </c>
      <c r="I104" s="560">
        <v>0</v>
      </c>
      <c r="J104" s="560">
        <v>7</v>
      </c>
      <c r="K104" s="560">
        <v>0</v>
      </c>
      <c r="L104" s="560">
        <v>108</v>
      </c>
      <c r="M104" s="560">
        <v>108</v>
      </c>
      <c r="N104" s="560">
        <v>22</v>
      </c>
      <c r="O104" s="560">
        <v>60</v>
      </c>
      <c r="P104" s="560">
        <v>26</v>
      </c>
      <c r="Q104" s="560">
        <v>0</v>
      </c>
      <c r="R104" s="560">
        <v>0</v>
      </c>
      <c r="S104" s="560">
        <v>0</v>
      </c>
      <c r="T104" s="560">
        <v>0</v>
      </c>
      <c r="U104" s="560">
        <v>0</v>
      </c>
      <c r="V104" s="560">
        <v>0</v>
      </c>
      <c r="W104" s="560">
        <v>108</v>
      </c>
      <c r="X104" s="560">
        <v>15.428571428571429</v>
      </c>
      <c r="Y104" s="560">
        <v>3.0000000000000027</v>
      </c>
      <c r="Z104" s="560">
        <v>11.20754716981132</v>
      </c>
      <c r="AA104" s="560">
        <v>0</v>
      </c>
      <c r="AB104" s="560">
        <v>0</v>
      </c>
      <c r="AC104" s="560">
        <v>108</v>
      </c>
      <c r="AD104" s="560">
        <v>0</v>
      </c>
      <c r="AE104" s="560">
        <v>0</v>
      </c>
      <c r="AF104" s="560">
        <v>0</v>
      </c>
      <c r="AG104" s="560">
        <v>0</v>
      </c>
      <c r="AH104" s="560">
        <v>0</v>
      </c>
      <c r="AI104" s="560">
        <v>0</v>
      </c>
      <c r="AJ104" s="560">
        <v>0</v>
      </c>
      <c r="AK104" s="560">
        <v>0</v>
      </c>
      <c r="AL104" s="560">
        <v>0</v>
      </c>
      <c r="AM104" s="560">
        <v>0</v>
      </c>
      <c r="AN104" s="560">
        <v>0</v>
      </c>
      <c r="AO104" s="560">
        <v>0</v>
      </c>
      <c r="AP104" s="560">
        <v>0</v>
      </c>
      <c r="AQ104" s="560">
        <v>2.5116279069767473</v>
      </c>
      <c r="AR104" s="560">
        <v>8.7906976744186043</v>
      </c>
      <c r="AS104" s="560">
        <v>12.558139534883736</v>
      </c>
      <c r="AT104" s="560">
        <v>0</v>
      </c>
      <c r="AU104" s="560">
        <v>0</v>
      </c>
      <c r="AV104" s="560">
        <v>0</v>
      </c>
      <c r="AW104" s="560">
        <v>0</v>
      </c>
      <c r="AX104" s="560">
        <v>16.8</v>
      </c>
      <c r="AY104" s="560">
        <v>2.4761904761904754</v>
      </c>
      <c r="AZ104" s="560">
        <v>6.190476190476188</v>
      </c>
      <c r="BA104" s="560">
        <v>20.221714285714285</v>
      </c>
      <c r="BB104" s="560">
        <v>0</v>
      </c>
      <c r="BC104" s="560">
        <v>0</v>
      </c>
      <c r="BD104" s="560">
        <v>0</v>
      </c>
      <c r="BE104" s="560">
        <v>13.199999999999974</v>
      </c>
      <c r="BF104" s="560">
        <v>0</v>
      </c>
      <c r="BG104" s="560">
        <v>2.2561256888888899</v>
      </c>
      <c r="BH104" s="560">
        <v>0</v>
      </c>
      <c r="BI104" s="560">
        <v>1</v>
      </c>
      <c r="BJ104" s="560">
        <v>1</v>
      </c>
      <c r="BK104" s="560">
        <v>0</v>
      </c>
      <c r="BL104" s="560"/>
      <c r="BM104" s="560"/>
      <c r="BN104" s="560"/>
      <c r="BO104" s="560">
        <v>0</v>
      </c>
      <c r="BP104" s="560">
        <v>0</v>
      </c>
      <c r="BQ104" s="560">
        <v>0</v>
      </c>
      <c r="BR104" s="560"/>
    </row>
    <row r="105" spans="1:70" ht="15" x14ac:dyDescent="0.25">
      <c r="A105" s="564">
        <v>307</v>
      </c>
      <c r="B105" s="556">
        <v>131962</v>
      </c>
      <c r="C105" s="556">
        <v>9352929</v>
      </c>
      <c r="D105" s="557" t="s">
        <v>1196</v>
      </c>
      <c r="E105" s="558" t="s">
        <v>498</v>
      </c>
      <c r="F105" s="559">
        <v>0</v>
      </c>
      <c r="G105" s="560">
        <v>1</v>
      </c>
      <c r="H105" s="560">
        <v>0</v>
      </c>
      <c r="I105" s="560">
        <v>0</v>
      </c>
      <c r="J105" s="560">
        <v>7</v>
      </c>
      <c r="K105" s="560">
        <v>0</v>
      </c>
      <c r="L105" s="560">
        <v>422</v>
      </c>
      <c r="M105" s="560">
        <v>422</v>
      </c>
      <c r="N105" s="560">
        <v>60</v>
      </c>
      <c r="O105" s="560">
        <v>242</v>
      </c>
      <c r="P105" s="560">
        <v>120</v>
      </c>
      <c r="Q105" s="560">
        <v>0</v>
      </c>
      <c r="R105" s="560">
        <v>0</v>
      </c>
      <c r="S105" s="560">
        <v>0</v>
      </c>
      <c r="T105" s="560">
        <v>0</v>
      </c>
      <c r="U105" s="560">
        <v>0</v>
      </c>
      <c r="V105" s="560">
        <v>0</v>
      </c>
      <c r="W105" s="560">
        <v>422</v>
      </c>
      <c r="X105" s="560">
        <v>60.285714285714285</v>
      </c>
      <c r="Y105" s="560">
        <v>9.0000000000000089</v>
      </c>
      <c r="Z105" s="560">
        <v>23.220095693779907</v>
      </c>
      <c r="AA105" s="560">
        <v>0</v>
      </c>
      <c r="AB105" s="560">
        <v>0</v>
      </c>
      <c r="AC105" s="560">
        <v>418.99999999999983</v>
      </c>
      <c r="AD105" s="560">
        <v>2.0000000000000018</v>
      </c>
      <c r="AE105" s="560">
        <v>1.0000000000000009</v>
      </c>
      <c r="AF105" s="560">
        <v>0</v>
      </c>
      <c r="AG105" s="560">
        <v>0</v>
      </c>
      <c r="AH105" s="560">
        <v>0</v>
      </c>
      <c r="AI105" s="560">
        <v>0</v>
      </c>
      <c r="AJ105" s="560">
        <v>0</v>
      </c>
      <c r="AK105" s="560">
        <v>0</v>
      </c>
      <c r="AL105" s="560">
        <v>0</v>
      </c>
      <c r="AM105" s="560">
        <v>0</v>
      </c>
      <c r="AN105" s="560">
        <v>0</v>
      </c>
      <c r="AO105" s="560">
        <v>0</v>
      </c>
      <c r="AP105" s="560">
        <v>0</v>
      </c>
      <c r="AQ105" s="560">
        <v>4.6629834254143736</v>
      </c>
      <c r="AR105" s="560">
        <v>8.1602209944751234</v>
      </c>
      <c r="AS105" s="560">
        <v>13.988950276243081</v>
      </c>
      <c r="AT105" s="560">
        <v>0</v>
      </c>
      <c r="AU105" s="560">
        <v>0</v>
      </c>
      <c r="AV105" s="560">
        <v>0</v>
      </c>
      <c r="AW105" s="560">
        <v>1.0095693779904307</v>
      </c>
      <c r="AX105" s="560">
        <v>67.558333333333422</v>
      </c>
      <c r="AY105" s="560">
        <v>9.15254237288136</v>
      </c>
      <c r="AZ105" s="560">
        <v>17.288135593220279</v>
      </c>
      <c r="BA105" s="560">
        <v>66.619522247713562</v>
      </c>
      <c r="BB105" s="560">
        <v>0</v>
      </c>
      <c r="BC105" s="560">
        <v>0</v>
      </c>
      <c r="BD105" s="560">
        <v>0</v>
      </c>
      <c r="BE105" s="560">
        <v>0</v>
      </c>
      <c r="BF105" s="560">
        <v>0</v>
      </c>
      <c r="BG105" s="560">
        <v>0.546573393698631</v>
      </c>
      <c r="BH105" s="560">
        <v>0</v>
      </c>
      <c r="BI105" s="560">
        <v>0</v>
      </c>
      <c r="BJ105" s="560">
        <v>1</v>
      </c>
      <c r="BK105" s="560">
        <v>0</v>
      </c>
      <c r="BL105" s="560"/>
      <c r="BM105" s="560"/>
      <c r="BN105" s="560"/>
      <c r="BO105" s="560">
        <v>0</v>
      </c>
      <c r="BP105" s="560">
        <v>0</v>
      </c>
      <c r="BQ105" s="560">
        <v>0</v>
      </c>
      <c r="BR105" s="560"/>
    </row>
    <row r="106" spans="1:70" ht="15" x14ac:dyDescent="0.25">
      <c r="A106" s="564">
        <v>274</v>
      </c>
      <c r="B106" s="556">
        <v>132836</v>
      </c>
      <c r="C106" s="556">
        <v>9352930</v>
      </c>
      <c r="D106" s="557" t="s">
        <v>807</v>
      </c>
      <c r="E106" s="558" t="s">
        <v>498</v>
      </c>
      <c r="F106" s="559">
        <v>0</v>
      </c>
      <c r="G106" s="560">
        <v>1</v>
      </c>
      <c r="H106" s="560">
        <v>0</v>
      </c>
      <c r="I106" s="560">
        <v>0</v>
      </c>
      <c r="J106" s="560">
        <v>7</v>
      </c>
      <c r="K106" s="560">
        <v>0</v>
      </c>
      <c r="L106" s="560">
        <v>371</v>
      </c>
      <c r="M106" s="560">
        <v>371</v>
      </c>
      <c r="N106" s="560">
        <v>59</v>
      </c>
      <c r="O106" s="560">
        <v>219</v>
      </c>
      <c r="P106" s="560">
        <v>93</v>
      </c>
      <c r="Q106" s="560">
        <v>0</v>
      </c>
      <c r="R106" s="560">
        <v>0</v>
      </c>
      <c r="S106" s="560">
        <v>0</v>
      </c>
      <c r="T106" s="560">
        <v>0</v>
      </c>
      <c r="U106" s="560">
        <v>0</v>
      </c>
      <c r="V106" s="560">
        <v>0</v>
      </c>
      <c r="W106" s="560">
        <v>371</v>
      </c>
      <c r="X106" s="560">
        <v>53</v>
      </c>
      <c r="Y106" s="560">
        <v>113.99999999999999</v>
      </c>
      <c r="Z106" s="560">
        <v>181.84225352112676</v>
      </c>
      <c r="AA106" s="560">
        <v>0</v>
      </c>
      <c r="AB106" s="560">
        <v>0</v>
      </c>
      <c r="AC106" s="560">
        <v>34.999999999999986</v>
      </c>
      <c r="AD106" s="560">
        <v>7.0000000000000044</v>
      </c>
      <c r="AE106" s="560">
        <v>14.000000000000009</v>
      </c>
      <c r="AF106" s="560">
        <v>97.999999999999858</v>
      </c>
      <c r="AG106" s="560">
        <v>208.00000000000009</v>
      </c>
      <c r="AH106" s="560">
        <v>8.9999999999999964</v>
      </c>
      <c r="AI106" s="560">
        <v>0</v>
      </c>
      <c r="AJ106" s="560">
        <v>0</v>
      </c>
      <c r="AK106" s="560">
        <v>0</v>
      </c>
      <c r="AL106" s="560">
        <v>0</v>
      </c>
      <c r="AM106" s="560">
        <v>0</v>
      </c>
      <c r="AN106" s="560">
        <v>0</v>
      </c>
      <c r="AO106" s="560">
        <v>0</v>
      </c>
      <c r="AP106" s="560">
        <v>0</v>
      </c>
      <c r="AQ106" s="560">
        <v>21.403846153846157</v>
      </c>
      <c r="AR106" s="560">
        <v>43.996794871795025</v>
      </c>
      <c r="AS106" s="560">
        <v>49.942307692307836</v>
      </c>
      <c r="AT106" s="560">
        <v>0</v>
      </c>
      <c r="AU106" s="560">
        <v>0</v>
      </c>
      <c r="AV106" s="560">
        <v>0</v>
      </c>
      <c r="AW106" s="560">
        <v>2.0901408450704229</v>
      </c>
      <c r="AX106" s="560">
        <v>105.32857142857145</v>
      </c>
      <c r="AY106" s="560">
        <v>41.797752808988761</v>
      </c>
      <c r="AZ106" s="560">
        <v>51.202247191011239</v>
      </c>
      <c r="BA106" s="560">
        <v>134.78014329443968</v>
      </c>
      <c r="BB106" s="560">
        <v>0</v>
      </c>
      <c r="BC106" s="560">
        <v>0</v>
      </c>
      <c r="BD106" s="560">
        <v>0</v>
      </c>
      <c r="BE106" s="560">
        <v>0</v>
      </c>
      <c r="BF106" s="560">
        <v>0</v>
      </c>
      <c r="BG106" s="560">
        <v>0.42340578004073298</v>
      </c>
      <c r="BH106" s="560">
        <v>0</v>
      </c>
      <c r="BI106" s="560">
        <v>0</v>
      </c>
      <c r="BJ106" s="560">
        <v>1</v>
      </c>
      <c r="BK106" s="560">
        <v>0</v>
      </c>
      <c r="BL106" s="560"/>
      <c r="BM106" s="560"/>
      <c r="BN106" s="560"/>
      <c r="BO106" s="560">
        <v>26</v>
      </c>
      <c r="BP106" s="560">
        <v>26</v>
      </c>
      <c r="BQ106" s="560">
        <v>26</v>
      </c>
      <c r="BR106" s="560"/>
    </row>
    <row r="107" spans="1:70" ht="15" x14ac:dyDescent="0.25">
      <c r="A107" s="564">
        <v>238</v>
      </c>
      <c r="B107" s="556">
        <v>133605</v>
      </c>
      <c r="C107" s="556">
        <v>9352931</v>
      </c>
      <c r="D107" s="557" t="s">
        <v>1197</v>
      </c>
      <c r="E107" s="558" t="s">
        <v>498</v>
      </c>
      <c r="F107" s="559">
        <v>0</v>
      </c>
      <c r="G107" s="560">
        <v>1</v>
      </c>
      <c r="H107" s="560">
        <v>0</v>
      </c>
      <c r="I107" s="560">
        <v>0</v>
      </c>
      <c r="J107" s="560">
        <v>7</v>
      </c>
      <c r="K107" s="560">
        <v>0</v>
      </c>
      <c r="L107" s="560">
        <v>102</v>
      </c>
      <c r="M107" s="560">
        <v>102</v>
      </c>
      <c r="N107" s="560">
        <v>13</v>
      </c>
      <c r="O107" s="560">
        <v>67</v>
      </c>
      <c r="P107" s="560">
        <v>22</v>
      </c>
      <c r="Q107" s="560">
        <v>0</v>
      </c>
      <c r="R107" s="560">
        <v>0</v>
      </c>
      <c r="S107" s="560">
        <v>0</v>
      </c>
      <c r="T107" s="560">
        <v>0</v>
      </c>
      <c r="U107" s="560">
        <v>0</v>
      </c>
      <c r="V107" s="560">
        <v>0</v>
      </c>
      <c r="W107" s="560">
        <v>102</v>
      </c>
      <c r="X107" s="560">
        <v>14.571428571428571</v>
      </c>
      <c r="Y107" s="560">
        <v>4</v>
      </c>
      <c r="Z107" s="560">
        <v>5.6666666666666661</v>
      </c>
      <c r="AA107" s="560">
        <v>0</v>
      </c>
      <c r="AB107" s="560">
        <v>0</v>
      </c>
      <c r="AC107" s="560">
        <v>95.000000000000014</v>
      </c>
      <c r="AD107" s="560">
        <v>5.9999999999999991</v>
      </c>
      <c r="AE107" s="560">
        <v>0</v>
      </c>
      <c r="AF107" s="560">
        <v>0</v>
      </c>
      <c r="AG107" s="560">
        <v>0</v>
      </c>
      <c r="AH107" s="560">
        <v>1</v>
      </c>
      <c r="AI107" s="560">
        <v>0</v>
      </c>
      <c r="AJ107" s="560">
        <v>0</v>
      </c>
      <c r="AK107" s="560">
        <v>0</v>
      </c>
      <c r="AL107" s="560">
        <v>0</v>
      </c>
      <c r="AM107" s="560">
        <v>0</v>
      </c>
      <c r="AN107" s="560">
        <v>0</v>
      </c>
      <c r="AO107" s="560">
        <v>0</v>
      </c>
      <c r="AP107" s="560">
        <v>0</v>
      </c>
      <c r="AQ107" s="560">
        <v>1.1460674157303394</v>
      </c>
      <c r="AR107" s="560">
        <v>3.4382022471910085</v>
      </c>
      <c r="AS107" s="560">
        <v>4.584269662921348</v>
      </c>
      <c r="AT107" s="560">
        <v>0</v>
      </c>
      <c r="AU107" s="560">
        <v>0</v>
      </c>
      <c r="AV107" s="560">
        <v>0</v>
      </c>
      <c r="AW107" s="560">
        <v>0</v>
      </c>
      <c r="AX107" s="560">
        <v>31.266666666666691</v>
      </c>
      <c r="AY107" s="560">
        <v>2.3157894736842142</v>
      </c>
      <c r="AZ107" s="560">
        <v>5.7894736842105239</v>
      </c>
      <c r="BA107" s="560">
        <v>27.777014784151401</v>
      </c>
      <c r="BB107" s="560">
        <v>0</v>
      </c>
      <c r="BC107" s="560">
        <v>0</v>
      </c>
      <c r="BD107" s="560">
        <v>0</v>
      </c>
      <c r="BE107" s="560">
        <v>9.7999999999999972</v>
      </c>
      <c r="BF107" s="560">
        <v>0</v>
      </c>
      <c r="BG107" s="560">
        <v>0.528388576038339</v>
      </c>
      <c r="BH107" s="560">
        <v>0</v>
      </c>
      <c r="BI107" s="560">
        <v>0</v>
      </c>
      <c r="BJ107" s="560">
        <v>1</v>
      </c>
      <c r="BK107" s="560">
        <v>0</v>
      </c>
      <c r="BL107" s="560"/>
      <c r="BM107" s="560"/>
      <c r="BN107" s="560"/>
      <c r="BO107" s="560">
        <v>11</v>
      </c>
      <c r="BP107" s="560">
        <v>6</v>
      </c>
      <c r="BQ107" s="560">
        <v>10</v>
      </c>
      <c r="BR107" s="560"/>
    </row>
    <row r="108" spans="1:70" ht="15" x14ac:dyDescent="0.25">
      <c r="A108" s="564">
        <v>400</v>
      </c>
      <c r="B108" s="556">
        <v>124686</v>
      </c>
      <c r="C108" s="556">
        <v>9353000</v>
      </c>
      <c r="D108" s="557" t="s">
        <v>1198</v>
      </c>
      <c r="E108" s="558" t="s">
        <v>498</v>
      </c>
      <c r="F108" s="559">
        <v>0</v>
      </c>
      <c r="G108" s="560">
        <v>1</v>
      </c>
      <c r="H108" s="560">
        <v>0</v>
      </c>
      <c r="I108" s="560">
        <v>0</v>
      </c>
      <c r="J108" s="560">
        <v>7</v>
      </c>
      <c r="K108" s="560">
        <v>0</v>
      </c>
      <c r="L108" s="560">
        <v>184</v>
      </c>
      <c r="M108" s="560">
        <v>184</v>
      </c>
      <c r="N108" s="560">
        <v>30</v>
      </c>
      <c r="O108" s="560">
        <v>109</v>
      </c>
      <c r="P108" s="560">
        <v>45</v>
      </c>
      <c r="Q108" s="560">
        <v>0</v>
      </c>
      <c r="R108" s="560">
        <v>0</v>
      </c>
      <c r="S108" s="560">
        <v>0</v>
      </c>
      <c r="T108" s="560">
        <v>0</v>
      </c>
      <c r="U108" s="560">
        <v>0</v>
      </c>
      <c r="V108" s="560">
        <v>0</v>
      </c>
      <c r="W108" s="560">
        <v>184</v>
      </c>
      <c r="X108" s="560">
        <v>26.285714285714285</v>
      </c>
      <c r="Y108" s="560">
        <v>9.9999999999999964</v>
      </c>
      <c r="Z108" s="560">
        <v>28.227272727272727</v>
      </c>
      <c r="AA108" s="560">
        <v>0</v>
      </c>
      <c r="AB108" s="560">
        <v>0</v>
      </c>
      <c r="AC108" s="560">
        <v>119.00000000000009</v>
      </c>
      <c r="AD108" s="560">
        <v>21.999999999999936</v>
      </c>
      <c r="AE108" s="560">
        <v>9.0000000000000053</v>
      </c>
      <c r="AF108" s="560">
        <v>32.000000000000021</v>
      </c>
      <c r="AG108" s="560">
        <v>1.9999999999999993</v>
      </c>
      <c r="AH108" s="560">
        <v>0</v>
      </c>
      <c r="AI108" s="560">
        <v>0</v>
      </c>
      <c r="AJ108" s="560">
        <v>0</v>
      </c>
      <c r="AK108" s="560">
        <v>0</v>
      </c>
      <c r="AL108" s="560">
        <v>0</v>
      </c>
      <c r="AM108" s="560">
        <v>0</v>
      </c>
      <c r="AN108" s="560">
        <v>0</v>
      </c>
      <c r="AO108" s="560">
        <v>0</v>
      </c>
      <c r="AP108" s="560">
        <v>0</v>
      </c>
      <c r="AQ108" s="560">
        <v>0</v>
      </c>
      <c r="AR108" s="560">
        <v>0</v>
      </c>
      <c r="AS108" s="560">
        <v>0</v>
      </c>
      <c r="AT108" s="560">
        <v>0</v>
      </c>
      <c r="AU108" s="560">
        <v>0</v>
      </c>
      <c r="AV108" s="560">
        <v>0</v>
      </c>
      <c r="AW108" s="560">
        <v>0</v>
      </c>
      <c r="AX108" s="560">
        <v>52.971962616822438</v>
      </c>
      <c r="AY108" s="560">
        <v>2.0454545454545472</v>
      </c>
      <c r="AZ108" s="560">
        <v>4.0909090909090908</v>
      </c>
      <c r="BA108" s="560">
        <v>42.229633340321534</v>
      </c>
      <c r="BB108" s="560">
        <v>0</v>
      </c>
      <c r="BC108" s="560">
        <v>0</v>
      </c>
      <c r="BD108" s="560">
        <v>0</v>
      </c>
      <c r="BE108" s="560">
        <v>0</v>
      </c>
      <c r="BF108" s="560">
        <v>0</v>
      </c>
      <c r="BG108" s="560">
        <v>1.0180032081300801</v>
      </c>
      <c r="BH108" s="560">
        <v>0</v>
      </c>
      <c r="BI108" s="560">
        <v>0</v>
      </c>
      <c r="BJ108" s="560">
        <v>1</v>
      </c>
      <c r="BK108" s="560">
        <v>0</v>
      </c>
      <c r="BL108" s="560"/>
      <c r="BM108" s="560"/>
      <c r="BN108" s="560"/>
      <c r="BO108" s="560">
        <v>0</v>
      </c>
      <c r="BP108" s="560">
        <v>0</v>
      </c>
      <c r="BQ108" s="560">
        <v>0</v>
      </c>
      <c r="BR108" s="560"/>
    </row>
    <row r="109" spans="1:70" ht="15" x14ac:dyDescent="0.25">
      <c r="A109" s="564">
        <v>405</v>
      </c>
      <c r="B109" s="556">
        <v>124688</v>
      </c>
      <c r="C109" s="556">
        <v>9353003</v>
      </c>
      <c r="D109" s="557" t="s">
        <v>1199</v>
      </c>
      <c r="E109" s="558" t="s">
        <v>498</v>
      </c>
      <c r="F109" s="559">
        <v>0</v>
      </c>
      <c r="G109" s="560">
        <v>1</v>
      </c>
      <c r="H109" s="560">
        <v>0</v>
      </c>
      <c r="I109" s="560">
        <v>0</v>
      </c>
      <c r="J109" s="560">
        <v>7</v>
      </c>
      <c r="K109" s="560">
        <v>0</v>
      </c>
      <c r="L109" s="560">
        <v>154</v>
      </c>
      <c r="M109" s="560">
        <v>154</v>
      </c>
      <c r="N109" s="560">
        <v>18</v>
      </c>
      <c r="O109" s="560">
        <v>85</v>
      </c>
      <c r="P109" s="560">
        <v>51</v>
      </c>
      <c r="Q109" s="560">
        <v>0</v>
      </c>
      <c r="R109" s="560">
        <v>0</v>
      </c>
      <c r="S109" s="560">
        <v>0</v>
      </c>
      <c r="T109" s="560">
        <v>0</v>
      </c>
      <c r="U109" s="560">
        <v>0</v>
      </c>
      <c r="V109" s="560">
        <v>0</v>
      </c>
      <c r="W109" s="560">
        <v>154</v>
      </c>
      <c r="X109" s="560">
        <v>22</v>
      </c>
      <c r="Y109" s="560">
        <v>16.000000000000018</v>
      </c>
      <c r="Z109" s="560">
        <v>25.666666666666664</v>
      </c>
      <c r="AA109" s="560">
        <v>0</v>
      </c>
      <c r="AB109" s="560">
        <v>0</v>
      </c>
      <c r="AC109" s="560">
        <v>131.00000000000006</v>
      </c>
      <c r="AD109" s="560">
        <v>7.0000000000000062</v>
      </c>
      <c r="AE109" s="560">
        <v>7.0000000000000062</v>
      </c>
      <c r="AF109" s="560">
        <v>7.0000000000000062</v>
      </c>
      <c r="AG109" s="560">
        <v>0</v>
      </c>
      <c r="AH109" s="560">
        <v>2.0000000000000022</v>
      </c>
      <c r="AI109" s="560">
        <v>0</v>
      </c>
      <c r="AJ109" s="560">
        <v>0</v>
      </c>
      <c r="AK109" s="560">
        <v>0</v>
      </c>
      <c r="AL109" s="560">
        <v>0</v>
      </c>
      <c r="AM109" s="560">
        <v>0</v>
      </c>
      <c r="AN109" s="560">
        <v>0</v>
      </c>
      <c r="AO109" s="560">
        <v>0</v>
      </c>
      <c r="AP109" s="560">
        <v>0</v>
      </c>
      <c r="AQ109" s="560">
        <v>2.2647058823529447</v>
      </c>
      <c r="AR109" s="560">
        <v>3.3970588235294175</v>
      </c>
      <c r="AS109" s="560">
        <v>4.5294117647058894</v>
      </c>
      <c r="AT109" s="560">
        <v>0</v>
      </c>
      <c r="AU109" s="560">
        <v>0</v>
      </c>
      <c r="AV109" s="560">
        <v>0</v>
      </c>
      <c r="AW109" s="560">
        <v>2.0533333333333337</v>
      </c>
      <c r="AX109" s="560">
        <v>20.23809523809523</v>
      </c>
      <c r="AY109" s="560">
        <v>2.2666666666666644</v>
      </c>
      <c r="AZ109" s="560">
        <v>3.4000000000000012</v>
      </c>
      <c r="BA109" s="560">
        <v>17.370833333333326</v>
      </c>
      <c r="BB109" s="560">
        <v>0</v>
      </c>
      <c r="BC109" s="560">
        <v>0</v>
      </c>
      <c r="BD109" s="560">
        <v>0</v>
      </c>
      <c r="BE109" s="560">
        <v>8.6000000000000245</v>
      </c>
      <c r="BF109" s="560">
        <v>0</v>
      </c>
      <c r="BG109" s="560">
        <v>2.1266457209677401</v>
      </c>
      <c r="BH109" s="560">
        <v>0</v>
      </c>
      <c r="BI109" s="560">
        <v>0</v>
      </c>
      <c r="BJ109" s="560">
        <v>1</v>
      </c>
      <c r="BK109" s="560">
        <v>0</v>
      </c>
      <c r="BL109" s="560"/>
      <c r="BM109" s="560"/>
      <c r="BN109" s="560"/>
      <c r="BO109" s="560">
        <v>0</v>
      </c>
      <c r="BP109" s="560">
        <v>0</v>
      </c>
      <c r="BQ109" s="560">
        <v>0</v>
      </c>
      <c r="BR109" s="560"/>
    </row>
    <row r="110" spans="1:70" ht="15" x14ac:dyDescent="0.25">
      <c r="A110" s="564">
        <v>406</v>
      </c>
      <c r="B110" s="556">
        <v>124689</v>
      </c>
      <c r="C110" s="556">
        <v>9353004</v>
      </c>
      <c r="D110" s="557" t="s">
        <v>1200</v>
      </c>
      <c r="E110" s="558" t="s">
        <v>498</v>
      </c>
      <c r="F110" s="559">
        <v>0</v>
      </c>
      <c r="G110" s="560">
        <v>1</v>
      </c>
      <c r="H110" s="560">
        <v>0</v>
      </c>
      <c r="I110" s="560">
        <v>0</v>
      </c>
      <c r="J110" s="560">
        <v>7</v>
      </c>
      <c r="K110" s="560">
        <v>0</v>
      </c>
      <c r="L110" s="560">
        <v>85</v>
      </c>
      <c r="M110" s="560">
        <v>85</v>
      </c>
      <c r="N110" s="560">
        <v>10</v>
      </c>
      <c r="O110" s="560">
        <v>47</v>
      </c>
      <c r="P110" s="560">
        <v>28</v>
      </c>
      <c r="Q110" s="560">
        <v>0</v>
      </c>
      <c r="R110" s="560">
        <v>0</v>
      </c>
      <c r="S110" s="560">
        <v>0</v>
      </c>
      <c r="T110" s="560">
        <v>0</v>
      </c>
      <c r="U110" s="560">
        <v>0</v>
      </c>
      <c r="V110" s="560">
        <v>0</v>
      </c>
      <c r="W110" s="560">
        <v>85</v>
      </c>
      <c r="X110" s="560">
        <v>12.142857142857142</v>
      </c>
      <c r="Y110" s="560">
        <v>7.0000000000000009</v>
      </c>
      <c r="Z110" s="560">
        <v>19.367088607594937</v>
      </c>
      <c r="AA110" s="560">
        <v>0</v>
      </c>
      <c r="AB110" s="560">
        <v>0</v>
      </c>
      <c r="AC110" s="560">
        <v>85</v>
      </c>
      <c r="AD110" s="560">
        <v>0</v>
      </c>
      <c r="AE110" s="560">
        <v>0</v>
      </c>
      <c r="AF110" s="560">
        <v>0</v>
      </c>
      <c r="AG110" s="560">
        <v>0</v>
      </c>
      <c r="AH110" s="560">
        <v>0</v>
      </c>
      <c r="AI110" s="560">
        <v>0</v>
      </c>
      <c r="AJ110" s="560">
        <v>0</v>
      </c>
      <c r="AK110" s="560">
        <v>0</v>
      </c>
      <c r="AL110" s="560">
        <v>0</v>
      </c>
      <c r="AM110" s="560">
        <v>0</v>
      </c>
      <c r="AN110" s="560">
        <v>0</v>
      </c>
      <c r="AO110" s="560">
        <v>0</v>
      </c>
      <c r="AP110" s="560">
        <v>0</v>
      </c>
      <c r="AQ110" s="560">
        <v>0</v>
      </c>
      <c r="AR110" s="560">
        <v>0</v>
      </c>
      <c r="AS110" s="560">
        <v>0</v>
      </c>
      <c r="AT110" s="560">
        <v>0</v>
      </c>
      <c r="AU110" s="560">
        <v>0</v>
      </c>
      <c r="AV110" s="560">
        <v>0</v>
      </c>
      <c r="AW110" s="560">
        <v>0</v>
      </c>
      <c r="AX110" s="560">
        <v>19.227272727272723</v>
      </c>
      <c r="AY110" s="560">
        <v>3.1111111111111081</v>
      </c>
      <c r="AZ110" s="560">
        <v>4.1481481481481444</v>
      </c>
      <c r="BA110" s="560">
        <v>17.55787093153759</v>
      </c>
      <c r="BB110" s="560">
        <v>0</v>
      </c>
      <c r="BC110" s="560">
        <v>0</v>
      </c>
      <c r="BD110" s="560">
        <v>0</v>
      </c>
      <c r="BE110" s="560">
        <v>5.4999999999999849</v>
      </c>
      <c r="BF110" s="560">
        <v>0</v>
      </c>
      <c r="BG110" s="560">
        <v>1.9172700245283001</v>
      </c>
      <c r="BH110" s="560">
        <v>0</v>
      </c>
      <c r="BI110" s="560">
        <v>0</v>
      </c>
      <c r="BJ110" s="560">
        <v>1</v>
      </c>
      <c r="BK110" s="560">
        <v>0</v>
      </c>
      <c r="BL110" s="560"/>
      <c r="BM110" s="560"/>
      <c r="BN110" s="560"/>
      <c r="BO110" s="560">
        <v>0</v>
      </c>
      <c r="BP110" s="560">
        <v>0</v>
      </c>
      <c r="BQ110" s="560">
        <v>0</v>
      </c>
      <c r="BR110" s="560"/>
    </row>
    <row r="111" spans="1:70" ht="15" x14ac:dyDescent="0.25">
      <c r="A111" s="564">
        <v>407</v>
      </c>
      <c r="B111" s="556">
        <v>124690</v>
      </c>
      <c r="C111" s="556">
        <v>9353005</v>
      </c>
      <c r="D111" s="557" t="s">
        <v>1201</v>
      </c>
      <c r="E111" s="558" t="s">
        <v>498</v>
      </c>
      <c r="F111" s="559">
        <v>0</v>
      </c>
      <c r="G111" s="560">
        <v>1</v>
      </c>
      <c r="H111" s="560">
        <v>0</v>
      </c>
      <c r="I111" s="560">
        <v>0</v>
      </c>
      <c r="J111" s="560">
        <v>5</v>
      </c>
      <c r="K111" s="560">
        <v>0</v>
      </c>
      <c r="L111" s="560">
        <v>147</v>
      </c>
      <c r="M111" s="560">
        <v>147</v>
      </c>
      <c r="N111" s="560">
        <v>29</v>
      </c>
      <c r="O111" s="560">
        <v>118</v>
      </c>
      <c r="P111" s="560">
        <v>0</v>
      </c>
      <c r="Q111" s="560">
        <v>0</v>
      </c>
      <c r="R111" s="560">
        <v>0</v>
      </c>
      <c r="S111" s="560">
        <v>0</v>
      </c>
      <c r="T111" s="560">
        <v>0</v>
      </c>
      <c r="U111" s="560">
        <v>0</v>
      </c>
      <c r="V111" s="560">
        <v>0</v>
      </c>
      <c r="W111" s="560">
        <v>147</v>
      </c>
      <c r="X111" s="560">
        <v>29.4</v>
      </c>
      <c r="Y111" s="560">
        <v>9.9999999999999947</v>
      </c>
      <c r="Z111" s="560">
        <v>20.55944055944056</v>
      </c>
      <c r="AA111" s="560">
        <v>0</v>
      </c>
      <c r="AB111" s="560">
        <v>0</v>
      </c>
      <c r="AC111" s="560">
        <v>147</v>
      </c>
      <c r="AD111" s="560">
        <v>0</v>
      </c>
      <c r="AE111" s="560">
        <v>0</v>
      </c>
      <c r="AF111" s="560">
        <v>0</v>
      </c>
      <c r="AG111" s="560">
        <v>0</v>
      </c>
      <c r="AH111" s="560">
        <v>0</v>
      </c>
      <c r="AI111" s="560">
        <v>0</v>
      </c>
      <c r="AJ111" s="560">
        <v>0</v>
      </c>
      <c r="AK111" s="560">
        <v>0</v>
      </c>
      <c r="AL111" s="560">
        <v>0</v>
      </c>
      <c r="AM111" s="560">
        <v>0</v>
      </c>
      <c r="AN111" s="560">
        <v>0</v>
      </c>
      <c r="AO111" s="560">
        <v>0</v>
      </c>
      <c r="AP111" s="560">
        <v>0</v>
      </c>
      <c r="AQ111" s="560">
        <v>2.4915254237288162</v>
      </c>
      <c r="AR111" s="560">
        <v>2.4915254237288162</v>
      </c>
      <c r="AS111" s="560">
        <v>2.4915254237288162</v>
      </c>
      <c r="AT111" s="560">
        <v>0</v>
      </c>
      <c r="AU111" s="560">
        <v>0</v>
      </c>
      <c r="AV111" s="560">
        <v>0</v>
      </c>
      <c r="AW111" s="560">
        <v>0</v>
      </c>
      <c r="AX111" s="560">
        <v>32.087719298245673</v>
      </c>
      <c r="AY111" s="560">
        <v>0</v>
      </c>
      <c r="AZ111" s="560">
        <v>0</v>
      </c>
      <c r="BA111" s="560">
        <v>23.584473684210568</v>
      </c>
      <c r="BB111" s="560">
        <v>0</v>
      </c>
      <c r="BC111" s="560">
        <v>0</v>
      </c>
      <c r="BD111" s="560">
        <v>0</v>
      </c>
      <c r="BE111" s="560">
        <v>0</v>
      </c>
      <c r="BF111" s="560">
        <v>0</v>
      </c>
      <c r="BG111" s="560">
        <v>2.7459999595588198</v>
      </c>
      <c r="BH111" s="560">
        <v>0</v>
      </c>
      <c r="BI111" s="560">
        <v>0</v>
      </c>
      <c r="BJ111" s="560">
        <v>1</v>
      </c>
      <c r="BK111" s="560">
        <v>0</v>
      </c>
      <c r="BL111" s="560"/>
      <c r="BM111" s="560"/>
      <c r="BN111" s="560"/>
      <c r="BO111" s="560">
        <v>0</v>
      </c>
      <c r="BP111" s="560">
        <v>0</v>
      </c>
      <c r="BQ111" s="560">
        <v>0</v>
      </c>
      <c r="BR111" s="560"/>
    </row>
    <row r="112" spans="1:70" ht="15" x14ac:dyDescent="0.25">
      <c r="A112" s="564">
        <v>409</v>
      </c>
      <c r="B112" s="556">
        <v>124691</v>
      </c>
      <c r="C112" s="556">
        <v>9353006</v>
      </c>
      <c r="D112" s="557" t="s">
        <v>1202</v>
      </c>
      <c r="E112" s="558" t="s">
        <v>498</v>
      </c>
      <c r="F112" s="559">
        <v>0</v>
      </c>
      <c r="G112" s="560">
        <v>1</v>
      </c>
      <c r="H112" s="560">
        <v>0</v>
      </c>
      <c r="I112" s="560">
        <v>0</v>
      </c>
      <c r="J112" s="560">
        <v>7</v>
      </c>
      <c r="K112" s="560">
        <v>0</v>
      </c>
      <c r="L112" s="560">
        <v>208</v>
      </c>
      <c r="M112" s="560">
        <v>208</v>
      </c>
      <c r="N112" s="560">
        <v>30</v>
      </c>
      <c r="O112" s="560">
        <v>113</v>
      </c>
      <c r="P112" s="560">
        <v>65</v>
      </c>
      <c r="Q112" s="560">
        <v>0</v>
      </c>
      <c r="R112" s="560">
        <v>0</v>
      </c>
      <c r="S112" s="560">
        <v>0</v>
      </c>
      <c r="T112" s="560">
        <v>0</v>
      </c>
      <c r="U112" s="560">
        <v>0</v>
      </c>
      <c r="V112" s="560">
        <v>0</v>
      </c>
      <c r="W112" s="560">
        <v>208</v>
      </c>
      <c r="X112" s="560">
        <v>29.714285714285715</v>
      </c>
      <c r="Y112" s="560">
        <v>7.0000000000000098</v>
      </c>
      <c r="Z112" s="560">
        <v>16.146118721461185</v>
      </c>
      <c r="AA112" s="560">
        <v>0</v>
      </c>
      <c r="AB112" s="560">
        <v>0</v>
      </c>
      <c r="AC112" s="560">
        <v>199.72139303482578</v>
      </c>
      <c r="AD112" s="560">
        <v>4.1393034825870627</v>
      </c>
      <c r="AE112" s="560">
        <v>2.0696517412935336</v>
      </c>
      <c r="AF112" s="560">
        <v>2.0696517412935336</v>
      </c>
      <c r="AG112" s="560">
        <v>0</v>
      </c>
      <c r="AH112" s="560">
        <v>0</v>
      </c>
      <c r="AI112" s="560">
        <v>0</v>
      </c>
      <c r="AJ112" s="560">
        <v>0</v>
      </c>
      <c r="AK112" s="560">
        <v>0</v>
      </c>
      <c r="AL112" s="560">
        <v>0</v>
      </c>
      <c r="AM112" s="560">
        <v>0</v>
      </c>
      <c r="AN112" s="560">
        <v>0</v>
      </c>
      <c r="AO112" s="560">
        <v>0</v>
      </c>
      <c r="AP112" s="560">
        <v>0</v>
      </c>
      <c r="AQ112" s="560">
        <v>1.168539325842697</v>
      </c>
      <c r="AR112" s="560">
        <v>1.168539325842697</v>
      </c>
      <c r="AS112" s="560">
        <v>3.5056179775280976</v>
      </c>
      <c r="AT112" s="560">
        <v>0</v>
      </c>
      <c r="AU112" s="560">
        <v>0</v>
      </c>
      <c r="AV112" s="560">
        <v>0</v>
      </c>
      <c r="AW112" s="560">
        <v>0</v>
      </c>
      <c r="AX112" s="560">
        <v>42.242990654205656</v>
      </c>
      <c r="AY112" s="560">
        <v>4.3333333333333348</v>
      </c>
      <c r="AZ112" s="560">
        <v>6.5</v>
      </c>
      <c r="BA112" s="560">
        <v>36.719437152157965</v>
      </c>
      <c r="BB112" s="560">
        <v>0</v>
      </c>
      <c r="BC112" s="560">
        <v>0</v>
      </c>
      <c r="BD112" s="560">
        <v>0</v>
      </c>
      <c r="BE112" s="560">
        <v>0</v>
      </c>
      <c r="BF112" s="560">
        <v>0</v>
      </c>
      <c r="BG112" s="560">
        <v>2.6695574289473698</v>
      </c>
      <c r="BH112" s="560">
        <v>0</v>
      </c>
      <c r="BI112" s="560">
        <v>0</v>
      </c>
      <c r="BJ112" s="560">
        <v>1</v>
      </c>
      <c r="BK112" s="560">
        <v>0</v>
      </c>
      <c r="BL112" s="560"/>
      <c r="BM112" s="560"/>
      <c r="BN112" s="560"/>
      <c r="BO112" s="560">
        <v>0</v>
      </c>
      <c r="BP112" s="560">
        <v>0</v>
      </c>
      <c r="BQ112" s="560">
        <v>0</v>
      </c>
      <c r="BR112" s="560"/>
    </row>
    <row r="113" spans="1:70" ht="15" x14ac:dyDescent="0.25">
      <c r="A113" s="564">
        <v>412</v>
      </c>
      <c r="B113" s="556">
        <v>124692</v>
      </c>
      <c r="C113" s="556">
        <v>9353009</v>
      </c>
      <c r="D113" s="557" t="s">
        <v>1203</v>
      </c>
      <c r="E113" s="558" t="s">
        <v>498</v>
      </c>
      <c r="F113" s="559">
        <v>0</v>
      </c>
      <c r="G113" s="560">
        <v>1</v>
      </c>
      <c r="H113" s="560">
        <v>0</v>
      </c>
      <c r="I113" s="560">
        <v>0</v>
      </c>
      <c r="J113" s="560">
        <v>7</v>
      </c>
      <c r="K113" s="560">
        <v>0</v>
      </c>
      <c r="L113" s="560">
        <v>192</v>
      </c>
      <c r="M113" s="560">
        <v>192</v>
      </c>
      <c r="N113" s="560">
        <v>29</v>
      </c>
      <c r="O113" s="560">
        <v>111</v>
      </c>
      <c r="P113" s="560">
        <v>52</v>
      </c>
      <c r="Q113" s="560">
        <v>0</v>
      </c>
      <c r="R113" s="560">
        <v>0</v>
      </c>
      <c r="S113" s="560">
        <v>0</v>
      </c>
      <c r="T113" s="560">
        <v>0</v>
      </c>
      <c r="U113" s="560">
        <v>0</v>
      </c>
      <c r="V113" s="560">
        <v>0</v>
      </c>
      <c r="W113" s="560">
        <v>192</v>
      </c>
      <c r="X113" s="560">
        <v>27.428571428571427</v>
      </c>
      <c r="Y113" s="560">
        <v>15.999999999999993</v>
      </c>
      <c r="Z113" s="560">
        <v>20</v>
      </c>
      <c r="AA113" s="560">
        <v>0</v>
      </c>
      <c r="AB113" s="560">
        <v>0</v>
      </c>
      <c r="AC113" s="560">
        <v>188.00000000000006</v>
      </c>
      <c r="AD113" s="560">
        <v>3</v>
      </c>
      <c r="AE113" s="560">
        <v>0</v>
      </c>
      <c r="AF113" s="560">
        <v>0.99999999999999933</v>
      </c>
      <c r="AG113" s="560">
        <v>0</v>
      </c>
      <c r="AH113" s="560">
        <v>0</v>
      </c>
      <c r="AI113" s="560">
        <v>0</v>
      </c>
      <c r="AJ113" s="560">
        <v>0</v>
      </c>
      <c r="AK113" s="560">
        <v>0</v>
      </c>
      <c r="AL113" s="560">
        <v>0</v>
      </c>
      <c r="AM113" s="560">
        <v>0</v>
      </c>
      <c r="AN113" s="560">
        <v>0</v>
      </c>
      <c r="AO113" s="560">
        <v>0</v>
      </c>
      <c r="AP113" s="560">
        <v>0</v>
      </c>
      <c r="AQ113" s="560">
        <v>0</v>
      </c>
      <c r="AR113" s="560">
        <v>0</v>
      </c>
      <c r="AS113" s="560">
        <v>0</v>
      </c>
      <c r="AT113" s="560">
        <v>0</v>
      </c>
      <c r="AU113" s="560">
        <v>0</v>
      </c>
      <c r="AV113" s="560">
        <v>0</v>
      </c>
      <c r="AW113" s="560">
        <v>0</v>
      </c>
      <c r="AX113" s="560">
        <v>34.623853211009155</v>
      </c>
      <c r="AY113" s="560">
        <v>4.0784313725490193</v>
      </c>
      <c r="AZ113" s="560">
        <v>5.0980392156862742</v>
      </c>
      <c r="BA113" s="560">
        <v>30.067568227944058</v>
      </c>
      <c r="BB113" s="560">
        <v>0</v>
      </c>
      <c r="BC113" s="560">
        <v>0</v>
      </c>
      <c r="BD113" s="560">
        <v>0</v>
      </c>
      <c r="BE113" s="560">
        <v>0</v>
      </c>
      <c r="BF113" s="560">
        <v>0</v>
      </c>
      <c r="BG113" s="560">
        <v>3.11553303793103</v>
      </c>
      <c r="BH113" s="560">
        <v>0</v>
      </c>
      <c r="BI113" s="560">
        <v>0</v>
      </c>
      <c r="BJ113" s="560">
        <v>1</v>
      </c>
      <c r="BK113" s="560">
        <v>0</v>
      </c>
      <c r="BL113" s="560"/>
      <c r="BM113" s="560"/>
      <c r="BN113" s="560"/>
      <c r="BO113" s="560">
        <v>18</v>
      </c>
      <c r="BP113" s="560">
        <v>16</v>
      </c>
      <c r="BQ113" s="560">
        <v>18</v>
      </c>
      <c r="BR113" s="560"/>
    </row>
    <row r="114" spans="1:70" ht="15" x14ac:dyDescent="0.25">
      <c r="A114" s="564">
        <v>426</v>
      </c>
      <c r="B114" s="556">
        <v>124693</v>
      </c>
      <c r="C114" s="556">
        <v>9353010</v>
      </c>
      <c r="D114" s="557" t="s">
        <v>878</v>
      </c>
      <c r="E114" s="558" t="s">
        <v>498</v>
      </c>
      <c r="F114" s="559">
        <v>0</v>
      </c>
      <c r="G114" s="560">
        <v>1</v>
      </c>
      <c r="H114" s="560">
        <v>0</v>
      </c>
      <c r="I114" s="560">
        <v>0</v>
      </c>
      <c r="J114" s="560">
        <v>7</v>
      </c>
      <c r="K114" s="560">
        <v>0</v>
      </c>
      <c r="L114" s="560">
        <v>93</v>
      </c>
      <c r="M114" s="560">
        <v>93</v>
      </c>
      <c r="N114" s="560">
        <v>15</v>
      </c>
      <c r="O114" s="560">
        <v>56</v>
      </c>
      <c r="P114" s="560">
        <v>22</v>
      </c>
      <c r="Q114" s="560">
        <v>0</v>
      </c>
      <c r="R114" s="560">
        <v>0</v>
      </c>
      <c r="S114" s="560">
        <v>0</v>
      </c>
      <c r="T114" s="560">
        <v>0</v>
      </c>
      <c r="U114" s="560">
        <v>0</v>
      </c>
      <c r="V114" s="560">
        <v>0</v>
      </c>
      <c r="W114" s="560">
        <v>93</v>
      </c>
      <c r="X114" s="560">
        <v>13.285714285714286</v>
      </c>
      <c r="Y114" s="560">
        <v>10.999999999999989</v>
      </c>
      <c r="Z114" s="560">
        <v>10.333333333333332</v>
      </c>
      <c r="AA114" s="560">
        <v>0</v>
      </c>
      <c r="AB114" s="560">
        <v>0</v>
      </c>
      <c r="AC114" s="560">
        <v>76.648351648351635</v>
      </c>
      <c r="AD114" s="560">
        <v>13.285714285714297</v>
      </c>
      <c r="AE114" s="560">
        <v>1.021978021978023</v>
      </c>
      <c r="AF114" s="560">
        <v>0</v>
      </c>
      <c r="AG114" s="560">
        <v>2.043956043956046</v>
      </c>
      <c r="AH114" s="560">
        <v>0</v>
      </c>
      <c r="AI114" s="560">
        <v>0</v>
      </c>
      <c r="AJ114" s="560">
        <v>0</v>
      </c>
      <c r="AK114" s="560">
        <v>0</v>
      </c>
      <c r="AL114" s="560">
        <v>0</v>
      </c>
      <c r="AM114" s="560">
        <v>0</v>
      </c>
      <c r="AN114" s="560">
        <v>0</v>
      </c>
      <c r="AO114" s="560">
        <v>0</v>
      </c>
      <c r="AP114" s="560">
        <v>0</v>
      </c>
      <c r="AQ114" s="560">
        <v>1.1923076923076903</v>
      </c>
      <c r="AR114" s="560">
        <v>1.1923076923076903</v>
      </c>
      <c r="AS114" s="560">
        <v>1.1923076923076903</v>
      </c>
      <c r="AT114" s="560">
        <v>0</v>
      </c>
      <c r="AU114" s="560">
        <v>0</v>
      </c>
      <c r="AV114" s="560">
        <v>0</v>
      </c>
      <c r="AW114" s="560">
        <v>1.0333333333333334</v>
      </c>
      <c r="AX114" s="560">
        <v>13.236363636363617</v>
      </c>
      <c r="AY114" s="560">
        <v>1.0000000000000009</v>
      </c>
      <c r="AZ114" s="560">
        <v>1.9999999999999998</v>
      </c>
      <c r="BA114" s="560">
        <v>11.695888111888097</v>
      </c>
      <c r="BB114" s="560">
        <v>0</v>
      </c>
      <c r="BC114" s="560">
        <v>0</v>
      </c>
      <c r="BD114" s="560">
        <v>0</v>
      </c>
      <c r="BE114" s="560">
        <v>3.6999999999999855</v>
      </c>
      <c r="BF114" s="560">
        <v>0</v>
      </c>
      <c r="BG114" s="560">
        <v>1.75738720875</v>
      </c>
      <c r="BH114" s="560">
        <v>0</v>
      </c>
      <c r="BI114" s="560">
        <v>0</v>
      </c>
      <c r="BJ114" s="560">
        <v>1</v>
      </c>
      <c r="BK114" s="560">
        <v>0</v>
      </c>
      <c r="BL114" s="560"/>
      <c r="BM114" s="560"/>
      <c r="BN114" s="560"/>
      <c r="BO114" s="560">
        <v>0</v>
      </c>
      <c r="BP114" s="560">
        <v>0</v>
      </c>
      <c r="BQ114" s="560">
        <v>0</v>
      </c>
      <c r="BR114" s="560"/>
    </row>
    <row r="115" spans="1:70" ht="15" x14ac:dyDescent="0.25">
      <c r="A115" s="564">
        <v>430</v>
      </c>
      <c r="B115" s="556">
        <v>124694</v>
      </c>
      <c r="C115" s="556">
        <v>9353013</v>
      </c>
      <c r="D115" s="557" t="s">
        <v>1204</v>
      </c>
      <c r="E115" s="558" t="s">
        <v>498</v>
      </c>
      <c r="F115" s="559">
        <v>0</v>
      </c>
      <c r="G115" s="560">
        <v>1</v>
      </c>
      <c r="H115" s="560">
        <v>0</v>
      </c>
      <c r="I115" s="560">
        <v>0</v>
      </c>
      <c r="J115" s="560">
        <v>7</v>
      </c>
      <c r="K115" s="560">
        <v>0</v>
      </c>
      <c r="L115" s="560">
        <v>64</v>
      </c>
      <c r="M115" s="560">
        <v>64</v>
      </c>
      <c r="N115" s="560">
        <v>12</v>
      </c>
      <c r="O115" s="560">
        <v>38</v>
      </c>
      <c r="P115" s="560">
        <v>14</v>
      </c>
      <c r="Q115" s="560">
        <v>0</v>
      </c>
      <c r="R115" s="560">
        <v>0</v>
      </c>
      <c r="S115" s="560">
        <v>0</v>
      </c>
      <c r="T115" s="560">
        <v>0</v>
      </c>
      <c r="U115" s="560">
        <v>0</v>
      </c>
      <c r="V115" s="560">
        <v>0</v>
      </c>
      <c r="W115" s="560">
        <v>64</v>
      </c>
      <c r="X115" s="560">
        <v>9.1428571428571423</v>
      </c>
      <c r="Y115" s="560">
        <v>16</v>
      </c>
      <c r="Z115" s="560">
        <v>15.542857142857143</v>
      </c>
      <c r="AA115" s="560">
        <v>0</v>
      </c>
      <c r="AB115" s="560">
        <v>0</v>
      </c>
      <c r="AC115" s="560">
        <v>64</v>
      </c>
      <c r="AD115" s="560">
        <v>0</v>
      </c>
      <c r="AE115" s="560">
        <v>0</v>
      </c>
      <c r="AF115" s="560">
        <v>0</v>
      </c>
      <c r="AG115" s="560">
        <v>0</v>
      </c>
      <c r="AH115" s="560">
        <v>0</v>
      </c>
      <c r="AI115" s="560">
        <v>0</v>
      </c>
      <c r="AJ115" s="560">
        <v>0</v>
      </c>
      <c r="AK115" s="560">
        <v>0</v>
      </c>
      <c r="AL115" s="560">
        <v>0</v>
      </c>
      <c r="AM115" s="560">
        <v>0</v>
      </c>
      <c r="AN115" s="560">
        <v>0</v>
      </c>
      <c r="AO115" s="560">
        <v>0</v>
      </c>
      <c r="AP115" s="560">
        <v>0</v>
      </c>
      <c r="AQ115" s="560">
        <v>0</v>
      </c>
      <c r="AR115" s="560">
        <v>0</v>
      </c>
      <c r="AS115" s="560">
        <v>0</v>
      </c>
      <c r="AT115" s="560">
        <v>0</v>
      </c>
      <c r="AU115" s="560">
        <v>0</v>
      </c>
      <c r="AV115" s="560">
        <v>0</v>
      </c>
      <c r="AW115" s="560">
        <v>0</v>
      </c>
      <c r="AX115" s="560">
        <v>15.999999999999986</v>
      </c>
      <c r="AY115" s="560">
        <v>0.99999999999999956</v>
      </c>
      <c r="AZ115" s="560">
        <v>2.0000000000000018</v>
      </c>
      <c r="BA115" s="560">
        <v>14.079999999999991</v>
      </c>
      <c r="BB115" s="560">
        <v>0</v>
      </c>
      <c r="BC115" s="560">
        <v>0</v>
      </c>
      <c r="BD115" s="560">
        <v>0</v>
      </c>
      <c r="BE115" s="560">
        <v>0</v>
      </c>
      <c r="BF115" s="560">
        <v>0</v>
      </c>
      <c r="BG115" s="560">
        <v>2.7040328192771099</v>
      </c>
      <c r="BH115" s="560">
        <v>0</v>
      </c>
      <c r="BI115" s="560">
        <v>1</v>
      </c>
      <c r="BJ115" s="560">
        <v>1</v>
      </c>
      <c r="BK115" s="560">
        <v>0</v>
      </c>
      <c r="BL115" s="560"/>
      <c r="BM115" s="560"/>
      <c r="BN115" s="560"/>
      <c r="BO115" s="560">
        <v>0</v>
      </c>
      <c r="BP115" s="560">
        <v>0</v>
      </c>
      <c r="BQ115" s="560">
        <v>0</v>
      </c>
      <c r="BR115" s="560"/>
    </row>
    <row r="116" spans="1:70" ht="15" x14ac:dyDescent="0.25">
      <c r="A116" s="564">
        <v>224</v>
      </c>
      <c r="B116" s="556">
        <v>124695</v>
      </c>
      <c r="C116" s="556">
        <v>9353020</v>
      </c>
      <c r="D116" s="557" t="s">
        <v>1205</v>
      </c>
      <c r="E116" s="558" t="s">
        <v>498</v>
      </c>
      <c r="F116" s="559">
        <v>0</v>
      </c>
      <c r="G116" s="560">
        <v>1</v>
      </c>
      <c r="H116" s="560">
        <v>0</v>
      </c>
      <c r="I116" s="560">
        <v>0</v>
      </c>
      <c r="J116" s="560">
        <v>7</v>
      </c>
      <c r="K116" s="560">
        <v>0</v>
      </c>
      <c r="L116" s="560">
        <v>73</v>
      </c>
      <c r="M116" s="560">
        <v>73</v>
      </c>
      <c r="N116" s="560">
        <v>11</v>
      </c>
      <c r="O116" s="560">
        <v>40</v>
      </c>
      <c r="P116" s="560">
        <v>22</v>
      </c>
      <c r="Q116" s="560">
        <v>0</v>
      </c>
      <c r="R116" s="560">
        <v>0</v>
      </c>
      <c r="S116" s="560">
        <v>0</v>
      </c>
      <c r="T116" s="560">
        <v>0</v>
      </c>
      <c r="U116" s="560">
        <v>0</v>
      </c>
      <c r="V116" s="560">
        <v>0</v>
      </c>
      <c r="W116" s="560">
        <v>73</v>
      </c>
      <c r="X116" s="560">
        <v>10.428571428571429</v>
      </c>
      <c r="Y116" s="560">
        <v>1</v>
      </c>
      <c r="Z116" s="560">
        <v>3.8933333333333335</v>
      </c>
      <c r="AA116" s="560">
        <v>0</v>
      </c>
      <c r="AB116" s="560">
        <v>0</v>
      </c>
      <c r="AC116" s="560">
        <v>73</v>
      </c>
      <c r="AD116" s="560">
        <v>0</v>
      </c>
      <c r="AE116" s="560">
        <v>0</v>
      </c>
      <c r="AF116" s="560">
        <v>0</v>
      </c>
      <c r="AG116" s="560">
        <v>0</v>
      </c>
      <c r="AH116" s="560">
        <v>0</v>
      </c>
      <c r="AI116" s="560">
        <v>0</v>
      </c>
      <c r="AJ116" s="560">
        <v>0</v>
      </c>
      <c r="AK116" s="560">
        <v>0</v>
      </c>
      <c r="AL116" s="560">
        <v>0</v>
      </c>
      <c r="AM116" s="560">
        <v>0</v>
      </c>
      <c r="AN116" s="560">
        <v>0</v>
      </c>
      <c r="AO116" s="560">
        <v>0</v>
      </c>
      <c r="AP116" s="560">
        <v>0</v>
      </c>
      <c r="AQ116" s="560">
        <v>0</v>
      </c>
      <c r="AR116" s="560">
        <v>0</v>
      </c>
      <c r="AS116" s="560">
        <v>0</v>
      </c>
      <c r="AT116" s="560">
        <v>0</v>
      </c>
      <c r="AU116" s="560">
        <v>0</v>
      </c>
      <c r="AV116" s="560">
        <v>0</v>
      </c>
      <c r="AW116" s="560">
        <v>0.97333333333333338</v>
      </c>
      <c r="AX116" s="560">
        <v>11.578947368421041</v>
      </c>
      <c r="AY116" s="560">
        <v>1.0000000000000009</v>
      </c>
      <c r="AZ116" s="560">
        <v>1.0000000000000009</v>
      </c>
      <c r="BA116" s="560">
        <v>9.2210526315789387</v>
      </c>
      <c r="BB116" s="560">
        <v>0</v>
      </c>
      <c r="BC116" s="560">
        <v>0</v>
      </c>
      <c r="BD116" s="560">
        <v>0</v>
      </c>
      <c r="BE116" s="560">
        <v>0</v>
      </c>
      <c r="BF116" s="560">
        <v>0</v>
      </c>
      <c r="BG116" s="560">
        <v>1.95093054202899</v>
      </c>
      <c r="BH116" s="560">
        <v>0</v>
      </c>
      <c r="BI116" s="560">
        <v>0</v>
      </c>
      <c r="BJ116" s="560">
        <v>1</v>
      </c>
      <c r="BK116" s="560">
        <v>0</v>
      </c>
      <c r="BL116" s="560"/>
      <c r="BM116" s="560"/>
      <c r="BN116" s="560"/>
      <c r="BO116" s="560">
        <v>0</v>
      </c>
      <c r="BP116" s="560">
        <v>0</v>
      </c>
      <c r="BQ116" s="560">
        <v>0</v>
      </c>
      <c r="BR116" s="560"/>
    </row>
    <row r="117" spans="1:70" ht="15" x14ac:dyDescent="0.25">
      <c r="A117" s="564">
        <v>513</v>
      </c>
      <c r="B117" s="556">
        <v>124698</v>
      </c>
      <c r="C117" s="556">
        <v>9353026</v>
      </c>
      <c r="D117" s="557" t="s">
        <v>930</v>
      </c>
      <c r="E117" s="558" t="s">
        <v>498</v>
      </c>
      <c r="F117" s="559">
        <v>0</v>
      </c>
      <c r="G117" s="560">
        <v>1</v>
      </c>
      <c r="H117" s="560">
        <v>0</v>
      </c>
      <c r="I117" s="560">
        <v>0</v>
      </c>
      <c r="J117" s="560">
        <v>7</v>
      </c>
      <c r="K117" s="560">
        <v>0</v>
      </c>
      <c r="L117" s="560">
        <v>98</v>
      </c>
      <c r="M117" s="560">
        <v>98</v>
      </c>
      <c r="N117" s="560">
        <v>10</v>
      </c>
      <c r="O117" s="560">
        <v>61</v>
      </c>
      <c r="P117" s="560">
        <v>27</v>
      </c>
      <c r="Q117" s="560">
        <v>0</v>
      </c>
      <c r="R117" s="560">
        <v>0</v>
      </c>
      <c r="S117" s="560">
        <v>0</v>
      </c>
      <c r="T117" s="560">
        <v>0</v>
      </c>
      <c r="U117" s="560">
        <v>0</v>
      </c>
      <c r="V117" s="560">
        <v>0</v>
      </c>
      <c r="W117" s="560">
        <v>98</v>
      </c>
      <c r="X117" s="560">
        <v>14</v>
      </c>
      <c r="Y117" s="560">
        <v>1.9999999999999978</v>
      </c>
      <c r="Z117" s="560">
        <v>3.8431372549019609</v>
      </c>
      <c r="AA117" s="560">
        <v>0</v>
      </c>
      <c r="AB117" s="560">
        <v>0</v>
      </c>
      <c r="AC117" s="560">
        <v>93.000000000000028</v>
      </c>
      <c r="AD117" s="560">
        <v>3.0000000000000018</v>
      </c>
      <c r="AE117" s="560">
        <v>1.9999999999999978</v>
      </c>
      <c r="AF117" s="560">
        <v>0</v>
      </c>
      <c r="AG117" s="560">
        <v>0</v>
      </c>
      <c r="AH117" s="560">
        <v>0</v>
      </c>
      <c r="AI117" s="560">
        <v>0</v>
      </c>
      <c r="AJ117" s="560">
        <v>0</v>
      </c>
      <c r="AK117" s="560">
        <v>0</v>
      </c>
      <c r="AL117" s="560">
        <v>0</v>
      </c>
      <c r="AM117" s="560">
        <v>0</v>
      </c>
      <c r="AN117" s="560">
        <v>0</v>
      </c>
      <c r="AO117" s="560">
        <v>0</v>
      </c>
      <c r="AP117" s="560">
        <v>0</v>
      </c>
      <c r="AQ117" s="560">
        <v>1.1136363636363673</v>
      </c>
      <c r="AR117" s="560">
        <v>3.3409090909090922</v>
      </c>
      <c r="AS117" s="560">
        <v>3.3409090909090922</v>
      </c>
      <c r="AT117" s="560">
        <v>0</v>
      </c>
      <c r="AU117" s="560">
        <v>0</v>
      </c>
      <c r="AV117" s="560">
        <v>0</v>
      </c>
      <c r="AW117" s="560">
        <v>0.96078431372549022</v>
      </c>
      <c r="AX117" s="560">
        <v>24.18965517241379</v>
      </c>
      <c r="AY117" s="560">
        <v>0</v>
      </c>
      <c r="AZ117" s="560">
        <v>0.999999999999999</v>
      </c>
      <c r="BA117" s="560">
        <v>17.007339341692784</v>
      </c>
      <c r="BB117" s="560">
        <v>0</v>
      </c>
      <c r="BC117" s="560">
        <v>0</v>
      </c>
      <c r="BD117" s="560">
        <v>0</v>
      </c>
      <c r="BE117" s="560">
        <v>0</v>
      </c>
      <c r="BF117" s="560">
        <v>0</v>
      </c>
      <c r="BG117" s="560">
        <v>2.7660946714285699</v>
      </c>
      <c r="BH117" s="560">
        <v>0</v>
      </c>
      <c r="BI117" s="560">
        <v>1</v>
      </c>
      <c r="BJ117" s="560">
        <v>1</v>
      </c>
      <c r="BK117" s="560">
        <v>0</v>
      </c>
      <c r="BL117" s="560"/>
      <c r="BM117" s="560"/>
      <c r="BN117" s="560"/>
      <c r="BO117" s="560">
        <v>0</v>
      </c>
      <c r="BP117" s="560">
        <v>0</v>
      </c>
      <c r="BQ117" s="560">
        <v>0</v>
      </c>
      <c r="BR117" s="560"/>
    </row>
    <row r="118" spans="1:70" ht="15" x14ac:dyDescent="0.25">
      <c r="A118" s="564">
        <v>445</v>
      </c>
      <c r="B118" s="556">
        <v>124699</v>
      </c>
      <c r="C118" s="556">
        <v>9353027</v>
      </c>
      <c r="D118" s="557" t="s">
        <v>1206</v>
      </c>
      <c r="E118" s="558" t="s">
        <v>498</v>
      </c>
      <c r="F118" s="559">
        <v>0</v>
      </c>
      <c r="G118" s="560">
        <v>1</v>
      </c>
      <c r="H118" s="560">
        <v>0</v>
      </c>
      <c r="I118" s="560">
        <v>0</v>
      </c>
      <c r="J118" s="560">
        <v>7</v>
      </c>
      <c r="K118" s="560">
        <v>0</v>
      </c>
      <c r="L118" s="560">
        <v>159</v>
      </c>
      <c r="M118" s="560">
        <v>159</v>
      </c>
      <c r="N118" s="560">
        <v>20</v>
      </c>
      <c r="O118" s="560">
        <v>98</v>
      </c>
      <c r="P118" s="560">
        <v>41</v>
      </c>
      <c r="Q118" s="560">
        <v>0</v>
      </c>
      <c r="R118" s="560">
        <v>0</v>
      </c>
      <c r="S118" s="560">
        <v>0</v>
      </c>
      <c r="T118" s="560">
        <v>0</v>
      </c>
      <c r="U118" s="560">
        <v>0</v>
      </c>
      <c r="V118" s="560">
        <v>0</v>
      </c>
      <c r="W118" s="560">
        <v>159</v>
      </c>
      <c r="X118" s="560">
        <v>22.714285714285715</v>
      </c>
      <c r="Y118" s="560">
        <v>23.999999999999986</v>
      </c>
      <c r="Z118" s="560">
        <v>36.692307692307693</v>
      </c>
      <c r="AA118" s="560">
        <v>0</v>
      </c>
      <c r="AB118" s="560">
        <v>0</v>
      </c>
      <c r="AC118" s="560">
        <v>84.999999999999929</v>
      </c>
      <c r="AD118" s="560">
        <v>3.0000000000000022</v>
      </c>
      <c r="AE118" s="560">
        <v>6.0000000000000044</v>
      </c>
      <c r="AF118" s="560">
        <v>65.000000000000014</v>
      </c>
      <c r="AG118" s="560">
        <v>0</v>
      </c>
      <c r="AH118" s="560">
        <v>0</v>
      </c>
      <c r="AI118" s="560">
        <v>0</v>
      </c>
      <c r="AJ118" s="560">
        <v>0</v>
      </c>
      <c r="AK118" s="560">
        <v>0</v>
      </c>
      <c r="AL118" s="560">
        <v>0</v>
      </c>
      <c r="AM118" s="560">
        <v>0</v>
      </c>
      <c r="AN118" s="560">
        <v>0</v>
      </c>
      <c r="AO118" s="560">
        <v>0</v>
      </c>
      <c r="AP118" s="560">
        <v>0</v>
      </c>
      <c r="AQ118" s="560">
        <v>0</v>
      </c>
      <c r="AR118" s="560">
        <v>1.1438848920863314</v>
      </c>
      <c r="AS118" s="560">
        <v>2.2877697841726627</v>
      </c>
      <c r="AT118" s="560">
        <v>0</v>
      </c>
      <c r="AU118" s="560">
        <v>0</v>
      </c>
      <c r="AV118" s="560">
        <v>0</v>
      </c>
      <c r="AW118" s="560">
        <v>1.1118881118881119</v>
      </c>
      <c r="AX118" s="560">
        <v>37.381443298969053</v>
      </c>
      <c r="AY118" s="560">
        <v>3.0749999999999997</v>
      </c>
      <c r="AZ118" s="560">
        <v>4.1000000000000005</v>
      </c>
      <c r="BA118" s="560">
        <v>29.918368315656739</v>
      </c>
      <c r="BB118" s="560">
        <v>0</v>
      </c>
      <c r="BC118" s="560">
        <v>0</v>
      </c>
      <c r="BD118" s="560">
        <v>0</v>
      </c>
      <c r="BE118" s="560">
        <v>1.1000000000000483</v>
      </c>
      <c r="BF118" s="560">
        <v>0</v>
      </c>
      <c r="BG118" s="560">
        <v>1.1686628149068301</v>
      </c>
      <c r="BH118" s="560">
        <v>0</v>
      </c>
      <c r="BI118" s="560">
        <v>0</v>
      </c>
      <c r="BJ118" s="560">
        <v>1</v>
      </c>
      <c r="BK118" s="560">
        <v>0</v>
      </c>
      <c r="BL118" s="560"/>
      <c r="BM118" s="560"/>
      <c r="BN118" s="560"/>
      <c r="BO118" s="560">
        <v>0</v>
      </c>
      <c r="BP118" s="560">
        <v>0</v>
      </c>
      <c r="BQ118" s="560">
        <v>0</v>
      </c>
      <c r="BR118" s="560"/>
    </row>
    <row r="119" spans="1:70" ht="15" x14ac:dyDescent="0.25">
      <c r="A119" s="564">
        <v>446</v>
      </c>
      <c r="B119" s="556">
        <v>124700</v>
      </c>
      <c r="C119" s="556">
        <v>9353028</v>
      </c>
      <c r="D119" s="557" t="s">
        <v>1207</v>
      </c>
      <c r="E119" s="558" t="s">
        <v>498</v>
      </c>
      <c r="F119" s="559">
        <v>0</v>
      </c>
      <c r="G119" s="560">
        <v>1</v>
      </c>
      <c r="H119" s="560">
        <v>0</v>
      </c>
      <c r="I119" s="560">
        <v>0</v>
      </c>
      <c r="J119" s="560">
        <v>7</v>
      </c>
      <c r="K119" s="560">
        <v>0</v>
      </c>
      <c r="L119" s="560">
        <v>152</v>
      </c>
      <c r="M119" s="560">
        <v>152</v>
      </c>
      <c r="N119" s="560">
        <v>17</v>
      </c>
      <c r="O119" s="560">
        <v>94</v>
      </c>
      <c r="P119" s="560">
        <v>41</v>
      </c>
      <c r="Q119" s="560">
        <v>0</v>
      </c>
      <c r="R119" s="560">
        <v>0</v>
      </c>
      <c r="S119" s="560">
        <v>0</v>
      </c>
      <c r="T119" s="560">
        <v>0</v>
      </c>
      <c r="U119" s="560">
        <v>0</v>
      </c>
      <c r="V119" s="560">
        <v>0</v>
      </c>
      <c r="W119" s="560">
        <v>152</v>
      </c>
      <c r="X119" s="560">
        <v>21.714285714285715</v>
      </c>
      <c r="Y119" s="560">
        <v>17.000000000000018</v>
      </c>
      <c r="Z119" s="560">
        <v>26.627737226277375</v>
      </c>
      <c r="AA119" s="560">
        <v>0</v>
      </c>
      <c r="AB119" s="560">
        <v>0</v>
      </c>
      <c r="AC119" s="560">
        <v>150</v>
      </c>
      <c r="AD119" s="560">
        <v>1.9999999999999991</v>
      </c>
      <c r="AE119" s="560">
        <v>0</v>
      </c>
      <c r="AF119" s="560">
        <v>0</v>
      </c>
      <c r="AG119" s="560">
        <v>0</v>
      </c>
      <c r="AH119" s="560">
        <v>0</v>
      </c>
      <c r="AI119" s="560">
        <v>0</v>
      </c>
      <c r="AJ119" s="560">
        <v>0</v>
      </c>
      <c r="AK119" s="560">
        <v>0</v>
      </c>
      <c r="AL119" s="560">
        <v>0</v>
      </c>
      <c r="AM119" s="560">
        <v>0</v>
      </c>
      <c r="AN119" s="560">
        <v>0</v>
      </c>
      <c r="AO119" s="560">
        <v>0</v>
      </c>
      <c r="AP119" s="560">
        <v>0</v>
      </c>
      <c r="AQ119" s="560">
        <v>0</v>
      </c>
      <c r="AR119" s="560">
        <v>1.1259259259259264</v>
      </c>
      <c r="AS119" s="560">
        <v>1.1259259259259264</v>
      </c>
      <c r="AT119" s="560">
        <v>0</v>
      </c>
      <c r="AU119" s="560">
        <v>0</v>
      </c>
      <c r="AV119" s="560">
        <v>0</v>
      </c>
      <c r="AW119" s="560">
        <v>0</v>
      </c>
      <c r="AX119" s="560">
        <v>26.279569892473091</v>
      </c>
      <c r="AY119" s="560">
        <v>5.125</v>
      </c>
      <c r="AZ119" s="560">
        <v>7.1749999999999998</v>
      </c>
      <c r="BA119" s="560">
        <v>25.535939466348047</v>
      </c>
      <c r="BB119" s="560">
        <v>0</v>
      </c>
      <c r="BC119" s="560">
        <v>0</v>
      </c>
      <c r="BD119" s="560">
        <v>0</v>
      </c>
      <c r="BE119" s="560">
        <v>0</v>
      </c>
      <c r="BF119" s="560">
        <v>0</v>
      </c>
      <c r="BG119" s="560">
        <v>2.1217336855172402</v>
      </c>
      <c r="BH119" s="560">
        <v>0</v>
      </c>
      <c r="BI119" s="560">
        <v>0</v>
      </c>
      <c r="BJ119" s="560">
        <v>1</v>
      </c>
      <c r="BK119" s="560">
        <v>0</v>
      </c>
      <c r="BL119" s="560"/>
      <c r="BM119" s="560"/>
      <c r="BN119" s="560"/>
      <c r="BO119" s="560">
        <v>0</v>
      </c>
      <c r="BP119" s="560">
        <v>0</v>
      </c>
      <c r="BQ119" s="560">
        <v>0</v>
      </c>
      <c r="BR119" s="560"/>
    </row>
    <row r="120" spans="1:70" ht="15" x14ac:dyDescent="0.25">
      <c r="A120" s="564">
        <v>448</v>
      </c>
      <c r="B120" s="556">
        <v>124701</v>
      </c>
      <c r="C120" s="556">
        <v>9353029</v>
      </c>
      <c r="D120" s="557" t="s">
        <v>1208</v>
      </c>
      <c r="E120" s="558" t="s">
        <v>498</v>
      </c>
      <c r="F120" s="559">
        <v>0</v>
      </c>
      <c r="G120" s="560">
        <v>1</v>
      </c>
      <c r="H120" s="560">
        <v>0</v>
      </c>
      <c r="I120" s="560">
        <v>0</v>
      </c>
      <c r="J120" s="560">
        <v>7</v>
      </c>
      <c r="K120" s="560">
        <v>0</v>
      </c>
      <c r="L120" s="560">
        <v>53</v>
      </c>
      <c r="M120" s="560">
        <v>53</v>
      </c>
      <c r="N120" s="560">
        <v>6</v>
      </c>
      <c r="O120" s="560">
        <v>40</v>
      </c>
      <c r="P120" s="560">
        <v>7</v>
      </c>
      <c r="Q120" s="560">
        <v>0</v>
      </c>
      <c r="R120" s="560">
        <v>0</v>
      </c>
      <c r="S120" s="560">
        <v>0</v>
      </c>
      <c r="T120" s="560">
        <v>0</v>
      </c>
      <c r="U120" s="560">
        <v>0</v>
      </c>
      <c r="V120" s="560">
        <v>0</v>
      </c>
      <c r="W120" s="560">
        <v>53</v>
      </c>
      <c r="X120" s="560">
        <v>7.5714285714285712</v>
      </c>
      <c r="Y120" s="560">
        <v>3.9999999999999978</v>
      </c>
      <c r="Z120" s="560">
        <v>7.4743589743589745</v>
      </c>
      <c r="AA120" s="560">
        <v>0</v>
      </c>
      <c r="AB120" s="560">
        <v>0</v>
      </c>
      <c r="AC120" s="560">
        <v>48.000000000000021</v>
      </c>
      <c r="AD120" s="560">
        <v>4.9999999999999982</v>
      </c>
      <c r="AE120" s="560">
        <v>0</v>
      </c>
      <c r="AF120" s="560">
        <v>0</v>
      </c>
      <c r="AG120" s="560">
        <v>0</v>
      </c>
      <c r="AH120" s="560">
        <v>0</v>
      </c>
      <c r="AI120" s="560">
        <v>0</v>
      </c>
      <c r="AJ120" s="560">
        <v>0</v>
      </c>
      <c r="AK120" s="560">
        <v>0</v>
      </c>
      <c r="AL120" s="560">
        <v>0</v>
      </c>
      <c r="AM120" s="560">
        <v>0</v>
      </c>
      <c r="AN120" s="560">
        <v>0</v>
      </c>
      <c r="AO120" s="560">
        <v>0</v>
      </c>
      <c r="AP120" s="560">
        <v>0</v>
      </c>
      <c r="AQ120" s="560">
        <v>0</v>
      </c>
      <c r="AR120" s="560">
        <v>0</v>
      </c>
      <c r="AS120" s="560">
        <v>1.1276595744680877</v>
      </c>
      <c r="AT120" s="560">
        <v>0</v>
      </c>
      <c r="AU120" s="560">
        <v>0</v>
      </c>
      <c r="AV120" s="560">
        <v>0</v>
      </c>
      <c r="AW120" s="560">
        <v>0.67948717948717952</v>
      </c>
      <c r="AX120" s="560">
        <v>14.736842105263159</v>
      </c>
      <c r="AY120" s="560">
        <v>1.166666666666669</v>
      </c>
      <c r="AZ120" s="560">
        <v>3.5</v>
      </c>
      <c r="BA120" s="560">
        <v>13.751511758118701</v>
      </c>
      <c r="BB120" s="560">
        <v>0</v>
      </c>
      <c r="BC120" s="560">
        <v>0</v>
      </c>
      <c r="BD120" s="560">
        <v>0</v>
      </c>
      <c r="BE120" s="560">
        <v>1.6999999999999893</v>
      </c>
      <c r="BF120" s="560">
        <v>0</v>
      </c>
      <c r="BG120" s="560">
        <v>2.5770632280487802</v>
      </c>
      <c r="BH120" s="560">
        <v>0</v>
      </c>
      <c r="BI120" s="560">
        <v>1</v>
      </c>
      <c r="BJ120" s="560">
        <v>1</v>
      </c>
      <c r="BK120" s="560">
        <v>0</v>
      </c>
      <c r="BL120" s="560"/>
      <c r="BM120" s="560"/>
      <c r="BN120" s="560"/>
      <c r="BO120" s="560">
        <v>0</v>
      </c>
      <c r="BP120" s="560">
        <v>0</v>
      </c>
      <c r="BQ120" s="560">
        <v>0</v>
      </c>
      <c r="BR120" s="560"/>
    </row>
    <row r="121" spans="1:70" ht="15" x14ac:dyDescent="0.25">
      <c r="A121" s="564">
        <v>457</v>
      </c>
      <c r="B121" s="556">
        <v>124702</v>
      </c>
      <c r="C121" s="556">
        <v>9353036</v>
      </c>
      <c r="D121" s="557" t="s">
        <v>1209</v>
      </c>
      <c r="E121" s="558" t="s">
        <v>498</v>
      </c>
      <c r="F121" s="559">
        <v>0</v>
      </c>
      <c r="G121" s="560">
        <v>1</v>
      </c>
      <c r="H121" s="560">
        <v>0</v>
      </c>
      <c r="I121" s="560">
        <v>0</v>
      </c>
      <c r="J121" s="560">
        <v>7</v>
      </c>
      <c r="K121" s="560">
        <v>0</v>
      </c>
      <c r="L121" s="560">
        <v>160</v>
      </c>
      <c r="M121" s="560">
        <v>160</v>
      </c>
      <c r="N121" s="560">
        <v>29</v>
      </c>
      <c r="O121" s="560">
        <v>97</v>
      </c>
      <c r="P121" s="560">
        <v>34</v>
      </c>
      <c r="Q121" s="560">
        <v>0</v>
      </c>
      <c r="R121" s="560">
        <v>0</v>
      </c>
      <c r="S121" s="560">
        <v>0</v>
      </c>
      <c r="T121" s="560">
        <v>0</v>
      </c>
      <c r="U121" s="560">
        <v>0</v>
      </c>
      <c r="V121" s="560">
        <v>0</v>
      </c>
      <c r="W121" s="560">
        <v>160</v>
      </c>
      <c r="X121" s="560">
        <v>22.857142857142858</v>
      </c>
      <c r="Y121" s="560">
        <v>8</v>
      </c>
      <c r="Z121" s="560">
        <v>15.033557046979865</v>
      </c>
      <c r="AA121" s="560">
        <v>0</v>
      </c>
      <c r="AB121" s="560">
        <v>0</v>
      </c>
      <c r="AC121" s="560">
        <v>155.97484276729551</v>
      </c>
      <c r="AD121" s="560">
        <v>0</v>
      </c>
      <c r="AE121" s="560">
        <v>0</v>
      </c>
      <c r="AF121" s="560">
        <v>4.0251572327043998</v>
      </c>
      <c r="AG121" s="560">
        <v>0</v>
      </c>
      <c r="AH121" s="560">
        <v>0</v>
      </c>
      <c r="AI121" s="560">
        <v>0</v>
      </c>
      <c r="AJ121" s="560">
        <v>0</v>
      </c>
      <c r="AK121" s="560">
        <v>0</v>
      </c>
      <c r="AL121" s="560">
        <v>0</v>
      </c>
      <c r="AM121" s="560">
        <v>0</v>
      </c>
      <c r="AN121" s="560">
        <v>0</v>
      </c>
      <c r="AO121" s="560">
        <v>0</v>
      </c>
      <c r="AP121" s="560">
        <v>0</v>
      </c>
      <c r="AQ121" s="560">
        <v>0</v>
      </c>
      <c r="AR121" s="560">
        <v>1.2213740458015263</v>
      </c>
      <c r="AS121" s="560">
        <v>1.2213740458015263</v>
      </c>
      <c r="AT121" s="560">
        <v>0</v>
      </c>
      <c r="AU121" s="560">
        <v>0</v>
      </c>
      <c r="AV121" s="560">
        <v>0</v>
      </c>
      <c r="AW121" s="560">
        <v>0</v>
      </c>
      <c r="AX121" s="560">
        <v>38.800000000000004</v>
      </c>
      <c r="AY121" s="560">
        <v>4.5333333333333217</v>
      </c>
      <c r="AZ121" s="560">
        <v>4.5333333333333217</v>
      </c>
      <c r="BA121" s="560">
        <v>33.496590330788791</v>
      </c>
      <c r="BB121" s="560">
        <v>0</v>
      </c>
      <c r="BC121" s="560">
        <v>0</v>
      </c>
      <c r="BD121" s="560">
        <v>0</v>
      </c>
      <c r="BE121" s="560">
        <v>16</v>
      </c>
      <c r="BF121" s="560">
        <v>0</v>
      </c>
      <c r="BG121" s="560">
        <v>2.5020291426666699</v>
      </c>
      <c r="BH121" s="560">
        <v>0</v>
      </c>
      <c r="BI121" s="560">
        <v>0</v>
      </c>
      <c r="BJ121" s="560">
        <v>1</v>
      </c>
      <c r="BK121" s="560">
        <v>0</v>
      </c>
      <c r="BL121" s="560"/>
      <c r="BM121" s="560"/>
      <c r="BN121" s="560"/>
      <c r="BO121" s="560">
        <v>0</v>
      </c>
      <c r="BP121" s="560">
        <v>0</v>
      </c>
      <c r="BQ121" s="560">
        <v>0</v>
      </c>
      <c r="BR121" s="560"/>
    </row>
    <row r="122" spans="1:70" ht="15" x14ac:dyDescent="0.25">
      <c r="A122" s="564">
        <v>458</v>
      </c>
      <c r="B122" s="556">
        <v>124703</v>
      </c>
      <c r="C122" s="556">
        <v>9353037</v>
      </c>
      <c r="D122" s="557" t="s">
        <v>1210</v>
      </c>
      <c r="E122" s="558" t="s">
        <v>498</v>
      </c>
      <c r="F122" s="559">
        <v>0</v>
      </c>
      <c r="G122" s="560">
        <v>1</v>
      </c>
      <c r="H122" s="560">
        <v>0</v>
      </c>
      <c r="I122" s="560">
        <v>0</v>
      </c>
      <c r="J122" s="560">
        <v>7</v>
      </c>
      <c r="K122" s="560">
        <v>0</v>
      </c>
      <c r="L122" s="560">
        <v>97</v>
      </c>
      <c r="M122" s="560">
        <v>97</v>
      </c>
      <c r="N122" s="560">
        <v>15</v>
      </c>
      <c r="O122" s="560">
        <v>53</v>
      </c>
      <c r="P122" s="560">
        <v>29</v>
      </c>
      <c r="Q122" s="560">
        <v>0</v>
      </c>
      <c r="R122" s="560">
        <v>0</v>
      </c>
      <c r="S122" s="560">
        <v>0</v>
      </c>
      <c r="T122" s="560">
        <v>0</v>
      </c>
      <c r="U122" s="560">
        <v>0</v>
      </c>
      <c r="V122" s="560">
        <v>0</v>
      </c>
      <c r="W122" s="560">
        <v>97</v>
      </c>
      <c r="X122" s="560">
        <v>13.857142857142858</v>
      </c>
      <c r="Y122" s="560">
        <v>7.9999999999999982</v>
      </c>
      <c r="Z122" s="560">
        <v>17.117647058823529</v>
      </c>
      <c r="AA122" s="560">
        <v>0</v>
      </c>
      <c r="AB122" s="560">
        <v>0</v>
      </c>
      <c r="AC122" s="560">
        <v>97</v>
      </c>
      <c r="AD122" s="560">
        <v>0</v>
      </c>
      <c r="AE122" s="560">
        <v>0</v>
      </c>
      <c r="AF122" s="560">
        <v>0</v>
      </c>
      <c r="AG122" s="560">
        <v>0</v>
      </c>
      <c r="AH122" s="560">
        <v>0</v>
      </c>
      <c r="AI122" s="560">
        <v>0</v>
      </c>
      <c r="AJ122" s="560">
        <v>0</v>
      </c>
      <c r="AK122" s="560">
        <v>0</v>
      </c>
      <c r="AL122" s="560">
        <v>0</v>
      </c>
      <c r="AM122" s="560">
        <v>0</v>
      </c>
      <c r="AN122" s="560">
        <v>0</v>
      </c>
      <c r="AO122" s="560">
        <v>0</v>
      </c>
      <c r="AP122" s="560">
        <v>0</v>
      </c>
      <c r="AQ122" s="560">
        <v>1.1829268292682915</v>
      </c>
      <c r="AR122" s="560">
        <v>1.1829268292682915</v>
      </c>
      <c r="AS122" s="560">
        <v>1.1829268292682915</v>
      </c>
      <c r="AT122" s="560">
        <v>0</v>
      </c>
      <c r="AU122" s="560">
        <v>0</v>
      </c>
      <c r="AV122" s="560">
        <v>0</v>
      </c>
      <c r="AW122" s="560">
        <v>0</v>
      </c>
      <c r="AX122" s="560">
        <v>19.000000000000007</v>
      </c>
      <c r="AY122" s="560">
        <v>1.9999999999999996</v>
      </c>
      <c r="AZ122" s="560">
        <v>1.9999999999999996</v>
      </c>
      <c r="BA122" s="560">
        <v>15.626463414634152</v>
      </c>
      <c r="BB122" s="560">
        <v>0</v>
      </c>
      <c r="BC122" s="560">
        <v>0</v>
      </c>
      <c r="BD122" s="560">
        <v>0</v>
      </c>
      <c r="BE122" s="560">
        <v>9.3000000000000185</v>
      </c>
      <c r="BF122" s="560">
        <v>0</v>
      </c>
      <c r="BG122" s="560">
        <v>1.7071144129870099</v>
      </c>
      <c r="BH122" s="560">
        <v>0</v>
      </c>
      <c r="BI122" s="560">
        <v>0</v>
      </c>
      <c r="BJ122" s="560">
        <v>1</v>
      </c>
      <c r="BK122" s="560">
        <v>0</v>
      </c>
      <c r="BL122" s="560"/>
      <c r="BM122" s="560"/>
      <c r="BN122" s="560"/>
      <c r="BO122" s="560">
        <v>0</v>
      </c>
      <c r="BP122" s="560">
        <v>0</v>
      </c>
      <c r="BQ122" s="560">
        <v>0</v>
      </c>
      <c r="BR122" s="560"/>
    </row>
    <row r="123" spans="1:70" ht="15" x14ac:dyDescent="0.25">
      <c r="A123" s="564">
        <v>464</v>
      </c>
      <c r="B123" s="556">
        <v>124704</v>
      </c>
      <c r="C123" s="556">
        <v>9353040</v>
      </c>
      <c r="D123" s="557" t="s">
        <v>898</v>
      </c>
      <c r="E123" s="558" t="s">
        <v>498</v>
      </c>
      <c r="F123" s="559">
        <v>0</v>
      </c>
      <c r="G123" s="560">
        <v>1</v>
      </c>
      <c r="H123" s="560">
        <v>0</v>
      </c>
      <c r="I123" s="560">
        <v>0</v>
      </c>
      <c r="J123" s="560">
        <v>7</v>
      </c>
      <c r="K123" s="560">
        <v>0</v>
      </c>
      <c r="L123" s="560">
        <v>183</v>
      </c>
      <c r="M123" s="560">
        <v>183</v>
      </c>
      <c r="N123" s="560">
        <v>26</v>
      </c>
      <c r="O123" s="560">
        <v>105</v>
      </c>
      <c r="P123" s="560">
        <v>52</v>
      </c>
      <c r="Q123" s="560">
        <v>0</v>
      </c>
      <c r="R123" s="560">
        <v>0</v>
      </c>
      <c r="S123" s="560">
        <v>0</v>
      </c>
      <c r="T123" s="560">
        <v>0</v>
      </c>
      <c r="U123" s="560">
        <v>0</v>
      </c>
      <c r="V123" s="560">
        <v>0</v>
      </c>
      <c r="W123" s="560">
        <v>183</v>
      </c>
      <c r="X123" s="560">
        <v>26.142857142857142</v>
      </c>
      <c r="Y123" s="560">
        <v>10.999999999999993</v>
      </c>
      <c r="Z123" s="560">
        <v>29.047619047619047</v>
      </c>
      <c r="AA123" s="560">
        <v>0</v>
      </c>
      <c r="AB123" s="560">
        <v>0</v>
      </c>
      <c r="AC123" s="560">
        <v>183</v>
      </c>
      <c r="AD123" s="560">
        <v>0</v>
      </c>
      <c r="AE123" s="560">
        <v>0</v>
      </c>
      <c r="AF123" s="560">
        <v>0</v>
      </c>
      <c r="AG123" s="560">
        <v>0</v>
      </c>
      <c r="AH123" s="560">
        <v>0</v>
      </c>
      <c r="AI123" s="560">
        <v>0</v>
      </c>
      <c r="AJ123" s="560">
        <v>0</v>
      </c>
      <c r="AK123" s="560">
        <v>0</v>
      </c>
      <c r="AL123" s="560">
        <v>0</v>
      </c>
      <c r="AM123" s="560">
        <v>0</v>
      </c>
      <c r="AN123" s="560">
        <v>0</v>
      </c>
      <c r="AO123" s="560">
        <v>0</v>
      </c>
      <c r="AP123" s="560">
        <v>0</v>
      </c>
      <c r="AQ123" s="560">
        <v>0</v>
      </c>
      <c r="AR123" s="560">
        <v>0</v>
      </c>
      <c r="AS123" s="560">
        <v>1.1656050955414019</v>
      </c>
      <c r="AT123" s="560">
        <v>0</v>
      </c>
      <c r="AU123" s="560">
        <v>0</v>
      </c>
      <c r="AV123" s="560">
        <v>0</v>
      </c>
      <c r="AW123" s="560">
        <v>0.96825396825396814</v>
      </c>
      <c r="AX123" s="560">
        <v>32.307692307692342</v>
      </c>
      <c r="AY123" s="560">
        <v>0</v>
      </c>
      <c r="AZ123" s="560">
        <v>3.0588235294117645</v>
      </c>
      <c r="BA123" s="560">
        <v>25.783606651871938</v>
      </c>
      <c r="BB123" s="560">
        <v>0</v>
      </c>
      <c r="BC123" s="560">
        <v>0</v>
      </c>
      <c r="BD123" s="560">
        <v>0</v>
      </c>
      <c r="BE123" s="560">
        <v>0</v>
      </c>
      <c r="BF123" s="560">
        <v>0</v>
      </c>
      <c r="BG123" s="560">
        <v>2.1029240709523802</v>
      </c>
      <c r="BH123" s="560">
        <v>0</v>
      </c>
      <c r="BI123" s="560">
        <v>0</v>
      </c>
      <c r="BJ123" s="560">
        <v>1</v>
      </c>
      <c r="BK123" s="560">
        <v>0</v>
      </c>
      <c r="BL123" s="560"/>
      <c r="BM123" s="560"/>
      <c r="BN123" s="560"/>
      <c r="BO123" s="560">
        <v>24</v>
      </c>
      <c r="BP123" s="560">
        <v>17.2</v>
      </c>
      <c r="BQ123" s="560">
        <v>21.6</v>
      </c>
      <c r="BR123" s="560"/>
    </row>
    <row r="124" spans="1:70" ht="15" x14ac:dyDescent="0.25">
      <c r="A124" s="564">
        <v>308</v>
      </c>
      <c r="B124" s="556">
        <v>124705</v>
      </c>
      <c r="C124" s="556">
        <v>9353042</v>
      </c>
      <c r="D124" s="557" t="s">
        <v>824</v>
      </c>
      <c r="E124" s="558" t="s">
        <v>498</v>
      </c>
      <c r="F124" s="559">
        <v>0</v>
      </c>
      <c r="G124" s="560">
        <v>1</v>
      </c>
      <c r="H124" s="560">
        <v>0</v>
      </c>
      <c r="I124" s="560">
        <v>0</v>
      </c>
      <c r="J124" s="560">
        <v>7</v>
      </c>
      <c r="K124" s="560">
        <v>0</v>
      </c>
      <c r="L124" s="560">
        <v>70</v>
      </c>
      <c r="M124" s="560">
        <v>70</v>
      </c>
      <c r="N124" s="560">
        <v>12</v>
      </c>
      <c r="O124" s="560">
        <v>43</v>
      </c>
      <c r="P124" s="560">
        <v>15</v>
      </c>
      <c r="Q124" s="560">
        <v>0</v>
      </c>
      <c r="R124" s="560">
        <v>0</v>
      </c>
      <c r="S124" s="560">
        <v>0</v>
      </c>
      <c r="T124" s="560">
        <v>0</v>
      </c>
      <c r="U124" s="560">
        <v>0</v>
      </c>
      <c r="V124" s="560">
        <v>0</v>
      </c>
      <c r="W124" s="560">
        <v>70</v>
      </c>
      <c r="X124" s="560">
        <v>10</v>
      </c>
      <c r="Y124" s="560">
        <v>2.0000000000000018</v>
      </c>
      <c r="Z124" s="560">
        <v>6.6216216216216219</v>
      </c>
      <c r="AA124" s="560">
        <v>0</v>
      </c>
      <c r="AB124" s="560">
        <v>0</v>
      </c>
      <c r="AC124" s="560">
        <v>67.999999999999972</v>
      </c>
      <c r="AD124" s="560">
        <v>2.0000000000000018</v>
      </c>
      <c r="AE124" s="560">
        <v>0</v>
      </c>
      <c r="AF124" s="560">
        <v>0</v>
      </c>
      <c r="AG124" s="560">
        <v>0</v>
      </c>
      <c r="AH124" s="560">
        <v>0</v>
      </c>
      <c r="AI124" s="560">
        <v>0</v>
      </c>
      <c r="AJ124" s="560">
        <v>0</v>
      </c>
      <c r="AK124" s="560">
        <v>0</v>
      </c>
      <c r="AL124" s="560">
        <v>0</v>
      </c>
      <c r="AM124" s="560">
        <v>0</v>
      </c>
      <c r="AN124" s="560">
        <v>0</v>
      </c>
      <c r="AO124" s="560">
        <v>0</v>
      </c>
      <c r="AP124" s="560">
        <v>0</v>
      </c>
      <c r="AQ124" s="560">
        <v>1.2068965517241359</v>
      </c>
      <c r="AR124" s="560">
        <v>2.4137931034482794</v>
      </c>
      <c r="AS124" s="560">
        <v>2.4137931034482794</v>
      </c>
      <c r="AT124" s="560">
        <v>0</v>
      </c>
      <c r="AU124" s="560">
        <v>0</v>
      </c>
      <c r="AV124" s="560">
        <v>0</v>
      </c>
      <c r="AW124" s="560">
        <v>0</v>
      </c>
      <c r="AX124" s="560">
        <v>4.4102564102564292</v>
      </c>
      <c r="AY124" s="560">
        <v>1.0000000000000004</v>
      </c>
      <c r="AZ124" s="560">
        <v>1.0000000000000004</v>
      </c>
      <c r="BA124" s="560">
        <v>4.3473032714412163</v>
      </c>
      <c r="BB124" s="560">
        <v>0</v>
      </c>
      <c r="BC124" s="560">
        <v>0</v>
      </c>
      <c r="BD124" s="560">
        <v>0</v>
      </c>
      <c r="BE124" s="560">
        <v>0</v>
      </c>
      <c r="BF124" s="560">
        <v>0</v>
      </c>
      <c r="BG124" s="560">
        <v>2.0812618790697699</v>
      </c>
      <c r="BH124" s="560">
        <v>0</v>
      </c>
      <c r="BI124" s="560">
        <v>1</v>
      </c>
      <c r="BJ124" s="560">
        <v>1</v>
      </c>
      <c r="BK124" s="560">
        <v>0</v>
      </c>
      <c r="BL124" s="560"/>
      <c r="BM124" s="560"/>
      <c r="BN124" s="560"/>
      <c r="BO124" s="560">
        <v>0</v>
      </c>
      <c r="BP124" s="560">
        <v>0</v>
      </c>
      <c r="BQ124" s="560">
        <v>0</v>
      </c>
      <c r="BR124" s="560"/>
    </row>
    <row r="125" spans="1:70" ht="15" x14ac:dyDescent="0.25">
      <c r="A125" s="564">
        <v>468</v>
      </c>
      <c r="B125" s="556">
        <v>124706</v>
      </c>
      <c r="C125" s="556">
        <v>9353043</v>
      </c>
      <c r="D125" s="557" t="s">
        <v>1211</v>
      </c>
      <c r="E125" s="558" t="s">
        <v>498</v>
      </c>
      <c r="F125" s="559">
        <v>0</v>
      </c>
      <c r="G125" s="560">
        <v>1</v>
      </c>
      <c r="H125" s="560">
        <v>0</v>
      </c>
      <c r="I125" s="560">
        <v>0</v>
      </c>
      <c r="J125" s="560">
        <v>7</v>
      </c>
      <c r="K125" s="560">
        <v>0</v>
      </c>
      <c r="L125" s="560">
        <v>163</v>
      </c>
      <c r="M125" s="560">
        <v>163</v>
      </c>
      <c r="N125" s="560">
        <v>27</v>
      </c>
      <c r="O125" s="560">
        <v>96</v>
      </c>
      <c r="P125" s="560">
        <v>40</v>
      </c>
      <c r="Q125" s="560">
        <v>0</v>
      </c>
      <c r="R125" s="560">
        <v>0</v>
      </c>
      <c r="S125" s="560">
        <v>0</v>
      </c>
      <c r="T125" s="560">
        <v>0</v>
      </c>
      <c r="U125" s="560">
        <v>0</v>
      </c>
      <c r="V125" s="560">
        <v>0</v>
      </c>
      <c r="W125" s="560">
        <v>163</v>
      </c>
      <c r="X125" s="560">
        <v>23.285714285714285</v>
      </c>
      <c r="Y125" s="560">
        <v>8.0000000000000018</v>
      </c>
      <c r="Z125" s="560">
        <v>19.46268656716418</v>
      </c>
      <c r="AA125" s="560">
        <v>0</v>
      </c>
      <c r="AB125" s="560">
        <v>0</v>
      </c>
      <c r="AC125" s="560">
        <v>157.99999999999997</v>
      </c>
      <c r="AD125" s="560">
        <v>5.0000000000000044</v>
      </c>
      <c r="AE125" s="560">
        <v>0</v>
      </c>
      <c r="AF125" s="560">
        <v>0</v>
      </c>
      <c r="AG125" s="560">
        <v>0</v>
      </c>
      <c r="AH125" s="560">
        <v>0</v>
      </c>
      <c r="AI125" s="560">
        <v>0</v>
      </c>
      <c r="AJ125" s="560">
        <v>0</v>
      </c>
      <c r="AK125" s="560">
        <v>0</v>
      </c>
      <c r="AL125" s="560">
        <v>0</v>
      </c>
      <c r="AM125" s="560">
        <v>0</v>
      </c>
      <c r="AN125" s="560">
        <v>0</v>
      </c>
      <c r="AO125" s="560">
        <v>0</v>
      </c>
      <c r="AP125" s="560">
        <v>0</v>
      </c>
      <c r="AQ125" s="560">
        <v>1.1985294117647061</v>
      </c>
      <c r="AR125" s="560">
        <v>1.1985294117647061</v>
      </c>
      <c r="AS125" s="560">
        <v>1.1985294117647061</v>
      </c>
      <c r="AT125" s="560">
        <v>0</v>
      </c>
      <c r="AU125" s="560">
        <v>0</v>
      </c>
      <c r="AV125" s="560">
        <v>0</v>
      </c>
      <c r="AW125" s="560">
        <v>1.2164179104477613</v>
      </c>
      <c r="AX125" s="560">
        <v>27.733333333333341</v>
      </c>
      <c r="AY125" s="560">
        <v>2.2222222222222241</v>
      </c>
      <c r="AZ125" s="560">
        <v>4.4444444444444393</v>
      </c>
      <c r="BA125" s="560">
        <v>24.937934640522872</v>
      </c>
      <c r="BB125" s="560">
        <v>0</v>
      </c>
      <c r="BC125" s="560">
        <v>0</v>
      </c>
      <c r="BD125" s="560">
        <v>0</v>
      </c>
      <c r="BE125" s="560">
        <v>0</v>
      </c>
      <c r="BF125" s="560">
        <v>0</v>
      </c>
      <c r="BG125" s="560">
        <v>2.21516417131147</v>
      </c>
      <c r="BH125" s="560">
        <v>0</v>
      </c>
      <c r="BI125" s="560">
        <v>0</v>
      </c>
      <c r="BJ125" s="560">
        <v>1</v>
      </c>
      <c r="BK125" s="560">
        <v>0</v>
      </c>
      <c r="BL125" s="560"/>
      <c r="BM125" s="560"/>
      <c r="BN125" s="560"/>
      <c r="BO125" s="560">
        <v>0</v>
      </c>
      <c r="BP125" s="560">
        <v>0</v>
      </c>
      <c r="BQ125" s="560">
        <v>0</v>
      </c>
      <c r="BR125" s="560"/>
    </row>
    <row r="126" spans="1:70" ht="15" x14ac:dyDescent="0.25">
      <c r="A126" s="564">
        <v>478</v>
      </c>
      <c r="B126" s="556">
        <v>124709</v>
      </c>
      <c r="C126" s="556">
        <v>9353048</v>
      </c>
      <c r="D126" s="557" t="s">
        <v>1212</v>
      </c>
      <c r="E126" s="558" t="s">
        <v>498</v>
      </c>
      <c r="F126" s="559">
        <v>0</v>
      </c>
      <c r="G126" s="560">
        <v>1</v>
      </c>
      <c r="H126" s="560">
        <v>0</v>
      </c>
      <c r="I126" s="560">
        <v>0</v>
      </c>
      <c r="J126" s="560">
        <v>7</v>
      </c>
      <c r="K126" s="560">
        <v>0</v>
      </c>
      <c r="L126" s="560">
        <v>171</v>
      </c>
      <c r="M126" s="560">
        <v>171</v>
      </c>
      <c r="N126" s="560">
        <v>31</v>
      </c>
      <c r="O126" s="560">
        <v>109</v>
      </c>
      <c r="P126" s="560">
        <v>31</v>
      </c>
      <c r="Q126" s="560">
        <v>0</v>
      </c>
      <c r="R126" s="560">
        <v>0</v>
      </c>
      <c r="S126" s="560">
        <v>0</v>
      </c>
      <c r="T126" s="560">
        <v>0</v>
      </c>
      <c r="U126" s="560">
        <v>0</v>
      </c>
      <c r="V126" s="560">
        <v>0</v>
      </c>
      <c r="W126" s="560">
        <v>171</v>
      </c>
      <c r="X126" s="560">
        <v>24.428571428571427</v>
      </c>
      <c r="Y126" s="560">
        <v>7.0000000000000036</v>
      </c>
      <c r="Z126" s="560">
        <v>21.714285714285712</v>
      </c>
      <c r="AA126" s="560">
        <v>0</v>
      </c>
      <c r="AB126" s="560">
        <v>0</v>
      </c>
      <c r="AC126" s="560">
        <v>167.99999999999997</v>
      </c>
      <c r="AD126" s="560">
        <v>2.9999999999999987</v>
      </c>
      <c r="AE126" s="560">
        <v>0</v>
      </c>
      <c r="AF126" s="560">
        <v>0</v>
      </c>
      <c r="AG126" s="560">
        <v>0</v>
      </c>
      <c r="AH126" s="560">
        <v>0</v>
      </c>
      <c r="AI126" s="560">
        <v>0</v>
      </c>
      <c r="AJ126" s="560">
        <v>0</v>
      </c>
      <c r="AK126" s="560">
        <v>0</v>
      </c>
      <c r="AL126" s="560">
        <v>0</v>
      </c>
      <c r="AM126" s="560">
        <v>0</v>
      </c>
      <c r="AN126" s="560">
        <v>0</v>
      </c>
      <c r="AO126" s="560">
        <v>0</v>
      </c>
      <c r="AP126" s="560">
        <v>0</v>
      </c>
      <c r="AQ126" s="560">
        <v>1.2214285714285709</v>
      </c>
      <c r="AR126" s="560">
        <v>1.2214285714285709</v>
      </c>
      <c r="AS126" s="560">
        <v>2.4428571428571453</v>
      </c>
      <c r="AT126" s="560">
        <v>0</v>
      </c>
      <c r="AU126" s="560">
        <v>0</v>
      </c>
      <c r="AV126" s="560">
        <v>0</v>
      </c>
      <c r="AW126" s="560">
        <v>0.90476190476190466</v>
      </c>
      <c r="AX126" s="560">
        <v>40.485714285714238</v>
      </c>
      <c r="AY126" s="560">
        <v>2.0000000000000013</v>
      </c>
      <c r="AZ126" s="560">
        <v>3.9999999999999956</v>
      </c>
      <c r="BA126" s="560">
        <v>34.061455102040782</v>
      </c>
      <c r="BB126" s="560">
        <v>0</v>
      </c>
      <c r="BC126" s="560">
        <v>0</v>
      </c>
      <c r="BD126" s="560">
        <v>0</v>
      </c>
      <c r="BE126" s="560">
        <v>3.9000000000000594</v>
      </c>
      <c r="BF126" s="560">
        <v>0</v>
      </c>
      <c r="BG126" s="560">
        <v>2.0965737537815099</v>
      </c>
      <c r="BH126" s="560">
        <v>0</v>
      </c>
      <c r="BI126" s="560">
        <v>0</v>
      </c>
      <c r="BJ126" s="560">
        <v>1</v>
      </c>
      <c r="BK126" s="560">
        <v>0</v>
      </c>
      <c r="BL126" s="560"/>
      <c r="BM126" s="560"/>
      <c r="BN126" s="560"/>
      <c r="BO126" s="560">
        <v>0</v>
      </c>
      <c r="BP126" s="560">
        <v>0</v>
      </c>
      <c r="BQ126" s="560">
        <v>0</v>
      </c>
      <c r="BR126" s="560"/>
    </row>
    <row r="127" spans="1:70" ht="15" x14ac:dyDescent="0.25">
      <c r="A127" s="564">
        <v>488</v>
      </c>
      <c r="B127" s="556">
        <v>124710</v>
      </c>
      <c r="C127" s="556">
        <v>9353049</v>
      </c>
      <c r="D127" s="557" t="s">
        <v>914</v>
      </c>
      <c r="E127" s="558" t="s">
        <v>498</v>
      </c>
      <c r="F127" s="559">
        <v>0</v>
      </c>
      <c r="G127" s="560">
        <v>1</v>
      </c>
      <c r="H127" s="560">
        <v>0</v>
      </c>
      <c r="I127" s="560">
        <v>0</v>
      </c>
      <c r="J127" s="560">
        <v>7</v>
      </c>
      <c r="K127" s="560">
        <v>0</v>
      </c>
      <c r="L127" s="560">
        <v>203</v>
      </c>
      <c r="M127" s="560">
        <v>203</v>
      </c>
      <c r="N127" s="560">
        <v>30</v>
      </c>
      <c r="O127" s="560">
        <v>114</v>
      </c>
      <c r="P127" s="560">
        <v>59</v>
      </c>
      <c r="Q127" s="560">
        <v>0</v>
      </c>
      <c r="R127" s="560">
        <v>0</v>
      </c>
      <c r="S127" s="560">
        <v>0</v>
      </c>
      <c r="T127" s="560">
        <v>0</v>
      </c>
      <c r="U127" s="560">
        <v>0</v>
      </c>
      <c r="V127" s="560">
        <v>0</v>
      </c>
      <c r="W127" s="560">
        <v>203</v>
      </c>
      <c r="X127" s="560">
        <v>29</v>
      </c>
      <c r="Y127" s="560">
        <v>18.000000000000011</v>
      </c>
      <c r="Z127" s="560">
        <v>22.785714285714285</v>
      </c>
      <c r="AA127" s="560">
        <v>0</v>
      </c>
      <c r="AB127" s="560">
        <v>0</v>
      </c>
      <c r="AC127" s="560">
        <v>203</v>
      </c>
      <c r="AD127" s="560">
        <v>0</v>
      </c>
      <c r="AE127" s="560">
        <v>0</v>
      </c>
      <c r="AF127" s="560">
        <v>0</v>
      </c>
      <c r="AG127" s="560">
        <v>0</v>
      </c>
      <c r="AH127" s="560">
        <v>0</v>
      </c>
      <c r="AI127" s="560">
        <v>0</v>
      </c>
      <c r="AJ127" s="560">
        <v>0</v>
      </c>
      <c r="AK127" s="560">
        <v>0</v>
      </c>
      <c r="AL127" s="560">
        <v>0</v>
      </c>
      <c r="AM127" s="560">
        <v>0</v>
      </c>
      <c r="AN127" s="560">
        <v>0</v>
      </c>
      <c r="AO127" s="560">
        <v>0</v>
      </c>
      <c r="AP127" s="560">
        <v>0</v>
      </c>
      <c r="AQ127" s="560">
        <v>0</v>
      </c>
      <c r="AR127" s="560">
        <v>1.1734104046242777</v>
      </c>
      <c r="AS127" s="560">
        <v>1.1734104046242777</v>
      </c>
      <c r="AT127" s="560">
        <v>0</v>
      </c>
      <c r="AU127" s="560">
        <v>0</v>
      </c>
      <c r="AV127" s="560">
        <v>0</v>
      </c>
      <c r="AW127" s="560">
        <v>0</v>
      </c>
      <c r="AX127" s="560">
        <v>45.6</v>
      </c>
      <c r="AY127" s="560">
        <v>14.471698113207575</v>
      </c>
      <c r="AZ127" s="560">
        <v>17.81132075471697</v>
      </c>
      <c r="BA127" s="560">
        <v>52.469422619696793</v>
      </c>
      <c r="BB127" s="560">
        <v>0</v>
      </c>
      <c r="BC127" s="560">
        <v>0</v>
      </c>
      <c r="BD127" s="560">
        <v>0</v>
      </c>
      <c r="BE127" s="560">
        <v>0</v>
      </c>
      <c r="BF127" s="560">
        <v>0</v>
      </c>
      <c r="BG127" s="560">
        <v>1.94586310826446</v>
      </c>
      <c r="BH127" s="560">
        <v>0</v>
      </c>
      <c r="BI127" s="560">
        <v>0</v>
      </c>
      <c r="BJ127" s="560">
        <v>1</v>
      </c>
      <c r="BK127" s="560">
        <v>0</v>
      </c>
      <c r="BL127" s="560"/>
      <c r="BM127" s="560"/>
      <c r="BN127" s="560"/>
      <c r="BO127" s="560">
        <v>0</v>
      </c>
      <c r="BP127" s="560">
        <v>0</v>
      </c>
      <c r="BQ127" s="560">
        <v>0</v>
      </c>
      <c r="BR127" s="560"/>
    </row>
    <row r="128" spans="1:70" ht="15" x14ac:dyDescent="0.25">
      <c r="A128" s="564">
        <v>495</v>
      </c>
      <c r="B128" s="556">
        <v>124712</v>
      </c>
      <c r="C128" s="556">
        <v>9353056</v>
      </c>
      <c r="D128" s="557" t="s">
        <v>917</v>
      </c>
      <c r="E128" s="558" t="s">
        <v>498</v>
      </c>
      <c r="F128" s="559">
        <v>0</v>
      </c>
      <c r="G128" s="560">
        <v>1</v>
      </c>
      <c r="H128" s="560">
        <v>0</v>
      </c>
      <c r="I128" s="560">
        <v>0</v>
      </c>
      <c r="J128" s="560">
        <v>7</v>
      </c>
      <c r="K128" s="560">
        <v>0</v>
      </c>
      <c r="L128" s="560">
        <v>166</v>
      </c>
      <c r="M128" s="560">
        <v>166</v>
      </c>
      <c r="N128" s="560">
        <v>30</v>
      </c>
      <c r="O128" s="560">
        <v>115</v>
      </c>
      <c r="P128" s="560">
        <v>21</v>
      </c>
      <c r="Q128" s="560">
        <v>0</v>
      </c>
      <c r="R128" s="560">
        <v>0</v>
      </c>
      <c r="S128" s="560">
        <v>0</v>
      </c>
      <c r="T128" s="560">
        <v>0</v>
      </c>
      <c r="U128" s="560">
        <v>0</v>
      </c>
      <c r="V128" s="560">
        <v>0</v>
      </c>
      <c r="W128" s="560">
        <v>166</v>
      </c>
      <c r="X128" s="560">
        <v>23.714285714285715</v>
      </c>
      <c r="Y128" s="560">
        <v>11.999999999999995</v>
      </c>
      <c r="Z128" s="560">
        <v>16.168831168831169</v>
      </c>
      <c r="AA128" s="560">
        <v>0</v>
      </c>
      <c r="AB128" s="560">
        <v>0</v>
      </c>
      <c r="AC128" s="560">
        <v>152.00000000000006</v>
      </c>
      <c r="AD128" s="560">
        <v>8.9999999999999964</v>
      </c>
      <c r="AE128" s="560">
        <v>0</v>
      </c>
      <c r="AF128" s="560">
        <v>4.9999999999999929</v>
      </c>
      <c r="AG128" s="560">
        <v>0</v>
      </c>
      <c r="AH128" s="560">
        <v>0</v>
      </c>
      <c r="AI128" s="560">
        <v>0</v>
      </c>
      <c r="AJ128" s="560">
        <v>0</v>
      </c>
      <c r="AK128" s="560">
        <v>0</v>
      </c>
      <c r="AL128" s="560">
        <v>0</v>
      </c>
      <c r="AM128" s="560">
        <v>0</v>
      </c>
      <c r="AN128" s="560">
        <v>0</v>
      </c>
      <c r="AO128" s="560">
        <v>0</v>
      </c>
      <c r="AP128" s="560">
        <v>0</v>
      </c>
      <c r="AQ128" s="560">
        <v>0</v>
      </c>
      <c r="AR128" s="560">
        <v>1.220588235294118</v>
      </c>
      <c r="AS128" s="560">
        <v>2.4411764705882395</v>
      </c>
      <c r="AT128" s="560">
        <v>0</v>
      </c>
      <c r="AU128" s="560">
        <v>0</v>
      </c>
      <c r="AV128" s="560">
        <v>0</v>
      </c>
      <c r="AW128" s="560">
        <v>0</v>
      </c>
      <c r="AX128" s="560">
        <v>32.409090909090935</v>
      </c>
      <c r="AY128" s="560">
        <v>3.3157894736842053</v>
      </c>
      <c r="AZ128" s="560">
        <v>4.421052631578954</v>
      </c>
      <c r="BA128" s="560">
        <v>28.735596327047595</v>
      </c>
      <c r="BB128" s="560">
        <v>0</v>
      </c>
      <c r="BC128" s="560">
        <v>0</v>
      </c>
      <c r="BD128" s="560">
        <v>0</v>
      </c>
      <c r="BE128" s="560">
        <v>0</v>
      </c>
      <c r="BF128" s="560">
        <v>0</v>
      </c>
      <c r="BG128" s="560">
        <v>3.0686490928143701</v>
      </c>
      <c r="BH128" s="560">
        <v>0</v>
      </c>
      <c r="BI128" s="560">
        <v>0</v>
      </c>
      <c r="BJ128" s="560">
        <v>1</v>
      </c>
      <c r="BK128" s="560">
        <v>0</v>
      </c>
      <c r="BL128" s="560"/>
      <c r="BM128" s="560"/>
      <c r="BN128" s="560"/>
      <c r="BO128" s="560">
        <v>0</v>
      </c>
      <c r="BP128" s="560">
        <v>0</v>
      </c>
      <c r="BQ128" s="560">
        <v>0</v>
      </c>
      <c r="BR128" s="560"/>
    </row>
    <row r="129" spans="1:70" ht="15" x14ac:dyDescent="0.25">
      <c r="A129" s="564">
        <v>501</v>
      </c>
      <c r="B129" s="556">
        <v>124713</v>
      </c>
      <c r="C129" s="556">
        <v>9353058</v>
      </c>
      <c r="D129" s="557" t="s">
        <v>920</v>
      </c>
      <c r="E129" s="558" t="s">
        <v>498</v>
      </c>
      <c r="F129" s="559">
        <v>0</v>
      </c>
      <c r="G129" s="560">
        <v>1</v>
      </c>
      <c r="H129" s="560">
        <v>0</v>
      </c>
      <c r="I129" s="560">
        <v>0</v>
      </c>
      <c r="J129" s="560">
        <v>7</v>
      </c>
      <c r="K129" s="560">
        <v>0</v>
      </c>
      <c r="L129" s="560">
        <v>80</v>
      </c>
      <c r="M129" s="560">
        <v>80</v>
      </c>
      <c r="N129" s="560">
        <v>13</v>
      </c>
      <c r="O129" s="560">
        <v>40</v>
      </c>
      <c r="P129" s="560">
        <v>27</v>
      </c>
      <c r="Q129" s="560">
        <v>0</v>
      </c>
      <c r="R129" s="560">
        <v>0</v>
      </c>
      <c r="S129" s="560">
        <v>0</v>
      </c>
      <c r="T129" s="560">
        <v>0</v>
      </c>
      <c r="U129" s="560">
        <v>0</v>
      </c>
      <c r="V129" s="560">
        <v>0</v>
      </c>
      <c r="W129" s="560">
        <v>80</v>
      </c>
      <c r="X129" s="560">
        <v>11.428571428571429</v>
      </c>
      <c r="Y129" s="560">
        <v>6</v>
      </c>
      <c r="Z129" s="560">
        <v>12.839506172839506</v>
      </c>
      <c r="AA129" s="560">
        <v>0</v>
      </c>
      <c r="AB129" s="560">
        <v>0</v>
      </c>
      <c r="AC129" s="560">
        <v>75.949367088607602</v>
      </c>
      <c r="AD129" s="560">
        <v>0</v>
      </c>
      <c r="AE129" s="560">
        <v>0</v>
      </c>
      <c r="AF129" s="560">
        <v>4.050632911392408</v>
      </c>
      <c r="AG129" s="560">
        <v>0</v>
      </c>
      <c r="AH129" s="560">
        <v>0</v>
      </c>
      <c r="AI129" s="560">
        <v>0</v>
      </c>
      <c r="AJ129" s="560">
        <v>0</v>
      </c>
      <c r="AK129" s="560">
        <v>0</v>
      </c>
      <c r="AL129" s="560">
        <v>0</v>
      </c>
      <c r="AM129" s="560">
        <v>0</v>
      </c>
      <c r="AN129" s="560">
        <v>0</v>
      </c>
      <c r="AO129" s="560">
        <v>0</v>
      </c>
      <c r="AP129" s="560">
        <v>0</v>
      </c>
      <c r="AQ129" s="560">
        <v>0</v>
      </c>
      <c r="AR129" s="560">
        <v>0</v>
      </c>
      <c r="AS129" s="560">
        <v>0</v>
      </c>
      <c r="AT129" s="560">
        <v>0</v>
      </c>
      <c r="AU129" s="560">
        <v>0</v>
      </c>
      <c r="AV129" s="560">
        <v>0</v>
      </c>
      <c r="AW129" s="560">
        <v>0</v>
      </c>
      <c r="AX129" s="560">
        <v>12.972972972972961</v>
      </c>
      <c r="AY129" s="560">
        <v>5.1923076923076845</v>
      </c>
      <c r="AZ129" s="560">
        <v>9.3461538461538414</v>
      </c>
      <c r="BA129" s="560">
        <v>20.298755701740767</v>
      </c>
      <c r="BB129" s="560">
        <v>0</v>
      </c>
      <c r="BC129" s="560">
        <v>0</v>
      </c>
      <c r="BD129" s="560">
        <v>0</v>
      </c>
      <c r="BE129" s="560">
        <v>5.9999999999999982</v>
      </c>
      <c r="BF129" s="560">
        <v>0</v>
      </c>
      <c r="BG129" s="560">
        <v>1.8002540980769199</v>
      </c>
      <c r="BH129" s="560">
        <v>0</v>
      </c>
      <c r="BI129" s="560">
        <v>0</v>
      </c>
      <c r="BJ129" s="560">
        <v>1</v>
      </c>
      <c r="BK129" s="560">
        <v>0</v>
      </c>
      <c r="BL129" s="560"/>
      <c r="BM129" s="560"/>
      <c r="BN129" s="560"/>
      <c r="BO129" s="560">
        <v>3.6</v>
      </c>
      <c r="BP129" s="560">
        <v>0.4</v>
      </c>
      <c r="BQ129" s="560">
        <v>2.6</v>
      </c>
      <c r="BR129" s="560"/>
    </row>
    <row r="130" spans="1:70" ht="15" x14ac:dyDescent="0.25">
      <c r="A130" s="564">
        <v>517</v>
      </c>
      <c r="B130" s="556">
        <v>124717</v>
      </c>
      <c r="C130" s="556">
        <v>9353064</v>
      </c>
      <c r="D130" s="557" t="s">
        <v>1213</v>
      </c>
      <c r="E130" s="558" t="s">
        <v>498</v>
      </c>
      <c r="F130" s="559">
        <v>0</v>
      </c>
      <c r="G130" s="560">
        <v>1</v>
      </c>
      <c r="H130" s="560">
        <v>0</v>
      </c>
      <c r="I130" s="560">
        <v>0</v>
      </c>
      <c r="J130" s="560">
        <v>7</v>
      </c>
      <c r="K130" s="560">
        <v>0</v>
      </c>
      <c r="L130" s="560">
        <v>137</v>
      </c>
      <c r="M130" s="560">
        <v>137</v>
      </c>
      <c r="N130" s="560">
        <v>20</v>
      </c>
      <c r="O130" s="560">
        <v>74</v>
      </c>
      <c r="P130" s="560">
        <v>43</v>
      </c>
      <c r="Q130" s="560">
        <v>0</v>
      </c>
      <c r="R130" s="560">
        <v>0</v>
      </c>
      <c r="S130" s="560">
        <v>0</v>
      </c>
      <c r="T130" s="560">
        <v>0</v>
      </c>
      <c r="U130" s="560">
        <v>0</v>
      </c>
      <c r="V130" s="560">
        <v>0</v>
      </c>
      <c r="W130" s="560">
        <v>137</v>
      </c>
      <c r="X130" s="560">
        <v>19.571428571428573</v>
      </c>
      <c r="Y130" s="560">
        <v>8.9999999999999982</v>
      </c>
      <c r="Z130" s="560">
        <v>19.719696969696972</v>
      </c>
      <c r="AA130" s="560">
        <v>0</v>
      </c>
      <c r="AB130" s="560">
        <v>0</v>
      </c>
      <c r="AC130" s="560">
        <v>137</v>
      </c>
      <c r="AD130" s="560">
        <v>0</v>
      </c>
      <c r="AE130" s="560">
        <v>0</v>
      </c>
      <c r="AF130" s="560">
        <v>0</v>
      </c>
      <c r="AG130" s="560">
        <v>0</v>
      </c>
      <c r="AH130" s="560">
        <v>0</v>
      </c>
      <c r="AI130" s="560">
        <v>0</v>
      </c>
      <c r="AJ130" s="560">
        <v>0</v>
      </c>
      <c r="AK130" s="560">
        <v>0</v>
      </c>
      <c r="AL130" s="560">
        <v>0</v>
      </c>
      <c r="AM130" s="560">
        <v>0</v>
      </c>
      <c r="AN130" s="560">
        <v>0</v>
      </c>
      <c r="AO130" s="560">
        <v>0</v>
      </c>
      <c r="AP130" s="560">
        <v>0</v>
      </c>
      <c r="AQ130" s="560">
        <v>0</v>
      </c>
      <c r="AR130" s="560">
        <v>0</v>
      </c>
      <c r="AS130" s="560">
        <v>0</v>
      </c>
      <c r="AT130" s="560">
        <v>0</v>
      </c>
      <c r="AU130" s="560">
        <v>0</v>
      </c>
      <c r="AV130" s="560">
        <v>0</v>
      </c>
      <c r="AW130" s="560">
        <v>1.0378787878787878</v>
      </c>
      <c r="AX130" s="560">
        <v>33.452054794520549</v>
      </c>
      <c r="AY130" s="560">
        <v>4.0000000000000009</v>
      </c>
      <c r="AZ130" s="560">
        <v>5.9999999999999902</v>
      </c>
      <c r="BA130" s="560">
        <v>30.136150333684569</v>
      </c>
      <c r="BB130" s="560">
        <v>0</v>
      </c>
      <c r="BC130" s="560">
        <v>0</v>
      </c>
      <c r="BD130" s="560">
        <v>0</v>
      </c>
      <c r="BE130" s="560">
        <v>0</v>
      </c>
      <c r="BF130" s="560">
        <v>0</v>
      </c>
      <c r="BG130" s="560">
        <v>2.5601486238805999</v>
      </c>
      <c r="BH130" s="560">
        <v>0</v>
      </c>
      <c r="BI130" s="560">
        <v>1</v>
      </c>
      <c r="BJ130" s="560">
        <v>1</v>
      </c>
      <c r="BK130" s="560">
        <v>0</v>
      </c>
      <c r="BL130" s="560"/>
      <c r="BM130" s="560"/>
      <c r="BN130" s="560"/>
      <c r="BO130" s="560">
        <v>0</v>
      </c>
      <c r="BP130" s="560">
        <v>0</v>
      </c>
      <c r="BQ130" s="560">
        <v>0</v>
      </c>
      <c r="BR130" s="560"/>
    </row>
    <row r="131" spans="1:70" ht="15" x14ac:dyDescent="0.25">
      <c r="A131" s="564">
        <v>338</v>
      </c>
      <c r="B131" s="556">
        <v>124718</v>
      </c>
      <c r="C131" s="556">
        <v>9353066</v>
      </c>
      <c r="D131" s="557" t="s">
        <v>1214</v>
      </c>
      <c r="E131" s="558" t="s">
        <v>498</v>
      </c>
      <c r="F131" s="559">
        <v>0</v>
      </c>
      <c r="G131" s="560">
        <v>1</v>
      </c>
      <c r="H131" s="560">
        <v>0</v>
      </c>
      <c r="I131" s="560">
        <v>0</v>
      </c>
      <c r="J131" s="560">
        <v>7</v>
      </c>
      <c r="K131" s="560">
        <v>0</v>
      </c>
      <c r="L131" s="560">
        <v>32</v>
      </c>
      <c r="M131" s="560">
        <v>32</v>
      </c>
      <c r="N131" s="560">
        <v>3</v>
      </c>
      <c r="O131" s="560">
        <v>19</v>
      </c>
      <c r="P131" s="560">
        <v>10</v>
      </c>
      <c r="Q131" s="560">
        <v>0</v>
      </c>
      <c r="R131" s="560">
        <v>0</v>
      </c>
      <c r="S131" s="560">
        <v>0</v>
      </c>
      <c r="T131" s="560">
        <v>0</v>
      </c>
      <c r="U131" s="560">
        <v>0</v>
      </c>
      <c r="V131" s="560">
        <v>0</v>
      </c>
      <c r="W131" s="560">
        <v>32</v>
      </c>
      <c r="X131" s="560">
        <v>4.5714285714285712</v>
      </c>
      <c r="Y131" s="560">
        <v>1</v>
      </c>
      <c r="Z131" s="560">
        <v>3.7647058823529411</v>
      </c>
      <c r="AA131" s="560">
        <v>0</v>
      </c>
      <c r="AB131" s="560">
        <v>0</v>
      </c>
      <c r="AC131" s="560">
        <v>32</v>
      </c>
      <c r="AD131" s="560">
        <v>0</v>
      </c>
      <c r="AE131" s="560">
        <v>0</v>
      </c>
      <c r="AF131" s="560">
        <v>0</v>
      </c>
      <c r="AG131" s="560">
        <v>0</v>
      </c>
      <c r="AH131" s="560">
        <v>0</v>
      </c>
      <c r="AI131" s="560">
        <v>0</v>
      </c>
      <c r="AJ131" s="560">
        <v>0</v>
      </c>
      <c r="AK131" s="560">
        <v>0</v>
      </c>
      <c r="AL131" s="560">
        <v>0</v>
      </c>
      <c r="AM131" s="560">
        <v>0</v>
      </c>
      <c r="AN131" s="560">
        <v>0</v>
      </c>
      <c r="AO131" s="560">
        <v>0</v>
      </c>
      <c r="AP131" s="560">
        <v>0</v>
      </c>
      <c r="AQ131" s="560">
        <v>0</v>
      </c>
      <c r="AR131" s="560">
        <v>0</v>
      </c>
      <c r="AS131" s="560">
        <v>1.1034482758620705</v>
      </c>
      <c r="AT131" s="560">
        <v>0</v>
      </c>
      <c r="AU131" s="560">
        <v>0</v>
      </c>
      <c r="AV131" s="560">
        <v>0</v>
      </c>
      <c r="AW131" s="560">
        <v>0</v>
      </c>
      <c r="AX131" s="560">
        <v>9.9999999999999947</v>
      </c>
      <c r="AY131" s="560">
        <v>1</v>
      </c>
      <c r="AZ131" s="560">
        <v>3</v>
      </c>
      <c r="BA131" s="560">
        <v>9.8206896551724103</v>
      </c>
      <c r="BB131" s="560">
        <v>0</v>
      </c>
      <c r="BC131" s="560">
        <v>0</v>
      </c>
      <c r="BD131" s="560">
        <v>0</v>
      </c>
      <c r="BE131" s="560">
        <v>0</v>
      </c>
      <c r="BF131" s="560">
        <v>0</v>
      </c>
      <c r="BG131" s="560">
        <v>1.8633967581395401</v>
      </c>
      <c r="BH131" s="560">
        <v>0</v>
      </c>
      <c r="BI131" s="560">
        <v>0</v>
      </c>
      <c r="BJ131" s="560">
        <v>1</v>
      </c>
      <c r="BK131" s="560">
        <v>0</v>
      </c>
      <c r="BL131" s="560"/>
      <c r="BM131" s="560"/>
      <c r="BN131" s="560"/>
      <c r="BO131" s="560">
        <v>0</v>
      </c>
      <c r="BP131" s="560">
        <v>0</v>
      </c>
      <c r="BQ131" s="560">
        <v>0</v>
      </c>
      <c r="BR131" s="560"/>
    </row>
    <row r="132" spans="1:70" ht="15" x14ac:dyDescent="0.25">
      <c r="A132" s="564">
        <v>202</v>
      </c>
      <c r="B132" s="556">
        <v>124719</v>
      </c>
      <c r="C132" s="556">
        <v>9353074</v>
      </c>
      <c r="D132" s="557" t="s">
        <v>1215</v>
      </c>
      <c r="E132" s="558" t="s">
        <v>498</v>
      </c>
      <c r="F132" s="559">
        <v>0</v>
      </c>
      <c r="G132" s="560">
        <v>1</v>
      </c>
      <c r="H132" s="560">
        <v>0</v>
      </c>
      <c r="I132" s="560">
        <v>0</v>
      </c>
      <c r="J132" s="560">
        <v>7</v>
      </c>
      <c r="K132" s="560">
        <v>0</v>
      </c>
      <c r="L132" s="560">
        <v>51</v>
      </c>
      <c r="M132" s="560">
        <v>51</v>
      </c>
      <c r="N132" s="560">
        <v>6</v>
      </c>
      <c r="O132" s="560">
        <v>26</v>
      </c>
      <c r="P132" s="560">
        <v>19</v>
      </c>
      <c r="Q132" s="560">
        <v>0</v>
      </c>
      <c r="R132" s="560">
        <v>0</v>
      </c>
      <c r="S132" s="560">
        <v>0</v>
      </c>
      <c r="T132" s="560">
        <v>0</v>
      </c>
      <c r="U132" s="560">
        <v>0</v>
      </c>
      <c r="V132" s="560">
        <v>0</v>
      </c>
      <c r="W132" s="560">
        <v>51</v>
      </c>
      <c r="X132" s="560">
        <v>7.2857142857142856</v>
      </c>
      <c r="Y132" s="560">
        <v>2.9999999999999996</v>
      </c>
      <c r="Z132" s="560">
        <v>10.736842105263158</v>
      </c>
      <c r="AA132" s="560">
        <v>0</v>
      </c>
      <c r="AB132" s="560">
        <v>0</v>
      </c>
      <c r="AC132" s="560">
        <v>51</v>
      </c>
      <c r="AD132" s="560">
        <v>0</v>
      </c>
      <c r="AE132" s="560">
        <v>0</v>
      </c>
      <c r="AF132" s="560">
        <v>0</v>
      </c>
      <c r="AG132" s="560">
        <v>0</v>
      </c>
      <c r="AH132" s="560">
        <v>0</v>
      </c>
      <c r="AI132" s="560">
        <v>0</v>
      </c>
      <c r="AJ132" s="560">
        <v>0</v>
      </c>
      <c r="AK132" s="560">
        <v>0</v>
      </c>
      <c r="AL132" s="560">
        <v>0</v>
      </c>
      <c r="AM132" s="560">
        <v>0</v>
      </c>
      <c r="AN132" s="560">
        <v>0</v>
      </c>
      <c r="AO132" s="560">
        <v>0</v>
      </c>
      <c r="AP132" s="560">
        <v>0</v>
      </c>
      <c r="AQ132" s="560">
        <v>0</v>
      </c>
      <c r="AR132" s="560">
        <v>0</v>
      </c>
      <c r="AS132" s="560">
        <v>0</v>
      </c>
      <c r="AT132" s="560">
        <v>0</v>
      </c>
      <c r="AU132" s="560">
        <v>0</v>
      </c>
      <c r="AV132" s="560">
        <v>0</v>
      </c>
      <c r="AW132" s="560">
        <v>0.89473684210526305</v>
      </c>
      <c r="AX132" s="560">
        <v>13.52</v>
      </c>
      <c r="AY132" s="560">
        <v>0</v>
      </c>
      <c r="AZ132" s="560">
        <v>0</v>
      </c>
      <c r="BA132" s="560">
        <v>9.0403733333333332</v>
      </c>
      <c r="BB132" s="560">
        <v>0</v>
      </c>
      <c r="BC132" s="560">
        <v>0</v>
      </c>
      <c r="BD132" s="560">
        <v>0</v>
      </c>
      <c r="BE132" s="560">
        <v>0</v>
      </c>
      <c r="BF132" s="560">
        <v>0</v>
      </c>
      <c r="BG132" s="560">
        <v>1.9993392059999999</v>
      </c>
      <c r="BH132" s="560">
        <v>0</v>
      </c>
      <c r="BI132" s="560">
        <v>0</v>
      </c>
      <c r="BJ132" s="560">
        <v>1</v>
      </c>
      <c r="BK132" s="560">
        <v>0</v>
      </c>
      <c r="BL132" s="560"/>
      <c r="BM132" s="560"/>
      <c r="BN132" s="560"/>
      <c r="BO132" s="560">
        <v>8</v>
      </c>
      <c r="BP132" s="560">
        <v>3.2</v>
      </c>
      <c r="BQ132" s="560">
        <v>3.2</v>
      </c>
      <c r="BR132" s="560"/>
    </row>
    <row r="133" spans="1:70" ht="15" x14ac:dyDescent="0.25">
      <c r="A133" s="564">
        <v>10</v>
      </c>
      <c r="B133" s="556">
        <v>124720</v>
      </c>
      <c r="C133" s="556">
        <v>9353075</v>
      </c>
      <c r="D133" s="557" t="s">
        <v>1216</v>
      </c>
      <c r="E133" s="558" t="s">
        <v>498</v>
      </c>
      <c r="F133" s="559">
        <v>0</v>
      </c>
      <c r="G133" s="560">
        <v>1</v>
      </c>
      <c r="H133" s="560">
        <v>0</v>
      </c>
      <c r="I133" s="560">
        <v>0</v>
      </c>
      <c r="J133" s="560">
        <v>7</v>
      </c>
      <c r="K133" s="560">
        <v>0</v>
      </c>
      <c r="L133" s="560">
        <v>58</v>
      </c>
      <c r="M133" s="560">
        <v>58</v>
      </c>
      <c r="N133" s="560">
        <v>8</v>
      </c>
      <c r="O133" s="560">
        <v>34</v>
      </c>
      <c r="P133" s="560">
        <v>16</v>
      </c>
      <c r="Q133" s="560">
        <v>0</v>
      </c>
      <c r="R133" s="560">
        <v>0</v>
      </c>
      <c r="S133" s="560">
        <v>0</v>
      </c>
      <c r="T133" s="560">
        <v>0</v>
      </c>
      <c r="U133" s="560">
        <v>0</v>
      </c>
      <c r="V133" s="560">
        <v>0</v>
      </c>
      <c r="W133" s="560">
        <v>58</v>
      </c>
      <c r="X133" s="560">
        <v>8.2857142857142865</v>
      </c>
      <c r="Y133" s="560">
        <v>3.9999999999999991</v>
      </c>
      <c r="Z133" s="560">
        <v>9.1578947368421044</v>
      </c>
      <c r="AA133" s="560">
        <v>0</v>
      </c>
      <c r="AB133" s="560">
        <v>0</v>
      </c>
      <c r="AC133" s="560">
        <v>58</v>
      </c>
      <c r="AD133" s="560">
        <v>0</v>
      </c>
      <c r="AE133" s="560">
        <v>0</v>
      </c>
      <c r="AF133" s="560">
        <v>0</v>
      </c>
      <c r="AG133" s="560">
        <v>0</v>
      </c>
      <c r="AH133" s="560">
        <v>0</v>
      </c>
      <c r="AI133" s="560">
        <v>0</v>
      </c>
      <c r="AJ133" s="560">
        <v>0</v>
      </c>
      <c r="AK133" s="560">
        <v>0</v>
      </c>
      <c r="AL133" s="560">
        <v>0</v>
      </c>
      <c r="AM133" s="560">
        <v>0</v>
      </c>
      <c r="AN133" s="560">
        <v>0</v>
      </c>
      <c r="AO133" s="560">
        <v>0</v>
      </c>
      <c r="AP133" s="560">
        <v>0</v>
      </c>
      <c r="AQ133" s="560">
        <v>0</v>
      </c>
      <c r="AR133" s="560">
        <v>0</v>
      </c>
      <c r="AS133" s="560">
        <v>0</v>
      </c>
      <c r="AT133" s="560">
        <v>0</v>
      </c>
      <c r="AU133" s="560">
        <v>0</v>
      </c>
      <c r="AV133" s="560">
        <v>0</v>
      </c>
      <c r="AW133" s="560">
        <v>0</v>
      </c>
      <c r="AX133" s="560">
        <v>11.333333333333321</v>
      </c>
      <c r="AY133" s="560">
        <v>2.2857142857142878</v>
      </c>
      <c r="AZ133" s="560">
        <v>3.4285714285714239</v>
      </c>
      <c r="BA133" s="560">
        <v>11.733676190476178</v>
      </c>
      <c r="BB133" s="560">
        <v>0</v>
      </c>
      <c r="BC133" s="560">
        <v>0</v>
      </c>
      <c r="BD133" s="560">
        <v>0</v>
      </c>
      <c r="BE133" s="560">
        <v>2.2000000000000219</v>
      </c>
      <c r="BF133" s="560">
        <v>0</v>
      </c>
      <c r="BG133" s="560">
        <v>1.68065241739131</v>
      </c>
      <c r="BH133" s="560">
        <v>0</v>
      </c>
      <c r="BI133" s="560">
        <v>0</v>
      </c>
      <c r="BJ133" s="560">
        <v>1</v>
      </c>
      <c r="BK133" s="560">
        <v>0</v>
      </c>
      <c r="BL133" s="560"/>
      <c r="BM133" s="560"/>
      <c r="BN133" s="560"/>
      <c r="BO133" s="560">
        <v>0</v>
      </c>
      <c r="BP133" s="560">
        <v>0</v>
      </c>
      <c r="BQ133" s="560">
        <v>0</v>
      </c>
      <c r="BR133" s="560"/>
    </row>
    <row r="134" spans="1:70" ht="15" x14ac:dyDescent="0.25">
      <c r="A134" s="564">
        <v>11</v>
      </c>
      <c r="B134" s="556">
        <v>124721</v>
      </c>
      <c r="C134" s="556">
        <v>9353076</v>
      </c>
      <c r="D134" s="557" t="s">
        <v>1217</v>
      </c>
      <c r="E134" s="558" t="s">
        <v>498</v>
      </c>
      <c r="F134" s="559">
        <v>0</v>
      </c>
      <c r="G134" s="560">
        <v>1</v>
      </c>
      <c r="H134" s="560">
        <v>0</v>
      </c>
      <c r="I134" s="560">
        <v>0</v>
      </c>
      <c r="J134" s="560">
        <v>7</v>
      </c>
      <c r="K134" s="560">
        <v>0</v>
      </c>
      <c r="L134" s="560">
        <v>86</v>
      </c>
      <c r="M134" s="560">
        <v>86</v>
      </c>
      <c r="N134" s="560">
        <v>10</v>
      </c>
      <c r="O134" s="560">
        <v>55</v>
      </c>
      <c r="P134" s="560">
        <v>21</v>
      </c>
      <c r="Q134" s="560">
        <v>0</v>
      </c>
      <c r="R134" s="560">
        <v>0</v>
      </c>
      <c r="S134" s="560">
        <v>0</v>
      </c>
      <c r="T134" s="560">
        <v>0</v>
      </c>
      <c r="U134" s="560">
        <v>0</v>
      </c>
      <c r="V134" s="560">
        <v>0</v>
      </c>
      <c r="W134" s="560">
        <v>86</v>
      </c>
      <c r="X134" s="560">
        <v>12.285714285714286</v>
      </c>
      <c r="Y134" s="560">
        <v>16.000000000000004</v>
      </c>
      <c r="Z134" s="560">
        <v>16.804597701149426</v>
      </c>
      <c r="AA134" s="560">
        <v>0</v>
      </c>
      <c r="AB134" s="560">
        <v>0</v>
      </c>
      <c r="AC134" s="560">
        <v>86</v>
      </c>
      <c r="AD134" s="560">
        <v>0</v>
      </c>
      <c r="AE134" s="560">
        <v>0</v>
      </c>
      <c r="AF134" s="560">
        <v>0</v>
      </c>
      <c r="AG134" s="560">
        <v>0</v>
      </c>
      <c r="AH134" s="560">
        <v>0</v>
      </c>
      <c r="AI134" s="560">
        <v>0</v>
      </c>
      <c r="AJ134" s="560">
        <v>0</v>
      </c>
      <c r="AK134" s="560">
        <v>0</v>
      </c>
      <c r="AL134" s="560">
        <v>0</v>
      </c>
      <c r="AM134" s="560">
        <v>0</v>
      </c>
      <c r="AN134" s="560">
        <v>0</v>
      </c>
      <c r="AO134" s="560">
        <v>0</v>
      </c>
      <c r="AP134" s="560">
        <v>0</v>
      </c>
      <c r="AQ134" s="560">
        <v>0</v>
      </c>
      <c r="AR134" s="560">
        <v>1.1315789473684206</v>
      </c>
      <c r="AS134" s="560">
        <v>1.1315789473684206</v>
      </c>
      <c r="AT134" s="560">
        <v>0</v>
      </c>
      <c r="AU134" s="560">
        <v>0</v>
      </c>
      <c r="AV134" s="560">
        <v>0</v>
      </c>
      <c r="AW134" s="560">
        <v>0</v>
      </c>
      <c r="AX134" s="560">
        <v>11</v>
      </c>
      <c r="AY134" s="560">
        <v>2.210526315789477</v>
      </c>
      <c r="AZ134" s="560">
        <v>2.210526315789477</v>
      </c>
      <c r="BA134" s="560">
        <v>9.8453324099723023</v>
      </c>
      <c r="BB134" s="560">
        <v>0</v>
      </c>
      <c r="BC134" s="560">
        <v>0</v>
      </c>
      <c r="BD134" s="560">
        <v>0</v>
      </c>
      <c r="BE134" s="560">
        <v>0</v>
      </c>
      <c r="BF134" s="560">
        <v>0</v>
      </c>
      <c r="BG134" s="560">
        <v>1.7864799980769199</v>
      </c>
      <c r="BH134" s="560">
        <v>0</v>
      </c>
      <c r="BI134" s="560">
        <v>0</v>
      </c>
      <c r="BJ134" s="560">
        <v>1</v>
      </c>
      <c r="BK134" s="560">
        <v>0</v>
      </c>
      <c r="BL134" s="560"/>
      <c r="BM134" s="560"/>
      <c r="BN134" s="560"/>
      <c r="BO134" s="560">
        <v>0</v>
      </c>
      <c r="BP134" s="560">
        <v>0</v>
      </c>
      <c r="BQ134" s="560">
        <v>0</v>
      </c>
      <c r="BR134" s="560"/>
    </row>
    <row r="135" spans="1:70" ht="15" x14ac:dyDescent="0.25">
      <c r="A135" s="564">
        <v>206</v>
      </c>
      <c r="B135" s="556">
        <v>124723</v>
      </c>
      <c r="C135" s="556">
        <v>9353078</v>
      </c>
      <c r="D135" s="557" t="s">
        <v>772</v>
      </c>
      <c r="E135" s="558" t="s">
        <v>498</v>
      </c>
      <c r="F135" s="559">
        <v>0</v>
      </c>
      <c r="G135" s="560">
        <v>1</v>
      </c>
      <c r="H135" s="560">
        <v>0</v>
      </c>
      <c r="I135" s="560">
        <v>0</v>
      </c>
      <c r="J135" s="560">
        <v>7</v>
      </c>
      <c r="K135" s="560">
        <v>0</v>
      </c>
      <c r="L135" s="560">
        <v>208</v>
      </c>
      <c r="M135" s="560">
        <v>208</v>
      </c>
      <c r="N135" s="560">
        <v>30</v>
      </c>
      <c r="O135" s="560">
        <v>119</v>
      </c>
      <c r="P135" s="560">
        <v>59</v>
      </c>
      <c r="Q135" s="560">
        <v>0</v>
      </c>
      <c r="R135" s="560">
        <v>0</v>
      </c>
      <c r="S135" s="560">
        <v>0</v>
      </c>
      <c r="T135" s="560">
        <v>0</v>
      </c>
      <c r="U135" s="560">
        <v>0</v>
      </c>
      <c r="V135" s="560">
        <v>0</v>
      </c>
      <c r="W135" s="560">
        <v>208</v>
      </c>
      <c r="X135" s="560">
        <v>29.714285714285715</v>
      </c>
      <c r="Y135" s="560">
        <v>16.999999999999993</v>
      </c>
      <c r="Z135" s="560">
        <v>31.453658536585365</v>
      </c>
      <c r="AA135" s="560">
        <v>0</v>
      </c>
      <c r="AB135" s="560">
        <v>0</v>
      </c>
      <c r="AC135" s="560">
        <v>140.99999999999991</v>
      </c>
      <c r="AD135" s="560">
        <v>26.99999999999994</v>
      </c>
      <c r="AE135" s="560">
        <v>2.0000000000000009</v>
      </c>
      <c r="AF135" s="560">
        <v>29.000000000000018</v>
      </c>
      <c r="AG135" s="560">
        <v>9.0000000000000071</v>
      </c>
      <c r="AH135" s="560">
        <v>0</v>
      </c>
      <c r="AI135" s="560">
        <v>0</v>
      </c>
      <c r="AJ135" s="560">
        <v>0</v>
      </c>
      <c r="AK135" s="560">
        <v>0</v>
      </c>
      <c r="AL135" s="560">
        <v>0</v>
      </c>
      <c r="AM135" s="560">
        <v>0</v>
      </c>
      <c r="AN135" s="560">
        <v>0</v>
      </c>
      <c r="AO135" s="560">
        <v>0</v>
      </c>
      <c r="AP135" s="560">
        <v>0</v>
      </c>
      <c r="AQ135" s="560">
        <v>0</v>
      </c>
      <c r="AR135" s="560">
        <v>1.168539325842697</v>
      </c>
      <c r="AS135" s="560">
        <v>2.3370786516853981</v>
      </c>
      <c r="AT135" s="560">
        <v>0</v>
      </c>
      <c r="AU135" s="560">
        <v>0</v>
      </c>
      <c r="AV135" s="560">
        <v>0</v>
      </c>
      <c r="AW135" s="560">
        <v>0</v>
      </c>
      <c r="AX135" s="560">
        <v>52.44067796610171</v>
      </c>
      <c r="AY135" s="560">
        <v>10.000000000000011</v>
      </c>
      <c r="AZ135" s="560">
        <v>12.999999999999973</v>
      </c>
      <c r="BA135" s="560">
        <v>51.345617977528072</v>
      </c>
      <c r="BB135" s="560">
        <v>0</v>
      </c>
      <c r="BC135" s="560">
        <v>0</v>
      </c>
      <c r="BD135" s="560">
        <v>0</v>
      </c>
      <c r="BE135" s="560">
        <v>0</v>
      </c>
      <c r="BF135" s="560">
        <v>0</v>
      </c>
      <c r="BG135" s="560">
        <v>0.92409079729729704</v>
      </c>
      <c r="BH135" s="560">
        <v>0</v>
      </c>
      <c r="BI135" s="560">
        <v>0</v>
      </c>
      <c r="BJ135" s="560">
        <v>1</v>
      </c>
      <c r="BK135" s="560">
        <v>0</v>
      </c>
      <c r="BL135" s="560"/>
      <c r="BM135" s="560"/>
      <c r="BN135" s="560"/>
      <c r="BO135" s="560">
        <v>0</v>
      </c>
      <c r="BP135" s="560">
        <v>0</v>
      </c>
      <c r="BQ135" s="560">
        <v>0</v>
      </c>
      <c r="BR135" s="560"/>
    </row>
    <row r="136" spans="1:70" ht="15" x14ac:dyDescent="0.25">
      <c r="A136" s="564">
        <v>14</v>
      </c>
      <c r="B136" s="556">
        <v>124724</v>
      </c>
      <c r="C136" s="556">
        <v>9353079</v>
      </c>
      <c r="D136" s="557" t="s">
        <v>1218</v>
      </c>
      <c r="E136" s="558" t="s">
        <v>498</v>
      </c>
      <c r="F136" s="559">
        <v>0</v>
      </c>
      <c r="G136" s="560">
        <v>1</v>
      </c>
      <c r="H136" s="560">
        <v>0</v>
      </c>
      <c r="I136" s="560">
        <v>0</v>
      </c>
      <c r="J136" s="560">
        <v>7</v>
      </c>
      <c r="K136" s="560">
        <v>0</v>
      </c>
      <c r="L136" s="560">
        <v>82</v>
      </c>
      <c r="M136" s="560">
        <v>82</v>
      </c>
      <c r="N136" s="560">
        <v>10</v>
      </c>
      <c r="O136" s="560">
        <v>46</v>
      </c>
      <c r="P136" s="560">
        <v>26</v>
      </c>
      <c r="Q136" s="560">
        <v>0</v>
      </c>
      <c r="R136" s="560">
        <v>0</v>
      </c>
      <c r="S136" s="560">
        <v>0</v>
      </c>
      <c r="T136" s="560">
        <v>0</v>
      </c>
      <c r="U136" s="560">
        <v>0</v>
      </c>
      <c r="V136" s="560">
        <v>0</v>
      </c>
      <c r="W136" s="560">
        <v>82</v>
      </c>
      <c r="X136" s="560">
        <v>11.714285714285714</v>
      </c>
      <c r="Y136" s="560">
        <v>23.000000000000014</v>
      </c>
      <c r="Z136" s="560">
        <v>32.338028169014081</v>
      </c>
      <c r="AA136" s="560">
        <v>0</v>
      </c>
      <c r="AB136" s="560">
        <v>0</v>
      </c>
      <c r="AC136" s="560">
        <v>68.999999999999972</v>
      </c>
      <c r="AD136" s="560">
        <v>4.0000000000000044</v>
      </c>
      <c r="AE136" s="560">
        <v>0</v>
      </c>
      <c r="AF136" s="560">
        <v>1.999999999999998</v>
      </c>
      <c r="AG136" s="560">
        <v>0</v>
      </c>
      <c r="AH136" s="560">
        <v>7.0000000000000018</v>
      </c>
      <c r="AI136" s="560">
        <v>0</v>
      </c>
      <c r="AJ136" s="560">
        <v>0</v>
      </c>
      <c r="AK136" s="560">
        <v>0</v>
      </c>
      <c r="AL136" s="560">
        <v>0</v>
      </c>
      <c r="AM136" s="560">
        <v>0</v>
      </c>
      <c r="AN136" s="560">
        <v>0</v>
      </c>
      <c r="AO136" s="560">
        <v>0</v>
      </c>
      <c r="AP136" s="560">
        <v>0</v>
      </c>
      <c r="AQ136" s="560">
        <v>0</v>
      </c>
      <c r="AR136" s="560">
        <v>0</v>
      </c>
      <c r="AS136" s="560">
        <v>0</v>
      </c>
      <c r="AT136" s="560">
        <v>0</v>
      </c>
      <c r="AU136" s="560">
        <v>0</v>
      </c>
      <c r="AV136" s="560">
        <v>0</v>
      </c>
      <c r="AW136" s="560">
        <v>0</v>
      </c>
      <c r="AX136" s="560">
        <v>14.636363636363628</v>
      </c>
      <c r="AY136" s="560">
        <v>3.12</v>
      </c>
      <c r="AZ136" s="560">
        <v>4.16</v>
      </c>
      <c r="BA136" s="560">
        <v>14.572601010101003</v>
      </c>
      <c r="BB136" s="560">
        <v>0</v>
      </c>
      <c r="BC136" s="560">
        <v>0</v>
      </c>
      <c r="BD136" s="560">
        <v>0</v>
      </c>
      <c r="BE136" s="560">
        <v>9.7999999999999812</v>
      </c>
      <c r="BF136" s="560">
        <v>0</v>
      </c>
      <c r="BG136" s="560">
        <v>2.7405516982456102</v>
      </c>
      <c r="BH136" s="560">
        <v>0</v>
      </c>
      <c r="BI136" s="560">
        <v>1</v>
      </c>
      <c r="BJ136" s="560">
        <v>1</v>
      </c>
      <c r="BK136" s="560">
        <v>0</v>
      </c>
      <c r="BL136" s="560"/>
      <c r="BM136" s="560"/>
      <c r="BN136" s="560"/>
      <c r="BO136" s="560">
        <v>0</v>
      </c>
      <c r="BP136" s="560">
        <v>0</v>
      </c>
      <c r="BQ136" s="560">
        <v>0</v>
      </c>
      <c r="BR136" s="560"/>
    </row>
    <row r="137" spans="1:70" ht="15" x14ac:dyDescent="0.25">
      <c r="A137" s="564">
        <v>20</v>
      </c>
      <c r="B137" s="556">
        <v>124725</v>
      </c>
      <c r="C137" s="556">
        <v>9353081</v>
      </c>
      <c r="D137" s="557" t="s">
        <v>1219</v>
      </c>
      <c r="E137" s="558" t="s">
        <v>498</v>
      </c>
      <c r="F137" s="559">
        <v>0</v>
      </c>
      <c r="G137" s="560">
        <v>1</v>
      </c>
      <c r="H137" s="560">
        <v>0</v>
      </c>
      <c r="I137" s="560">
        <v>0</v>
      </c>
      <c r="J137" s="560">
        <v>7</v>
      </c>
      <c r="K137" s="560">
        <v>0</v>
      </c>
      <c r="L137" s="560">
        <v>45</v>
      </c>
      <c r="M137" s="560">
        <v>45</v>
      </c>
      <c r="N137" s="560">
        <v>3</v>
      </c>
      <c r="O137" s="560">
        <v>23</v>
      </c>
      <c r="P137" s="560">
        <v>19</v>
      </c>
      <c r="Q137" s="560">
        <v>0</v>
      </c>
      <c r="R137" s="560">
        <v>0</v>
      </c>
      <c r="S137" s="560">
        <v>0</v>
      </c>
      <c r="T137" s="560">
        <v>0</v>
      </c>
      <c r="U137" s="560">
        <v>0</v>
      </c>
      <c r="V137" s="560">
        <v>0</v>
      </c>
      <c r="W137" s="560">
        <v>45</v>
      </c>
      <c r="X137" s="560">
        <v>6.4285714285714288</v>
      </c>
      <c r="Y137" s="560">
        <v>4.9999999999999947</v>
      </c>
      <c r="Z137" s="560">
        <v>11.739130434782608</v>
      </c>
      <c r="AA137" s="560">
        <v>0</v>
      </c>
      <c r="AB137" s="560">
        <v>0</v>
      </c>
      <c r="AC137" s="560">
        <v>42.954545454545475</v>
      </c>
      <c r="AD137" s="560">
        <v>2.0454545454545472</v>
      </c>
      <c r="AE137" s="560">
        <v>0</v>
      </c>
      <c r="AF137" s="560">
        <v>0</v>
      </c>
      <c r="AG137" s="560">
        <v>0</v>
      </c>
      <c r="AH137" s="560">
        <v>0</v>
      </c>
      <c r="AI137" s="560">
        <v>0</v>
      </c>
      <c r="AJ137" s="560">
        <v>0</v>
      </c>
      <c r="AK137" s="560">
        <v>0</v>
      </c>
      <c r="AL137" s="560">
        <v>0</v>
      </c>
      <c r="AM137" s="560">
        <v>0</v>
      </c>
      <c r="AN137" s="560">
        <v>0</v>
      </c>
      <c r="AO137" s="560">
        <v>0</v>
      </c>
      <c r="AP137" s="560">
        <v>0</v>
      </c>
      <c r="AQ137" s="560">
        <v>0</v>
      </c>
      <c r="AR137" s="560">
        <v>0</v>
      </c>
      <c r="AS137" s="560">
        <v>0</v>
      </c>
      <c r="AT137" s="560">
        <v>0</v>
      </c>
      <c r="AU137" s="560">
        <v>0</v>
      </c>
      <c r="AV137" s="560">
        <v>0</v>
      </c>
      <c r="AW137" s="560">
        <v>0</v>
      </c>
      <c r="AX137" s="560">
        <v>8.7619047619047628</v>
      </c>
      <c r="AY137" s="560">
        <v>3.1666666666666727</v>
      </c>
      <c r="AZ137" s="560">
        <v>5.2777777777777821</v>
      </c>
      <c r="BA137" s="560">
        <v>11.193537414965991</v>
      </c>
      <c r="BB137" s="560">
        <v>0</v>
      </c>
      <c r="BC137" s="560">
        <v>0</v>
      </c>
      <c r="BD137" s="560">
        <v>0</v>
      </c>
      <c r="BE137" s="560">
        <v>3.5000000000000102</v>
      </c>
      <c r="BF137" s="560">
        <v>0</v>
      </c>
      <c r="BG137" s="560">
        <v>2.2955302269230802</v>
      </c>
      <c r="BH137" s="560">
        <v>0</v>
      </c>
      <c r="BI137" s="560">
        <v>1</v>
      </c>
      <c r="BJ137" s="560">
        <v>1</v>
      </c>
      <c r="BK137" s="560">
        <v>0</v>
      </c>
      <c r="BL137" s="560"/>
      <c r="BM137" s="560"/>
      <c r="BN137" s="560"/>
      <c r="BO137" s="560">
        <v>0</v>
      </c>
      <c r="BP137" s="560">
        <v>0</v>
      </c>
      <c r="BQ137" s="560">
        <v>0</v>
      </c>
      <c r="BR137" s="560"/>
    </row>
    <row r="138" spans="1:70" ht="15" x14ac:dyDescent="0.25">
      <c r="A138" s="564">
        <v>22</v>
      </c>
      <c r="B138" s="556">
        <v>124727</v>
      </c>
      <c r="C138" s="556">
        <v>9353083</v>
      </c>
      <c r="D138" s="557" t="s">
        <v>1220</v>
      </c>
      <c r="E138" s="558" t="s">
        <v>498</v>
      </c>
      <c r="F138" s="559">
        <v>0</v>
      </c>
      <c r="G138" s="560">
        <v>1</v>
      </c>
      <c r="H138" s="560">
        <v>0</v>
      </c>
      <c r="I138" s="560">
        <v>0</v>
      </c>
      <c r="J138" s="560">
        <v>7</v>
      </c>
      <c r="K138" s="560">
        <v>0</v>
      </c>
      <c r="L138" s="560">
        <v>111</v>
      </c>
      <c r="M138" s="560">
        <v>111</v>
      </c>
      <c r="N138" s="560">
        <v>16</v>
      </c>
      <c r="O138" s="560">
        <v>64</v>
      </c>
      <c r="P138" s="560">
        <v>31</v>
      </c>
      <c r="Q138" s="560">
        <v>0</v>
      </c>
      <c r="R138" s="560">
        <v>0</v>
      </c>
      <c r="S138" s="560">
        <v>0</v>
      </c>
      <c r="T138" s="560">
        <v>0</v>
      </c>
      <c r="U138" s="560">
        <v>0</v>
      </c>
      <c r="V138" s="560">
        <v>0</v>
      </c>
      <c r="W138" s="560">
        <v>111</v>
      </c>
      <c r="X138" s="560">
        <v>15.857142857142858</v>
      </c>
      <c r="Y138" s="560">
        <v>15.999999999999984</v>
      </c>
      <c r="Z138" s="560">
        <v>21.190909090909091</v>
      </c>
      <c r="AA138" s="560">
        <v>0</v>
      </c>
      <c r="AB138" s="560">
        <v>0</v>
      </c>
      <c r="AC138" s="560">
        <v>91.000000000000014</v>
      </c>
      <c r="AD138" s="560">
        <v>4.9999999999999956</v>
      </c>
      <c r="AE138" s="560">
        <v>1.999999999999998</v>
      </c>
      <c r="AF138" s="560">
        <v>1.0000000000000002</v>
      </c>
      <c r="AG138" s="560">
        <v>0</v>
      </c>
      <c r="AH138" s="560">
        <v>11.999999999999988</v>
      </c>
      <c r="AI138" s="560">
        <v>0</v>
      </c>
      <c r="AJ138" s="560">
        <v>0</v>
      </c>
      <c r="AK138" s="560">
        <v>0</v>
      </c>
      <c r="AL138" s="560">
        <v>0</v>
      </c>
      <c r="AM138" s="560">
        <v>0</v>
      </c>
      <c r="AN138" s="560">
        <v>0</v>
      </c>
      <c r="AO138" s="560">
        <v>0</v>
      </c>
      <c r="AP138" s="560">
        <v>0</v>
      </c>
      <c r="AQ138" s="560">
        <v>0</v>
      </c>
      <c r="AR138" s="560">
        <v>0</v>
      </c>
      <c r="AS138" s="560">
        <v>0</v>
      </c>
      <c r="AT138" s="560">
        <v>0</v>
      </c>
      <c r="AU138" s="560">
        <v>0</v>
      </c>
      <c r="AV138" s="560">
        <v>0</v>
      </c>
      <c r="AW138" s="560">
        <v>0</v>
      </c>
      <c r="AX138" s="560">
        <v>25</v>
      </c>
      <c r="AY138" s="560">
        <v>4.9999999999999947</v>
      </c>
      <c r="AZ138" s="560">
        <v>4.9999999999999947</v>
      </c>
      <c r="BA138" s="560">
        <v>23.076315789473675</v>
      </c>
      <c r="BB138" s="560">
        <v>0</v>
      </c>
      <c r="BC138" s="560">
        <v>0</v>
      </c>
      <c r="BD138" s="560">
        <v>0</v>
      </c>
      <c r="BE138" s="560">
        <v>0</v>
      </c>
      <c r="BF138" s="560">
        <v>0</v>
      </c>
      <c r="BG138" s="560">
        <v>1.00501905555556</v>
      </c>
      <c r="BH138" s="560">
        <v>0</v>
      </c>
      <c r="BI138" s="560">
        <v>0</v>
      </c>
      <c r="BJ138" s="560">
        <v>1</v>
      </c>
      <c r="BK138" s="560">
        <v>0</v>
      </c>
      <c r="BL138" s="560"/>
      <c r="BM138" s="560"/>
      <c r="BN138" s="560"/>
      <c r="BO138" s="560">
        <v>0</v>
      </c>
      <c r="BP138" s="560">
        <v>0</v>
      </c>
      <c r="BQ138" s="560">
        <v>0</v>
      </c>
      <c r="BR138" s="560"/>
    </row>
    <row r="139" spans="1:70" ht="15" x14ac:dyDescent="0.25">
      <c r="A139" s="564">
        <v>26</v>
      </c>
      <c r="B139" s="556">
        <v>124728</v>
      </c>
      <c r="C139" s="556">
        <v>9353084</v>
      </c>
      <c r="D139" s="557" t="s">
        <v>1221</v>
      </c>
      <c r="E139" s="558" t="s">
        <v>498</v>
      </c>
      <c r="F139" s="559">
        <v>0</v>
      </c>
      <c r="G139" s="560">
        <v>1</v>
      </c>
      <c r="H139" s="560">
        <v>0</v>
      </c>
      <c r="I139" s="560">
        <v>0</v>
      </c>
      <c r="J139" s="560">
        <v>7</v>
      </c>
      <c r="K139" s="560">
        <v>0</v>
      </c>
      <c r="L139" s="560">
        <v>47</v>
      </c>
      <c r="M139" s="560">
        <v>47</v>
      </c>
      <c r="N139" s="560">
        <v>8</v>
      </c>
      <c r="O139" s="560">
        <v>31</v>
      </c>
      <c r="P139" s="560">
        <v>8</v>
      </c>
      <c r="Q139" s="560">
        <v>0</v>
      </c>
      <c r="R139" s="560">
        <v>0</v>
      </c>
      <c r="S139" s="560">
        <v>0</v>
      </c>
      <c r="T139" s="560">
        <v>0</v>
      </c>
      <c r="U139" s="560">
        <v>0</v>
      </c>
      <c r="V139" s="560">
        <v>0</v>
      </c>
      <c r="W139" s="560">
        <v>47</v>
      </c>
      <c r="X139" s="560">
        <v>6.7142857142857144</v>
      </c>
      <c r="Y139" s="560">
        <v>4.9999999999999885</v>
      </c>
      <c r="Z139" s="560">
        <v>26.365853658536587</v>
      </c>
      <c r="AA139" s="560">
        <v>0</v>
      </c>
      <c r="AB139" s="560">
        <v>0</v>
      </c>
      <c r="AC139" s="560">
        <v>47</v>
      </c>
      <c r="AD139" s="560">
        <v>0</v>
      </c>
      <c r="AE139" s="560">
        <v>0</v>
      </c>
      <c r="AF139" s="560">
        <v>0</v>
      </c>
      <c r="AG139" s="560">
        <v>0</v>
      </c>
      <c r="AH139" s="560">
        <v>0</v>
      </c>
      <c r="AI139" s="560">
        <v>0</v>
      </c>
      <c r="AJ139" s="560">
        <v>0</v>
      </c>
      <c r="AK139" s="560">
        <v>0</v>
      </c>
      <c r="AL139" s="560">
        <v>0</v>
      </c>
      <c r="AM139" s="560">
        <v>0</v>
      </c>
      <c r="AN139" s="560">
        <v>0</v>
      </c>
      <c r="AO139" s="560">
        <v>0</v>
      </c>
      <c r="AP139" s="560">
        <v>0</v>
      </c>
      <c r="AQ139" s="560">
        <v>0</v>
      </c>
      <c r="AR139" s="560">
        <v>0</v>
      </c>
      <c r="AS139" s="560">
        <v>0</v>
      </c>
      <c r="AT139" s="560">
        <v>0</v>
      </c>
      <c r="AU139" s="560">
        <v>0</v>
      </c>
      <c r="AV139" s="560">
        <v>0</v>
      </c>
      <c r="AW139" s="560">
        <v>0</v>
      </c>
      <c r="AX139" s="560">
        <v>13.896551724137947</v>
      </c>
      <c r="AY139" s="560">
        <v>0</v>
      </c>
      <c r="AZ139" s="560">
        <v>1.1428571428571439</v>
      </c>
      <c r="BA139" s="560">
        <v>11.25809397499054</v>
      </c>
      <c r="BB139" s="560">
        <v>0</v>
      </c>
      <c r="BC139" s="560">
        <v>0</v>
      </c>
      <c r="BD139" s="560">
        <v>0</v>
      </c>
      <c r="BE139" s="560">
        <v>8.2999999999999972</v>
      </c>
      <c r="BF139" s="560">
        <v>0</v>
      </c>
      <c r="BG139" s="560">
        <v>2.32261135238095</v>
      </c>
      <c r="BH139" s="560">
        <v>0</v>
      </c>
      <c r="BI139" s="560">
        <v>1</v>
      </c>
      <c r="BJ139" s="560">
        <v>1</v>
      </c>
      <c r="BK139" s="560">
        <v>0</v>
      </c>
      <c r="BL139" s="560"/>
      <c r="BM139" s="560"/>
      <c r="BN139" s="560"/>
      <c r="BO139" s="560">
        <v>0</v>
      </c>
      <c r="BP139" s="560">
        <v>0</v>
      </c>
      <c r="BQ139" s="560">
        <v>0</v>
      </c>
      <c r="BR139" s="560"/>
    </row>
    <row r="140" spans="1:70" ht="15" x14ac:dyDescent="0.25">
      <c r="A140" s="564">
        <v>223</v>
      </c>
      <c r="B140" s="556">
        <v>124729</v>
      </c>
      <c r="C140" s="556">
        <v>9353085</v>
      </c>
      <c r="D140" s="557" t="s">
        <v>1222</v>
      </c>
      <c r="E140" s="558" t="s">
        <v>498</v>
      </c>
      <c r="F140" s="559">
        <v>0</v>
      </c>
      <c r="G140" s="560">
        <v>1</v>
      </c>
      <c r="H140" s="560">
        <v>0</v>
      </c>
      <c r="I140" s="560">
        <v>0</v>
      </c>
      <c r="J140" s="560">
        <v>7</v>
      </c>
      <c r="K140" s="560">
        <v>0</v>
      </c>
      <c r="L140" s="560">
        <v>187</v>
      </c>
      <c r="M140" s="560">
        <v>187</v>
      </c>
      <c r="N140" s="560">
        <v>26</v>
      </c>
      <c r="O140" s="560">
        <v>102</v>
      </c>
      <c r="P140" s="560">
        <v>59</v>
      </c>
      <c r="Q140" s="560">
        <v>0</v>
      </c>
      <c r="R140" s="560">
        <v>0</v>
      </c>
      <c r="S140" s="560">
        <v>0</v>
      </c>
      <c r="T140" s="560">
        <v>0</v>
      </c>
      <c r="U140" s="560">
        <v>0</v>
      </c>
      <c r="V140" s="560">
        <v>0</v>
      </c>
      <c r="W140" s="560">
        <v>187</v>
      </c>
      <c r="X140" s="560">
        <v>26.714285714285715</v>
      </c>
      <c r="Y140" s="560">
        <v>9</v>
      </c>
      <c r="Z140" s="560">
        <v>22.480874316939889</v>
      </c>
      <c r="AA140" s="560">
        <v>0</v>
      </c>
      <c r="AB140" s="560">
        <v>0</v>
      </c>
      <c r="AC140" s="560">
        <v>182.97849462365591</v>
      </c>
      <c r="AD140" s="560">
        <v>0</v>
      </c>
      <c r="AE140" s="560">
        <v>0</v>
      </c>
      <c r="AF140" s="560">
        <v>2.0107526881720408</v>
      </c>
      <c r="AG140" s="560">
        <v>1.0053763440860224</v>
      </c>
      <c r="AH140" s="560">
        <v>1.0053763440860224</v>
      </c>
      <c r="AI140" s="560">
        <v>0</v>
      </c>
      <c r="AJ140" s="560">
        <v>0</v>
      </c>
      <c r="AK140" s="560">
        <v>0</v>
      </c>
      <c r="AL140" s="560">
        <v>0</v>
      </c>
      <c r="AM140" s="560">
        <v>0</v>
      </c>
      <c r="AN140" s="560">
        <v>0</v>
      </c>
      <c r="AO140" s="560">
        <v>0</v>
      </c>
      <c r="AP140" s="560">
        <v>0</v>
      </c>
      <c r="AQ140" s="560">
        <v>1.1614906832298133</v>
      </c>
      <c r="AR140" s="560">
        <v>2.3229813664596266</v>
      </c>
      <c r="AS140" s="560">
        <v>2.3229813664596266</v>
      </c>
      <c r="AT140" s="560">
        <v>0</v>
      </c>
      <c r="AU140" s="560">
        <v>0</v>
      </c>
      <c r="AV140" s="560">
        <v>0</v>
      </c>
      <c r="AW140" s="560">
        <v>0</v>
      </c>
      <c r="AX140" s="560">
        <v>28.277227722772253</v>
      </c>
      <c r="AY140" s="560">
        <v>4.370370370370372</v>
      </c>
      <c r="AZ140" s="560">
        <v>7.648148148148171</v>
      </c>
      <c r="BA140" s="560">
        <v>28.261057381100436</v>
      </c>
      <c r="BB140" s="560">
        <v>0</v>
      </c>
      <c r="BC140" s="560">
        <v>0</v>
      </c>
      <c r="BD140" s="560">
        <v>0</v>
      </c>
      <c r="BE140" s="560">
        <v>10.299999999999939</v>
      </c>
      <c r="BF140" s="560">
        <v>0</v>
      </c>
      <c r="BG140" s="560">
        <v>1.79361363116883</v>
      </c>
      <c r="BH140" s="560">
        <v>0</v>
      </c>
      <c r="BI140" s="560">
        <v>0</v>
      </c>
      <c r="BJ140" s="560">
        <v>1</v>
      </c>
      <c r="BK140" s="560">
        <v>0</v>
      </c>
      <c r="BL140" s="560"/>
      <c r="BM140" s="560"/>
      <c r="BN140" s="560"/>
      <c r="BO140" s="560">
        <v>0</v>
      </c>
      <c r="BP140" s="560">
        <v>0</v>
      </c>
      <c r="BQ140" s="560">
        <v>0</v>
      </c>
      <c r="BR140" s="560"/>
    </row>
    <row r="141" spans="1:70" ht="15" x14ac:dyDescent="0.25">
      <c r="A141" s="564">
        <v>36</v>
      </c>
      <c r="B141" s="556">
        <v>124731</v>
      </c>
      <c r="C141" s="556">
        <v>9353089</v>
      </c>
      <c r="D141" s="557" t="s">
        <v>1224</v>
      </c>
      <c r="E141" s="558" t="s">
        <v>498</v>
      </c>
      <c r="F141" s="559">
        <v>0</v>
      </c>
      <c r="G141" s="560">
        <v>1</v>
      </c>
      <c r="H141" s="560">
        <v>0</v>
      </c>
      <c r="I141" s="560">
        <v>0</v>
      </c>
      <c r="J141" s="560">
        <v>7</v>
      </c>
      <c r="K141" s="560">
        <v>0</v>
      </c>
      <c r="L141" s="560">
        <v>122</v>
      </c>
      <c r="M141" s="560">
        <v>122</v>
      </c>
      <c r="N141" s="560">
        <v>21</v>
      </c>
      <c r="O141" s="560">
        <v>71</v>
      </c>
      <c r="P141" s="560">
        <v>30</v>
      </c>
      <c r="Q141" s="560">
        <v>0</v>
      </c>
      <c r="R141" s="560">
        <v>0</v>
      </c>
      <c r="S141" s="560">
        <v>0</v>
      </c>
      <c r="T141" s="560">
        <v>0</v>
      </c>
      <c r="U141" s="560">
        <v>0</v>
      </c>
      <c r="V141" s="560">
        <v>0</v>
      </c>
      <c r="W141" s="560">
        <v>122</v>
      </c>
      <c r="X141" s="560">
        <v>17.428571428571427</v>
      </c>
      <c r="Y141" s="560">
        <v>9.0000000000000018</v>
      </c>
      <c r="Z141" s="560">
        <v>14.85217391304348</v>
      </c>
      <c r="AA141" s="560">
        <v>0</v>
      </c>
      <c r="AB141" s="560">
        <v>0</v>
      </c>
      <c r="AC141" s="560">
        <v>122</v>
      </c>
      <c r="AD141" s="560">
        <v>0</v>
      </c>
      <c r="AE141" s="560">
        <v>0</v>
      </c>
      <c r="AF141" s="560">
        <v>0</v>
      </c>
      <c r="AG141" s="560">
        <v>0</v>
      </c>
      <c r="AH141" s="560">
        <v>0</v>
      </c>
      <c r="AI141" s="560">
        <v>0</v>
      </c>
      <c r="AJ141" s="560">
        <v>0</v>
      </c>
      <c r="AK141" s="560">
        <v>0</v>
      </c>
      <c r="AL141" s="560">
        <v>0</v>
      </c>
      <c r="AM141" s="560">
        <v>0</v>
      </c>
      <c r="AN141" s="560">
        <v>0</v>
      </c>
      <c r="AO141" s="560">
        <v>0</v>
      </c>
      <c r="AP141" s="560">
        <v>0</v>
      </c>
      <c r="AQ141" s="560">
        <v>1.2079207920792077</v>
      </c>
      <c r="AR141" s="560">
        <v>2.4158415841584153</v>
      </c>
      <c r="AS141" s="560">
        <v>3.6237623762376234</v>
      </c>
      <c r="AT141" s="560">
        <v>0</v>
      </c>
      <c r="AU141" s="560">
        <v>0</v>
      </c>
      <c r="AV141" s="560">
        <v>0</v>
      </c>
      <c r="AW141" s="560">
        <v>0</v>
      </c>
      <c r="AX141" s="560">
        <v>28.400000000000002</v>
      </c>
      <c r="AY141" s="560">
        <v>1.0344827586206911</v>
      </c>
      <c r="AZ141" s="560">
        <v>4.1379310344827704</v>
      </c>
      <c r="BA141" s="560">
        <v>25.238213724820771</v>
      </c>
      <c r="BB141" s="560">
        <v>0</v>
      </c>
      <c r="BC141" s="560">
        <v>0</v>
      </c>
      <c r="BD141" s="560">
        <v>0</v>
      </c>
      <c r="BE141" s="560">
        <v>0</v>
      </c>
      <c r="BF141" s="560">
        <v>0</v>
      </c>
      <c r="BG141" s="560">
        <v>2.5664276833333299</v>
      </c>
      <c r="BH141" s="560">
        <v>0</v>
      </c>
      <c r="BI141" s="560">
        <v>1</v>
      </c>
      <c r="BJ141" s="560">
        <v>1</v>
      </c>
      <c r="BK141" s="560">
        <v>0</v>
      </c>
      <c r="BL141" s="560"/>
      <c r="BM141" s="560"/>
      <c r="BN141" s="560"/>
      <c r="BO141" s="560">
        <v>14.4</v>
      </c>
      <c r="BP141" s="560">
        <v>4.2</v>
      </c>
      <c r="BQ141" s="560">
        <v>14.4</v>
      </c>
      <c r="BR141" s="560"/>
    </row>
    <row r="142" spans="1:70" ht="15" x14ac:dyDescent="0.25">
      <c r="A142" s="564">
        <v>444</v>
      </c>
      <c r="B142" s="556">
        <v>124732</v>
      </c>
      <c r="C142" s="556">
        <v>9353090</v>
      </c>
      <c r="D142" s="557" t="s">
        <v>1225</v>
      </c>
      <c r="E142" s="558" t="s">
        <v>498</v>
      </c>
      <c r="F142" s="559">
        <v>0</v>
      </c>
      <c r="G142" s="560">
        <v>1</v>
      </c>
      <c r="H142" s="560">
        <v>0</v>
      </c>
      <c r="I142" s="560">
        <v>0</v>
      </c>
      <c r="J142" s="560">
        <v>7</v>
      </c>
      <c r="K142" s="560">
        <v>0</v>
      </c>
      <c r="L142" s="560">
        <v>140</v>
      </c>
      <c r="M142" s="560">
        <v>140</v>
      </c>
      <c r="N142" s="560">
        <v>20</v>
      </c>
      <c r="O142" s="560">
        <v>86</v>
      </c>
      <c r="P142" s="560">
        <v>34</v>
      </c>
      <c r="Q142" s="560">
        <v>0</v>
      </c>
      <c r="R142" s="560">
        <v>0</v>
      </c>
      <c r="S142" s="560">
        <v>0</v>
      </c>
      <c r="T142" s="560">
        <v>0</v>
      </c>
      <c r="U142" s="560">
        <v>0</v>
      </c>
      <c r="V142" s="560">
        <v>0</v>
      </c>
      <c r="W142" s="560">
        <v>140</v>
      </c>
      <c r="X142" s="560">
        <v>20</v>
      </c>
      <c r="Y142" s="560">
        <v>11.000000000000004</v>
      </c>
      <c r="Z142" s="560">
        <v>16.301369863013697</v>
      </c>
      <c r="AA142" s="560">
        <v>0</v>
      </c>
      <c r="AB142" s="560">
        <v>0</v>
      </c>
      <c r="AC142" s="560">
        <v>131.00000000000006</v>
      </c>
      <c r="AD142" s="560">
        <v>2.999999999999996</v>
      </c>
      <c r="AE142" s="560">
        <v>2.999999999999996</v>
      </c>
      <c r="AF142" s="560">
        <v>2.999999999999996</v>
      </c>
      <c r="AG142" s="560">
        <v>0</v>
      </c>
      <c r="AH142" s="560">
        <v>0</v>
      </c>
      <c r="AI142" s="560">
        <v>0</v>
      </c>
      <c r="AJ142" s="560">
        <v>0</v>
      </c>
      <c r="AK142" s="560">
        <v>0</v>
      </c>
      <c r="AL142" s="560">
        <v>0</v>
      </c>
      <c r="AM142" s="560">
        <v>0</v>
      </c>
      <c r="AN142" s="560">
        <v>0</v>
      </c>
      <c r="AO142" s="560">
        <v>0</v>
      </c>
      <c r="AP142" s="560">
        <v>0</v>
      </c>
      <c r="AQ142" s="560">
        <v>0</v>
      </c>
      <c r="AR142" s="560">
        <v>0</v>
      </c>
      <c r="AS142" s="560">
        <v>0</v>
      </c>
      <c r="AT142" s="560">
        <v>0</v>
      </c>
      <c r="AU142" s="560">
        <v>0</v>
      </c>
      <c r="AV142" s="560">
        <v>0</v>
      </c>
      <c r="AW142" s="560">
        <v>0</v>
      </c>
      <c r="AX142" s="560">
        <v>20.476190476190467</v>
      </c>
      <c r="AY142" s="560">
        <v>2.0606060606060606</v>
      </c>
      <c r="AZ142" s="560">
        <v>4.121212121212114</v>
      </c>
      <c r="BA142" s="560">
        <v>18.902525252525237</v>
      </c>
      <c r="BB142" s="560">
        <v>0</v>
      </c>
      <c r="BC142" s="560">
        <v>0</v>
      </c>
      <c r="BD142" s="560">
        <v>0</v>
      </c>
      <c r="BE142" s="560">
        <v>0</v>
      </c>
      <c r="BF142" s="560">
        <v>0</v>
      </c>
      <c r="BG142" s="560">
        <v>1.93708736</v>
      </c>
      <c r="BH142" s="560">
        <v>0</v>
      </c>
      <c r="BI142" s="560">
        <v>0</v>
      </c>
      <c r="BJ142" s="560">
        <v>1</v>
      </c>
      <c r="BK142" s="560">
        <v>0</v>
      </c>
      <c r="BL142" s="560"/>
      <c r="BM142" s="560"/>
      <c r="BN142" s="560"/>
      <c r="BO142" s="560">
        <v>0</v>
      </c>
      <c r="BP142" s="560">
        <v>0</v>
      </c>
      <c r="BQ142" s="560">
        <v>0</v>
      </c>
      <c r="BR142" s="560"/>
    </row>
    <row r="143" spans="1:70" ht="15" x14ac:dyDescent="0.25">
      <c r="A143" s="564">
        <v>449</v>
      </c>
      <c r="B143" s="556">
        <v>124733</v>
      </c>
      <c r="C143" s="556">
        <v>9353091</v>
      </c>
      <c r="D143" s="557" t="s">
        <v>1226</v>
      </c>
      <c r="E143" s="558" t="s">
        <v>498</v>
      </c>
      <c r="F143" s="559">
        <v>0</v>
      </c>
      <c r="G143" s="560">
        <v>1</v>
      </c>
      <c r="H143" s="560">
        <v>0</v>
      </c>
      <c r="I143" s="560">
        <v>0</v>
      </c>
      <c r="J143" s="560">
        <v>7</v>
      </c>
      <c r="K143" s="560">
        <v>0</v>
      </c>
      <c r="L143" s="560">
        <v>74</v>
      </c>
      <c r="M143" s="560">
        <v>74</v>
      </c>
      <c r="N143" s="560">
        <v>9</v>
      </c>
      <c r="O143" s="560">
        <v>40</v>
      </c>
      <c r="P143" s="560">
        <v>25</v>
      </c>
      <c r="Q143" s="560">
        <v>0</v>
      </c>
      <c r="R143" s="560">
        <v>0</v>
      </c>
      <c r="S143" s="560">
        <v>0</v>
      </c>
      <c r="T143" s="560">
        <v>0</v>
      </c>
      <c r="U143" s="560">
        <v>0</v>
      </c>
      <c r="V143" s="560">
        <v>0</v>
      </c>
      <c r="W143" s="560">
        <v>74</v>
      </c>
      <c r="X143" s="560">
        <v>10.571428571428571</v>
      </c>
      <c r="Y143" s="560">
        <v>6.0000000000000018</v>
      </c>
      <c r="Z143" s="560">
        <v>12.333333333333332</v>
      </c>
      <c r="AA143" s="560">
        <v>0</v>
      </c>
      <c r="AB143" s="560">
        <v>0</v>
      </c>
      <c r="AC143" s="560">
        <v>72</v>
      </c>
      <c r="AD143" s="560">
        <v>1.999999999999998</v>
      </c>
      <c r="AE143" s="560">
        <v>0</v>
      </c>
      <c r="AF143" s="560">
        <v>0</v>
      </c>
      <c r="AG143" s="560">
        <v>0</v>
      </c>
      <c r="AH143" s="560">
        <v>0</v>
      </c>
      <c r="AI143" s="560">
        <v>0</v>
      </c>
      <c r="AJ143" s="560">
        <v>0</v>
      </c>
      <c r="AK143" s="560">
        <v>0</v>
      </c>
      <c r="AL143" s="560">
        <v>0</v>
      </c>
      <c r="AM143" s="560">
        <v>0</v>
      </c>
      <c r="AN143" s="560">
        <v>0</v>
      </c>
      <c r="AO143" s="560">
        <v>0</v>
      </c>
      <c r="AP143" s="560">
        <v>0</v>
      </c>
      <c r="AQ143" s="560">
        <v>0</v>
      </c>
      <c r="AR143" s="560">
        <v>0</v>
      </c>
      <c r="AS143" s="560">
        <v>0</v>
      </c>
      <c r="AT143" s="560">
        <v>0</v>
      </c>
      <c r="AU143" s="560">
        <v>0</v>
      </c>
      <c r="AV143" s="560">
        <v>0</v>
      </c>
      <c r="AW143" s="560">
        <v>0</v>
      </c>
      <c r="AX143" s="560">
        <v>16</v>
      </c>
      <c r="AY143" s="560">
        <v>5.208333333333325</v>
      </c>
      <c r="AZ143" s="560">
        <v>5.208333333333325</v>
      </c>
      <c r="BA143" s="560">
        <v>16.676564102564093</v>
      </c>
      <c r="BB143" s="560">
        <v>0</v>
      </c>
      <c r="BC143" s="560">
        <v>0</v>
      </c>
      <c r="BD143" s="560">
        <v>0</v>
      </c>
      <c r="BE143" s="560">
        <v>0</v>
      </c>
      <c r="BF143" s="560">
        <v>0</v>
      </c>
      <c r="BG143" s="560">
        <v>1.7678664263157899</v>
      </c>
      <c r="BH143" s="560">
        <v>0</v>
      </c>
      <c r="BI143" s="560">
        <v>0</v>
      </c>
      <c r="BJ143" s="560">
        <v>1</v>
      </c>
      <c r="BK143" s="560">
        <v>0</v>
      </c>
      <c r="BL143" s="560"/>
      <c r="BM143" s="560"/>
      <c r="BN143" s="560"/>
      <c r="BO143" s="560">
        <v>0</v>
      </c>
      <c r="BP143" s="560">
        <v>0</v>
      </c>
      <c r="BQ143" s="560">
        <v>0</v>
      </c>
      <c r="BR143" s="560"/>
    </row>
    <row r="144" spans="1:70" ht="15" x14ac:dyDescent="0.25">
      <c r="A144" s="564">
        <v>243</v>
      </c>
      <c r="B144" s="556">
        <v>124734</v>
      </c>
      <c r="C144" s="556">
        <v>9353092</v>
      </c>
      <c r="D144" s="557" t="s">
        <v>1227</v>
      </c>
      <c r="E144" s="558" t="s">
        <v>498</v>
      </c>
      <c r="F144" s="559">
        <v>0</v>
      </c>
      <c r="G144" s="560">
        <v>1</v>
      </c>
      <c r="H144" s="560">
        <v>0</v>
      </c>
      <c r="I144" s="560">
        <v>0</v>
      </c>
      <c r="J144" s="560">
        <v>7</v>
      </c>
      <c r="K144" s="560">
        <v>0</v>
      </c>
      <c r="L144" s="560">
        <v>92</v>
      </c>
      <c r="M144" s="560">
        <v>92</v>
      </c>
      <c r="N144" s="560">
        <v>14</v>
      </c>
      <c r="O144" s="560">
        <v>54</v>
      </c>
      <c r="P144" s="560">
        <v>24</v>
      </c>
      <c r="Q144" s="560">
        <v>0</v>
      </c>
      <c r="R144" s="560">
        <v>0</v>
      </c>
      <c r="S144" s="560">
        <v>0</v>
      </c>
      <c r="T144" s="560">
        <v>0</v>
      </c>
      <c r="U144" s="560">
        <v>0</v>
      </c>
      <c r="V144" s="560">
        <v>0</v>
      </c>
      <c r="W144" s="560">
        <v>92</v>
      </c>
      <c r="X144" s="560">
        <v>13.142857142857142</v>
      </c>
      <c r="Y144" s="560">
        <v>2.9999999999999987</v>
      </c>
      <c r="Z144" s="560">
        <v>3.8736842105263158</v>
      </c>
      <c r="AA144" s="560">
        <v>0</v>
      </c>
      <c r="AB144" s="560">
        <v>0</v>
      </c>
      <c r="AC144" s="560">
        <v>85.000000000000014</v>
      </c>
      <c r="AD144" s="560">
        <v>0.99999999999999967</v>
      </c>
      <c r="AE144" s="560">
        <v>2.9999999999999987</v>
      </c>
      <c r="AF144" s="560">
        <v>1.9999999999999993</v>
      </c>
      <c r="AG144" s="560">
        <v>0</v>
      </c>
      <c r="AH144" s="560">
        <v>0.99999999999999967</v>
      </c>
      <c r="AI144" s="560">
        <v>0</v>
      </c>
      <c r="AJ144" s="560">
        <v>0</v>
      </c>
      <c r="AK144" s="560">
        <v>0</v>
      </c>
      <c r="AL144" s="560">
        <v>0</v>
      </c>
      <c r="AM144" s="560">
        <v>0</v>
      </c>
      <c r="AN144" s="560">
        <v>0</v>
      </c>
      <c r="AO144" s="560">
        <v>0</v>
      </c>
      <c r="AP144" s="560">
        <v>0</v>
      </c>
      <c r="AQ144" s="560">
        <v>0</v>
      </c>
      <c r="AR144" s="560">
        <v>0</v>
      </c>
      <c r="AS144" s="560">
        <v>0</v>
      </c>
      <c r="AT144" s="560">
        <v>0</v>
      </c>
      <c r="AU144" s="560">
        <v>0</v>
      </c>
      <c r="AV144" s="560">
        <v>0</v>
      </c>
      <c r="AW144" s="560">
        <v>0</v>
      </c>
      <c r="AX144" s="560">
        <v>12.226415094339643</v>
      </c>
      <c r="AY144" s="560">
        <v>0</v>
      </c>
      <c r="AZ144" s="560">
        <v>0</v>
      </c>
      <c r="BA144" s="560">
        <v>8.5083309143686652</v>
      </c>
      <c r="BB144" s="560">
        <v>0</v>
      </c>
      <c r="BC144" s="560">
        <v>0</v>
      </c>
      <c r="BD144" s="560">
        <v>0</v>
      </c>
      <c r="BE144" s="560">
        <v>0</v>
      </c>
      <c r="BF144" s="560">
        <v>0</v>
      </c>
      <c r="BG144" s="560">
        <v>2.0173176522388099</v>
      </c>
      <c r="BH144" s="560">
        <v>0</v>
      </c>
      <c r="BI144" s="560">
        <v>1</v>
      </c>
      <c r="BJ144" s="560">
        <v>1</v>
      </c>
      <c r="BK144" s="560">
        <v>0</v>
      </c>
      <c r="BL144" s="560"/>
      <c r="BM144" s="560"/>
      <c r="BN144" s="560"/>
      <c r="BO144" s="560">
        <v>0</v>
      </c>
      <c r="BP144" s="560">
        <v>0</v>
      </c>
      <c r="BQ144" s="560">
        <v>0</v>
      </c>
      <c r="BR144" s="560"/>
    </row>
    <row r="145" spans="1:70" ht="15" x14ac:dyDescent="0.25">
      <c r="A145" s="564">
        <v>50</v>
      </c>
      <c r="B145" s="556">
        <v>124735</v>
      </c>
      <c r="C145" s="556">
        <v>9353093</v>
      </c>
      <c r="D145" s="557" t="s">
        <v>1228</v>
      </c>
      <c r="E145" s="558" t="s">
        <v>498</v>
      </c>
      <c r="F145" s="559">
        <v>0</v>
      </c>
      <c r="G145" s="560">
        <v>1</v>
      </c>
      <c r="H145" s="560">
        <v>0</v>
      </c>
      <c r="I145" s="560">
        <v>0</v>
      </c>
      <c r="J145" s="560">
        <v>7</v>
      </c>
      <c r="K145" s="560">
        <v>0</v>
      </c>
      <c r="L145" s="560">
        <v>142</v>
      </c>
      <c r="M145" s="560">
        <v>142</v>
      </c>
      <c r="N145" s="560">
        <v>19</v>
      </c>
      <c r="O145" s="560">
        <v>82</v>
      </c>
      <c r="P145" s="560">
        <v>41</v>
      </c>
      <c r="Q145" s="560">
        <v>0</v>
      </c>
      <c r="R145" s="560">
        <v>0</v>
      </c>
      <c r="S145" s="560">
        <v>0</v>
      </c>
      <c r="T145" s="560">
        <v>0</v>
      </c>
      <c r="U145" s="560">
        <v>0</v>
      </c>
      <c r="V145" s="560">
        <v>0</v>
      </c>
      <c r="W145" s="560">
        <v>142</v>
      </c>
      <c r="X145" s="560">
        <v>20.285714285714285</v>
      </c>
      <c r="Y145" s="560">
        <v>27.999999999999957</v>
      </c>
      <c r="Z145" s="560">
        <v>38.727272727272727</v>
      </c>
      <c r="AA145" s="560">
        <v>0</v>
      </c>
      <c r="AB145" s="560">
        <v>0</v>
      </c>
      <c r="AC145" s="560">
        <v>137.97163120567379</v>
      </c>
      <c r="AD145" s="560">
        <v>4.0283687943262363</v>
      </c>
      <c r="AE145" s="560">
        <v>0</v>
      </c>
      <c r="AF145" s="560">
        <v>0</v>
      </c>
      <c r="AG145" s="560">
        <v>0</v>
      </c>
      <c r="AH145" s="560">
        <v>0</v>
      </c>
      <c r="AI145" s="560">
        <v>0</v>
      </c>
      <c r="AJ145" s="560">
        <v>0</v>
      </c>
      <c r="AK145" s="560">
        <v>0</v>
      </c>
      <c r="AL145" s="560">
        <v>0</v>
      </c>
      <c r="AM145" s="560">
        <v>0</v>
      </c>
      <c r="AN145" s="560">
        <v>0</v>
      </c>
      <c r="AO145" s="560">
        <v>0</v>
      </c>
      <c r="AP145" s="560">
        <v>0</v>
      </c>
      <c r="AQ145" s="560">
        <v>0</v>
      </c>
      <c r="AR145" s="560">
        <v>0</v>
      </c>
      <c r="AS145" s="560">
        <v>0</v>
      </c>
      <c r="AT145" s="560">
        <v>0</v>
      </c>
      <c r="AU145" s="560">
        <v>0</v>
      </c>
      <c r="AV145" s="560">
        <v>0</v>
      </c>
      <c r="AW145" s="560">
        <v>0</v>
      </c>
      <c r="AX145" s="560">
        <v>29.000000000000011</v>
      </c>
      <c r="AY145" s="560">
        <v>7.999999999999992</v>
      </c>
      <c r="AZ145" s="560">
        <v>9.9999999999999893</v>
      </c>
      <c r="BA145" s="560">
        <v>31.297723577235768</v>
      </c>
      <c r="BB145" s="560">
        <v>0</v>
      </c>
      <c r="BC145" s="560">
        <v>0</v>
      </c>
      <c r="BD145" s="560">
        <v>0</v>
      </c>
      <c r="BE145" s="560">
        <v>2.80000000000001</v>
      </c>
      <c r="BF145" s="560">
        <v>0</v>
      </c>
      <c r="BG145" s="560">
        <v>0.94657959999999997</v>
      </c>
      <c r="BH145" s="560">
        <v>0</v>
      </c>
      <c r="BI145" s="560">
        <v>0</v>
      </c>
      <c r="BJ145" s="560">
        <v>1</v>
      </c>
      <c r="BK145" s="560">
        <v>0</v>
      </c>
      <c r="BL145" s="560"/>
      <c r="BM145" s="560"/>
      <c r="BN145" s="560"/>
      <c r="BO145" s="560">
        <v>0</v>
      </c>
      <c r="BP145" s="560">
        <v>0</v>
      </c>
      <c r="BQ145" s="560">
        <v>0</v>
      </c>
      <c r="BR145" s="560"/>
    </row>
    <row r="146" spans="1:70" ht="15" x14ac:dyDescent="0.25">
      <c r="A146" s="564">
        <v>80</v>
      </c>
      <c r="B146" s="556">
        <v>124737</v>
      </c>
      <c r="C146" s="556">
        <v>9353096</v>
      </c>
      <c r="D146" s="557" t="s">
        <v>733</v>
      </c>
      <c r="E146" s="558" t="s">
        <v>498</v>
      </c>
      <c r="F146" s="559">
        <v>0</v>
      </c>
      <c r="G146" s="560">
        <v>1</v>
      </c>
      <c r="H146" s="560">
        <v>0</v>
      </c>
      <c r="I146" s="560">
        <v>0</v>
      </c>
      <c r="J146" s="560">
        <v>7</v>
      </c>
      <c r="K146" s="560">
        <v>0</v>
      </c>
      <c r="L146" s="560">
        <v>173</v>
      </c>
      <c r="M146" s="560">
        <v>173</v>
      </c>
      <c r="N146" s="560">
        <v>26</v>
      </c>
      <c r="O146" s="560">
        <v>97</v>
      </c>
      <c r="P146" s="560">
        <v>50</v>
      </c>
      <c r="Q146" s="560">
        <v>0</v>
      </c>
      <c r="R146" s="560">
        <v>0</v>
      </c>
      <c r="S146" s="560">
        <v>0</v>
      </c>
      <c r="T146" s="560">
        <v>0</v>
      </c>
      <c r="U146" s="560">
        <v>0</v>
      </c>
      <c r="V146" s="560">
        <v>0</v>
      </c>
      <c r="W146" s="560">
        <v>173</v>
      </c>
      <c r="X146" s="560">
        <v>24.714285714285715</v>
      </c>
      <c r="Y146" s="560">
        <v>2.999999999999992</v>
      </c>
      <c r="Z146" s="560">
        <v>9</v>
      </c>
      <c r="AA146" s="560">
        <v>0</v>
      </c>
      <c r="AB146" s="560">
        <v>0</v>
      </c>
      <c r="AC146" s="560">
        <v>170.98837209302329</v>
      </c>
      <c r="AD146" s="560">
        <v>0</v>
      </c>
      <c r="AE146" s="560">
        <v>0</v>
      </c>
      <c r="AF146" s="560">
        <v>2.0116279069767464</v>
      </c>
      <c r="AG146" s="560">
        <v>0</v>
      </c>
      <c r="AH146" s="560">
        <v>0</v>
      </c>
      <c r="AI146" s="560">
        <v>0</v>
      </c>
      <c r="AJ146" s="560">
        <v>0</v>
      </c>
      <c r="AK146" s="560">
        <v>0</v>
      </c>
      <c r="AL146" s="560">
        <v>0</v>
      </c>
      <c r="AM146" s="560">
        <v>0</v>
      </c>
      <c r="AN146" s="560">
        <v>0</v>
      </c>
      <c r="AO146" s="560">
        <v>0</v>
      </c>
      <c r="AP146" s="560">
        <v>0</v>
      </c>
      <c r="AQ146" s="560">
        <v>1.193103448275862</v>
      </c>
      <c r="AR146" s="560">
        <v>4.7724137931034436</v>
      </c>
      <c r="AS146" s="560">
        <v>5.9655172413793185</v>
      </c>
      <c r="AT146" s="560">
        <v>0</v>
      </c>
      <c r="AU146" s="560">
        <v>0</v>
      </c>
      <c r="AV146" s="560">
        <v>0</v>
      </c>
      <c r="AW146" s="560">
        <v>2</v>
      </c>
      <c r="AX146" s="560">
        <v>25.526315789473671</v>
      </c>
      <c r="AY146" s="560">
        <v>2.0833333333333348</v>
      </c>
      <c r="AZ146" s="560">
        <v>4.1666666666666652</v>
      </c>
      <c r="BA146" s="560">
        <v>22.627920992958575</v>
      </c>
      <c r="BB146" s="560">
        <v>0</v>
      </c>
      <c r="BC146" s="560">
        <v>0</v>
      </c>
      <c r="BD146" s="560">
        <v>0</v>
      </c>
      <c r="BE146" s="560">
        <v>0</v>
      </c>
      <c r="BF146" s="560">
        <v>0</v>
      </c>
      <c r="BG146" s="560">
        <v>1.8648168599999999</v>
      </c>
      <c r="BH146" s="560">
        <v>0</v>
      </c>
      <c r="BI146" s="560">
        <v>0</v>
      </c>
      <c r="BJ146" s="560">
        <v>1</v>
      </c>
      <c r="BK146" s="560">
        <v>0</v>
      </c>
      <c r="BL146" s="560"/>
      <c r="BM146" s="560"/>
      <c r="BN146" s="560"/>
      <c r="BO146" s="560">
        <v>0</v>
      </c>
      <c r="BP146" s="560">
        <v>0</v>
      </c>
      <c r="BQ146" s="560">
        <v>0</v>
      </c>
      <c r="BR146" s="560"/>
    </row>
    <row r="147" spans="1:70" ht="15" x14ac:dyDescent="0.25">
      <c r="A147" s="564">
        <v>93</v>
      </c>
      <c r="B147" s="556">
        <v>124741</v>
      </c>
      <c r="C147" s="556">
        <v>9353101</v>
      </c>
      <c r="D147" s="557" t="s">
        <v>742</v>
      </c>
      <c r="E147" s="558" t="s">
        <v>498</v>
      </c>
      <c r="F147" s="559">
        <v>0</v>
      </c>
      <c r="G147" s="560">
        <v>1</v>
      </c>
      <c r="H147" s="560">
        <v>0</v>
      </c>
      <c r="I147" s="560">
        <v>0</v>
      </c>
      <c r="J147" s="560">
        <v>7</v>
      </c>
      <c r="K147" s="560">
        <v>0</v>
      </c>
      <c r="L147" s="560">
        <v>84</v>
      </c>
      <c r="M147" s="560">
        <v>84</v>
      </c>
      <c r="N147" s="560">
        <v>16</v>
      </c>
      <c r="O147" s="560">
        <v>44</v>
      </c>
      <c r="P147" s="560">
        <v>24</v>
      </c>
      <c r="Q147" s="560">
        <v>0</v>
      </c>
      <c r="R147" s="560">
        <v>0</v>
      </c>
      <c r="S147" s="560">
        <v>0</v>
      </c>
      <c r="T147" s="560">
        <v>0</v>
      </c>
      <c r="U147" s="560">
        <v>0</v>
      </c>
      <c r="V147" s="560">
        <v>0</v>
      </c>
      <c r="W147" s="560">
        <v>84</v>
      </c>
      <c r="X147" s="560">
        <v>12</v>
      </c>
      <c r="Y147" s="560">
        <v>12.000000000000011</v>
      </c>
      <c r="Z147" s="560">
        <v>19.764705882352942</v>
      </c>
      <c r="AA147" s="560">
        <v>0</v>
      </c>
      <c r="AB147" s="560">
        <v>0</v>
      </c>
      <c r="AC147" s="560">
        <v>79.999999999999972</v>
      </c>
      <c r="AD147" s="560">
        <v>2.9999999999999987</v>
      </c>
      <c r="AE147" s="560">
        <v>0</v>
      </c>
      <c r="AF147" s="560">
        <v>0</v>
      </c>
      <c r="AG147" s="560">
        <v>0</v>
      </c>
      <c r="AH147" s="560">
        <v>0.99999999999999967</v>
      </c>
      <c r="AI147" s="560">
        <v>0</v>
      </c>
      <c r="AJ147" s="560">
        <v>0</v>
      </c>
      <c r="AK147" s="560">
        <v>0</v>
      </c>
      <c r="AL147" s="560">
        <v>0</v>
      </c>
      <c r="AM147" s="560">
        <v>0</v>
      </c>
      <c r="AN147" s="560">
        <v>0</v>
      </c>
      <c r="AO147" s="560">
        <v>0</v>
      </c>
      <c r="AP147" s="560">
        <v>0</v>
      </c>
      <c r="AQ147" s="560">
        <v>0</v>
      </c>
      <c r="AR147" s="560">
        <v>0</v>
      </c>
      <c r="AS147" s="560">
        <v>0</v>
      </c>
      <c r="AT147" s="560">
        <v>0</v>
      </c>
      <c r="AU147" s="560">
        <v>0</v>
      </c>
      <c r="AV147" s="560">
        <v>0</v>
      </c>
      <c r="AW147" s="560">
        <v>0</v>
      </c>
      <c r="AX147" s="560">
        <v>18.243902439024371</v>
      </c>
      <c r="AY147" s="560">
        <v>0</v>
      </c>
      <c r="AZ147" s="560">
        <v>2.0869565217391299</v>
      </c>
      <c r="BA147" s="560">
        <v>15.874590480943155</v>
      </c>
      <c r="BB147" s="560">
        <v>0</v>
      </c>
      <c r="BC147" s="560">
        <v>0</v>
      </c>
      <c r="BD147" s="560">
        <v>0</v>
      </c>
      <c r="BE147" s="560">
        <v>3.6000000000000103</v>
      </c>
      <c r="BF147" s="560">
        <v>0</v>
      </c>
      <c r="BG147" s="560">
        <v>1.9629815362069001</v>
      </c>
      <c r="BH147" s="560">
        <v>0</v>
      </c>
      <c r="BI147" s="560">
        <v>0</v>
      </c>
      <c r="BJ147" s="560">
        <v>1</v>
      </c>
      <c r="BK147" s="560">
        <v>0</v>
      </c>
      <c r="BL147" s="560"/>
      <c r="BM147" s="560"/>
      <c r="BN147" s="560"/>
      <c r="BO147" s="560">
        <v>14.4</v>
      </c>
      <c r="BP147" s="560">
        <v>10.6</v>
      </c>
      <c r="BQ147" s="560">
        <v>12.8</v>
      </c>
      <c r="BR147" s="560"/>
    </row>
    <row r="148" spans="1:70" ht="15" x14ac:dyDescent="0.25">
      <c r="A148" s="564">
        <v>102</v>
      </c>
      <c r="B148" s="556">
        <v>124742</v>
      </c>
      <c r="C148" s="556">
        <v>9353102</v>
      </c>
      <c r="D148" s="557" t="s">
        <v>1229</v>
      </c>
      <c r="E148" s="558" t="s">
        <v>498</v>
      </c>
      <c r="F148" s="559">
        <v>0</v>
      </c>
      <c r="G148" s="560">
        <v>1</v>
      </c>
      <c r="H148" s="560">
        <v>0</v>
      </c>
      <c r="I148" s="560">
        <v>0</v>
      </c>
      <c r="J148" s="560">
        <v>7</v>
      </c>
      <c r="K148" s="560">
        <v>0</v>
      </c>
      <c r="L148" s="560">
        <v>90</v>
      </c>
      <c r="M148" s="560">
        <v>90</v>
      </c>
      <c r="N148" s="560">
        <v>8</v>
      </c>
      <c r="O148" s="560">
        <v>51</v>
      </c>
      <c r="P148" s="560">
        <v>31</v>
      </c>
      <c r="Q148" s="560">
        <v>0</v>
      </c>
      <c r="R148" s="560">
        <v>0</v>
      </c>
      <c r="S148" s="560">
        <v>0</v>
      </c>
      <c r="T148" s="560">
        <v>0</v>
      </c>
      <c r="U148" s="560">
        <v>0</v>
      </c>
      <c r="V148" s="560">
        <v>0</v>
      </c>
      <c r="W148" s="560">
        <v>90</v>
      </c>
      <c r="X148" s="560">
        <v>12.857142857142858</v>
      </c>
      <c r="Y148" s="560">
        <v>5.0000000000000044</v>
      </c>
      <c r="Z148" s="560">
        <v>19.565217391304348</v>
      </c>
      <c r="AA148" s="560">
        <v>0</v>
      </c>
      <c r="AB148" s="560">
        <v>0</v>
      </c>
      <c r="AC148" s="560">
        <v>90</v>
      </c>
      <c r="AD148" s="560">
        <v>0</v>
      </c>
      <c r="AE148" s="560">
        <v>0</v>
      </c>
      <c r="AF148" s="560">
        <v>0</v>
      </c>
      <c r="AG148" s="560">
        <v>0</v>
      </c>
      <c r="AH148" s="560">
        <v>0</v>
      </c>
      <c r="AI148" s="560">
        <v>0</v>
      </c>
      <c r="AJ148" s="560">
        <v>0</v>
      </c>
      <c r="AK148" s="560">
        <v>0</v>
      </c>
      <c r="AL148" s="560">
        <v>0</v>
      </c>
      <c r="AM148" s="560">
        <v>0</v>
      </c>
      <c r="AN148" s="560">
        <v>0</v>
      </c>
      <c r="AO148" s="560">
        <v>0</v>
      </c>
      <c r="AP148" s="560">
        <v>0</v>
      </c>
      <c r="AQ148" s="560">
        <v>0</v>
      </c>
      <c r="AR148" s="560">
        <v>0</v>
      </c>
      <c r="AS148" s="560">
        <v>0</v>
      </c>
      <c r="AT148" s="560">
        <v>0</v>
      </c>
      <c r="AU148" s="560">
        <v>0</v>
      </c>
      <c r="AV148" s="560">
        <v>0</v>
      </c>
      <c r="AW148" s="560">
        <v>0</v>
      </c>
      <c r="AX148" s="560">
        <v>20.816326530612223</v>
      </c>
      <c r="AY148" s="560">
        <v>4.1333333333333231</v>
      </c>
      <c r="AZ148" s="560">
        <v>4.1333333333333231</v>
      </c>
      <c r="BA148" s="560">
        <v>18.016426082628147</v>
      </c>
      <c r="BB148" s="560">
        <v>0</v>
      </c>
      <c r="BC148" s="560">
        <v>0</v>
      </c>
      <c r="BD148" s="560">
        <v>0</v>
      </c>
      <c r="BE148" s="560">
        <v>5.00000000000004</v>
      </c>
      <c r="BF148" s="560">
        <v>0</v>
      </c>
      <c r="BG148" s="560">
        <v>1.8493609745613999</v>
      </c>
      <c r="BH148" s="560">
        <v>0</v>
      </c>
      <c r="BI148" s="560">
        <v>0</v>
      </c>
      <c r="BJ148" s="560">
        <v>1</v>
      </c>
      <c r="BK148" s="560">
        <v>0</v>
      </c>
      <c r="BL148" s="560"/>
      <c r="BM148" s="560"/>
      <c r="BN148" s="560"/>
      <c r="BO148" s="560">
        <v>0</v>
      </c>
      <c r="BP148" s="560">
        <v>0</v>
      </c>
      <c r="BQ148" s="560">
        <v>0</v>
      </c>
      <c r="BR148" s="560"/>
    </row>
    <row r="149" spans="1:70" ht="15" x14ac:dyDescent="0.25">
      <c r="A149" s="564">
        <v>328</v>
      </c>
      <c r="B149" s="556">
        <v>124743</v>
      </c>
      <c r="C149" s="556">
        <v>9353103</v>
      </c>
      <c r="D149" s="557" t="s">
        <v>1230</v>
      </c>
      <c r="E149" s="558" t="s">
        <v>498</v>
      </c>
      <c r="F149" s="559">
        <v>0</v>
      </c>
      <c r="G149" s="560">
        <v>1</v>
      </c>
      <c r="H149" s="560">
        <v>0</v>
      </c>
      <c r="I149" s="560">
        <v>0</v>
      </c>
      <c r="J149" s="560">
        <v>7</v>
      </c>
      <c r="K149" s="560">
        <v>0</v>
      </c>
      <c r="L149" s="560">
        <v>23</v>
      </c>
      <c r="M149" s="560">
        <v>23</v>
      </c>
      <c r="N149" s="560">
        <v>4</v>
      </c>
      <c r="O149" s="560">
        <v>10</v>
      </c>
      <c r="P149" s="560">
        <v>9</v>
      </c>
      <c r="Q149" s="560">
        <v>0</v>
      </c>
      <c r="R149" s="560">
        <v>0</v>
      </c>
      <c r="S149" s="560">
        <v>0</v>
      </c>
      <c r="T149" s="560">
        <v>0</v>
      </c>
      <c r="U149" s="560">
        <v>0</v>
      </c>
      <c r="V149" s="560">
        <v>0</v>
      </c>
      <c r="W149" s="560">
        <v>23</v>
      </c>
      <c r="X149" s="560">
        <v>3.2857142857142856</v>
      </c>
      <c r="Y149" s="560">
        <v>3.000000000000008</v>
      </c>
      <c r="Z149" s="560">
        <v>5.2272727272727275</v>
      </c>
      <c r="AA149" s="560">
        <v>0</v>
      </c>
      <c r="AB149" s="560">
        <v>0</v>
      </c>
      <c r="AC149" s="560">
        <v>18.999999999999996</v>
      </c>
      <c r="AD149" s="560">
        <v>0</v>
      </c>
      <c r="AE149" s="560">
        <v>0.99999999999999967</v>
      </c>
      <c r="AF149" s="560">
        <v>0</v>
      </c>
      <c r="AG149" s="560">
        <v>3.000000000000008</v>
      </c>
      <c r="AH149" s="560">
        <v>0</v>
      </c>
      <c r="AI149" s="560">
        <v>0</v>
      </c>
      <c r="AJ149" s="560">
        <v>0</v>
      </c>
      <c r="AK149" s="560">
        <v>0</v>
      </c>
      <c r="AL149" s="560">
        <v>0</v>
      </c>
      <c r="AM149" s="560">
        <v>0</v>
      </c>
      <c r="AN149" s="560">
        <v>0</v>
      </c>
      <c r="AO149" s="560">
        <v>0</v>
      </c>
      <c r="AP149" s="560">
        <v>0</v>
      </c>
      <c r="AQ149" s="560">
        <v>0</v>
      </c>
      <c r="AR149" s="560">
        <v>0</v>
      </c>
      <c r="AS149" s="560">
        <v>0</v>
      </c>
      <c r="AT149" s="560">
        <v>0</v>
      </c>
      <c r="AU149" s="560">
        <v>0</v>
      </c>
      <c r="AV149" s="560">
        <v>0</v>
      </c>
      <c r="AW149" s="560">
        <v>1.5681818181818181</v>
      </c>
      <c r="AX149" s="560">
        <v>4</v>
      </c>
      <c r="AY149" s="560">
        <v>1.125</v>
      </c>
      <c r="AZ149" s="560">
        <v>2.25</v>
      </c>
      <c r="BA149" s="560">
        <v>5.5805263157894727</v>
      </c>
      <c r="BB149" s="560">
        <v>0</v>
      </c>
      <c r="BC149" s="560">
        <v>0</v>
      </c>
      <c r="BD149" s="560">
        <v>0</v>
      </c>
      <c r="BE149" s="560">
        <v>0.70000000000000806</v>
      </c>
      <c r="BF149" s="560">
        <v>0</v>
      </c>
      <c r="BG149" s="560">
        <v>1.35542773333333</v>
      </c>
      <c r="BH149" s="560">
        <v>0</v>
      </c>
      <c r="BI149" s="560">
        <v>0</v>
      </c>
      <c r="BJ149" s="560">
        <v>1</v>
      </c>
      <c r="BK149" s="560">
        <v>0</v>
      </c>
      <c r="BL149" s="560"/>
      <c r="BM149" s="560"/>
      <c r="BN149" s="560"/>
      <c r="BO149" s="560">
        <v>0</v>
      </c>
      <c r="BP149" s="560">
        <v>0</v>
      </c>
      <c r="BQ149" s="560">
        <v>0</v>
      </c>
      <c r="BR149" s="560"/>
    </row>
    <row r="150" spans="1:70" ht="15" x14ac:dyDescent="0.25">
      <c r="A150" s="564">
        <v>331</v>
      </c>
      <c r="B150" s="556">
        <v>124744</v>
      </c>
      <c r="C150" s="556">
        <v>9353104</v>
      </c>
      <c r="D150" s="557" t="s">
        <v>838</v>
      </c>
      <c r="E150" s="558" t="s">
        <v>498</v>
      </c>
      <c r="F150" s="559">
        <v>0</v>
      </c>
      <c r="G150" s="560">
        <v>1</v>
      </c>
      <c r="H150" s="560">
        <v>0</v>
      </c>
      <c r="I150" s="560">
        <v>0</v>
      </c>
      <c r="J150" s="560">
        <v>7</v>
      </c>
      <c r="K150" s="560">
        <v>0</v>
      </c>
      <c r="L150" s="560">
        <v>83</v>
      </c>
      <c r="M150" s="560">
        <v>83</v>
      </c>
      <c r="N150" s="560">
        <v>13</v>
      </c>
      <c r="O150" s="560">
        <v>52</v>
      </c>
      <c r="P150" s="560">
        <v>18</v>
      </c>
      <c r="Q150" s="560">
        <v>0</v>
      </c>
      <c r="R150" s="560">
        <v>0</v>
      </c>
      <c r="S150" s="560">
        <v>0</v>
      </c>
      <c r="T150" s="560">
        <v>0</v>
      </c>
      <c r="U150" s="560">
        <v>0</v>
      </c>
      <c r="V150" s="560">
        <v>0</v>
      </c>
      <c r="W150" s="560">
        <v>83</v>
      </c>
      <c r="X150" s="560">
        <v>11.857142857142858</v>
      </c>
      <c r="Y150" s="560">
        <v>9.999999999999968</v>
      </c>
      <c r="Z150" s="560">
        <v>6.9166666666666661</v>
      </c>
      <c r="AA150" s="560">
        <v>0</v>
      </c>
      <c r="AB150" s="560">
        <v>0</v>
      </c>
      <c r="AC150" s="560">
        <v>61.000000000000028</v>
      </c>
      <c r="AD150" s="560">
        <v>0</v>
      </c>
      <c r="AE150" s="560">
        <v>7.0000000000000027</v>
      </c>
      <c r="AF150" s="560">
        <v>9.999999999999968</v>
      </c>
      <c r="AG150" s="560">
        <v>5.0000000000000009</v>
      </c>
      <c r="AH150" s="560">
        <v>0</v>
      </c>
      <c r="AI150" s="560">
        <v>0</v>
      </c>
      <c r="AJ150" s="560">
        <v>0</v>
      </c>
      <c r="AK150" s="560">
        <v>0</v>
      </c>
      <c r="AL150" s="560">
        <v>0</v>
      </c>
      <c r="AM150" s="560">
        <v>0</v>
      </c>
      <c r="AN150" s="560">
        <v>0</v>
      </c>
      <c r="AO150" s="560">
        <v>0</v>
      </c>
      <c r="AP150" s="560">
        <v>0</v>
      </c>
      <c r="AQ150" s="560">
        <v>0</v>
      </c>
      <c r="AR150" s="560">
        <v>0</v>
      </c>
      <c r="AS150" s="560">
        <v>2.3714285714285737</v>
      </c>
      <c r="AT150" s="560">
        <v>0</v>
      </c>
      <c r="AU150" s="560">
        <v>0</v>
      </c>
      <c r="AV150" s="560">
        <v>0</v>
      </c>
      <c r="AW150" s="560">
        <v>0</v>
      </c>
      <c r="AX150" s="560">
        <v>24.470588235294134</v>
      </c>
      <c r="AY150" s="560">
        <v>1.2000000000000004</v>
      </c>
      <c r="AZ150" s="560">
        <v>4.800000000000006</v>
      </c>
      <c r="BA150" s="560">
        <v>22.810352941176486</v>
      </c>
      <c r="BB150" s="560">
        <v>0</v>
      </c>
      <c r="BC150" s="560">
        <v>0</v>
      </c>
      <c r="BD150" s="560">
        <v>0</v>
      </c>
      <c r="BE150" s="560">
        <v>10.699999999999966</v>
      </c>
      <c r="BF150" s="560">
        <v>0</v>
      </c>
      <c r="BG150" s="560">
        <v>1.09993686538462</v>
      </c>
      <c r="BH150" s="560">
        <v>0</v>
      </c>
      <c r="BI150" s="560">
        <v>0</v>
      </c>
      <c r="BJ150" s="560">
        <v>1</v>
      </c>
      <c r="BK150" s="560">
        <v>0</v>
      </c>
      <c r="BL150" s="560"/>
      <c r="BM150" s="560"/>
      <c r="BN150" s="560"/>
      <c r="BO150" s="560">
        <v>0</v>
      </c>
      <c r="BP150" s="560">
        <v>0</v>
      </c>
      <c r="BQ150" s="560">
        <v>0</v>
      </c>
      <c r="BR150" s="560"/>
    </row>
    <row r="151" spans="1:70" ht="15" x14ac:dyDescent="0.25">
      <c r="A151" s="564">
        <v>106</v>
      </c>
      <c r="B151" s="556">
        <v>124745</v>
      </c>
      <c r="C151" s="556">
        <v>9353105</v>
      </c>
      <c r="D151" s="557" t="s">
        <v>753</v>
      </c>
      <c r="E151" s="558" t="s">
        <v>498</v>
      </c>
      <c r="F151" s="559">
        <v>0</v>
      </c>
      <c r="G151" s="560">
        <v>1</v>
      </c>
      <c r="H151" s="560">
        <v>0</v>
      </c>
      <c r="I151" s="560">
        <v>0</v>
      </c>
      <c r="J151" s="560">
        <v>7</v>
      </c>
      <c r="K151" s="560">
        <v>0</v>
      </c>
      <c r="L151" s="560">
        <v>80</v>
      </c>
      <c r="M151" s="560">
        <v>80</v>
      </c>
      <c r="N151" s="560">
        <v>14</v>
      </c>
      <c r="O151" s="560">
        <v>44</v>
      </c>
      <c r="P151" s="560">
        <v>22</v>
      </c>
      <c r="Q151" s="560">
        <v>0</v>
      </c>
      <c r="R151" s="560">
        <v>0</v>
      </c>
      <c r="S151" s="560">
        <v>0</v>
      </c>
      <c r="T151" s="560">
        <v>0</v>
      </c>
      <c r="U151" s="560">
        <v>0</v>
      </c>
      <c r="V151" s="560">
        <v>0</v>
      </c>
      <c r="W151" s="560">
        <v>80</v>
      </c>
      <c r="X151" s="560">
        <v>11.428571428571429</v>
      </c>
      <c r="Y151" s="560">
        <v>1</v>
      </c>
      <c r="Z151" s="560">
        <v>11.851851851851851</v>
      </c>
      <c r="AA151" s="560">
        <v>0</v>
      </c>
      <c r="AB151" s="560">
        <v>0</v>
      </c>
      <c r="AC151" s="560">
        <v>80</v>
      </c>
      <c r="AD151" s="560">
        <v>0</v>
      </c>
      <c r="AE151" s="560">
        <v>0</v>
      </c>
      <c r="AF151" s="560">
        <v>0</v>
      </c>
      <c r="AG151" s="560">
        <v>0</v>
      </c>
      <c r="AH151" s="560">
        <v>0</v>
      </c>
      <c r="AI151" s="560">
        <v>0</v>
      </c>
      <c r="AJ151" s="560">
        <v>0</v>
      </c>
      <c r="AK151" s="560">
        <v>0</v>
      </c>
      <c r="AL151" s="560">
        <v>0</v>
      </c>
      <c r="AM151" s="560">
        <v>0</v>
      </c>
      <c r="AN151" s="560">
        <v>0</v>
      </c>
      <c r="AO151" s="560">
        <v>0</v>
      </c>
      <c r="AP151" s="560">
        <v>0</v>
      </c>
      <c r="AQ151" s="560">
        <v>1.2121212121212159</v>
      </c>
      <c r="AR151" s="560">
        <v>1.2121212121212159</v>
      </c>
      <c r="AS151" s="560">
        <v>1.2121212121212159</v>
      </c>
      <c r="AT151" s="560">
        <v>0</v>
      </c>
      <c r="AU151" s="560">
        <v>0</v>
      </c>
      <c r="AV151" s="560">
        <v>0</v>
      </c>
      <c r="AW151" s="560">
        <v>2.9629629629629628</v>
      </c>
      <c r="AX151" s="560">
        <v>15.348837209302342</v>
      </c>
      <c r="AY151" s="560">
        <v>8.1052631578947381</v>
      </c>
      <c r="AZ151" s="560">
        <v>10.421052631578952</v>
      </c>
      <c r="BA151" s="560">
        <v>23.608323133414952</v>
      </c>
      <c r="BB151" s="560">
        <v>0</v>
      </c>
      <c r="BC151" s="560">
        <v>0</v>
      </c>
      <c r="BD151" s="560">
        <v>0</v>
      </c>
      <c r="BE151" s="560">
        <v>8</v>
      </c>
      <c r="BF151" s="560">
        <v>0</v>
      </c>
      <c r="BG151" s="560">
        <v>1.6686813809523799</v>
      </c>
      <c r="BH151" s="560">
        <v>0</v>
      </c>
      <c r="BI151" s="560">
        <v>0</v>
      </c>
      <c r="BJ151" s="560">
        <v>1</v>
      </c>
      <c r="BK151" s="560">
        <v>0</v>
      </c>
      <c r="BL151" s="560"/>
      <c r="BM151" s="560"/>
      <c r="BN151" s="560"/>
      <c r="BO151" s="560">
        <v>0</v>
      </c>
      <c r="BP151" s="560">
        <v>0</v>
      </c>
      <c r="BQ151" s="560">
        <v>0</v>
      </c>
      <c r="BR151" s="560"/>
    </row>
    <row r="152" spans="1:70" ht="15" x14ac:dyDescent="0.25">
      <c r="A152" s="564">
        <v>110</v>
      </c>
      <c r="B152" s="556">
        <v>124746</v>
      </c>
      <c r="C152" s="556">
        <v>9353108</v>
      </c>
      <c r="D152" s="557" t="s">
        <v>1231</v>
      </c>
      <c r="E152" s="558" t="s">
        <v>498</v>
      </c>
      <c r="F152" s="559">
        <v>0</v>
      </c>
      <c r="G152" s="560">
        <v>1</v>
      </c>
      <c r="H152" s="560">
        <v>0</v>
      </c>
      <c r="I152" s="560">
        <v>0</v>
      </c>
      <c r="J152" s="560">
        <v>7</v>
      </c>
      <c r="K152" s="560">
        <v>0</v>
      </c>
      <c r="L152" s="560">
        <v>58</v>
      </c>
      <c r="M152" s="560">
        <v>58</v>
      </c>
      <c r="N152" s="560">
        <v>4</v>
      </c>
      <c r="O152" s="560">
        <v>31</v>
      </c>
      <c r="P152" s="560">
        <v>23</v>
      </c>
      <c r="Q152" s="560">
        <v>0</v>
      </c>
      <c r="R152" s="560">
        <v>0</v>
      </c>
      <c r="S152" s="560">
        <v>0</v>
      </c>
      <c r="T152" s="560">
        <v>0</v>
      </c>
      <c r="U152" s="560">
        <v>0</v>
      </c>
      <c r="V152" s="560">
        <v>0</v>
      </c>
      <c r="W152" s="560">
        <v>58</v>
      </c>
      <c r="X152" s="560">
        <v>8.2857142857142865</v>
      </c>
      <c r="Y152" s="560">
        <v>2.0000000000000027</v>
      </c>
      <c r="Z152" s="560">
        <v>10.472222222222221</v>
      </c>
      <c r="AA152" s="560">
        <v>0</v>
      </c>
      <c r="AB152" s="560">
        <v>0</v>
      </c>
      <c r="AC152" s="560">
        <v>58</v>
      </c>
      <c r="AD152" s="560">
        <v>0</v>
      </c>
      <c r="AE152" s="560">
        <v>0</v>
      </c>
      <c r="AF152" s="560">
        <v>0</v>
      </c>
      <c r="AG152" s="560">
        <v>0</v>
      </c>
      <c r="AH152" s="560">
        <v>0</v>
      </c>
      <c r="AI152" s="560">
        <v>0</v>
      </c>
      <c r="AJ152" s="560">
        <v>0</v>
      </c>
      <c r="AK152" s="560">
        <v>0</v>
      </c>
      <c r="AL152" s="560">
        <v>0</v>
      </c>
      <c r="AM152" s="560">
        <v>0</v>
      </c>
      <c r="AN152" s="560">
        <v>0</v>
      </c>
      <c r="AO152" s="560">
        <v>0</v>
      </c>
      <c r="AP152" s="560">
        <v>0</v>
      </c>
      <c r="AQ152" s="560">
        <v>1.0740740740740731</v>
      </c>
      <c r="AR152" s="560">
        <v>1.0740740740740731</v>
      </c>
      <c r="AS152" s="560">
        <v>1.0740740740740731</v>
      </c>
      <c r="AT152" s="560">
        <v>0</v>
      </c>
      <c r="AU152" s="560">
        <v>0</v>
      </c>
      <c r="AV152" s="560">
        <v>0</v>
      </c>
      <c r="AW152" s="560">
        <v>0</v>
      </c>
      <c r="AX152" s="560">
        <v>8.9999999999999911</v>
      </c>
      <c r="AY152" s="560">
        <v>1.9999999999999993</v>
      </c>
      <c r="AZ152" s="560">
        <v>4.0000000000000027</v>
      </c>
      <c r="BA152" s="560">
        <v>9.9996296296296254</v>
      </c>
      <c r="BB152" s="560">
        <v>0</v>
      </c>
      <c r="BC152" s="560">
        <v>0</v>
      </c>
      <c r="BD152" s="560">
        <v>0</v>
      </c>
      <c r="BE152" s="560">
        <v>6.2000000000000046</v>
      </c>
      <c r="BF152" s="560">
        <v>0</v>
      </c>
      <c r="BG152" s="560">
        <v>1.67324313384615</v>
      </c>
      <c r="BH152" s="560">
        <v>0</v>
      </c>
      <c r="BI152" s="560">
        <v>0</v>
      </c>
      <c r="BJ152" s="560">
        <v>1</v>
      </c>
      <c r="BK152" s="560">
        <v>0</v>
      </c>
      <c r="BL152" s="560"/>
      <c r="BM152" s="560"/>
      <c r="BN152" s="560"/>
      <c r="BO152" s="560">
        <v>3.9666666666666668</v>
      </c>
      <c r="BP152" s="560">
        <v>0</v>
      </c>
      <c r="BQ152" s="560">
        <v>3.2</v>
      </c>
      <c r="BR152" s="560"/>
    </row>
    <row r="153" spans="1:70" ht="15" x14ac:dyDescent="0.25">
      <c r="A153" s="564">
        <v>112</v>
      </c>
      <c r="B153" s="556">
        <v>124747</v>
      </c>
      <c r="C153" s="556">
        <v>9353109</v>
      </c>
      <c r="D153" s="557" t="s">
        <v>1232</v>
      </c>
      <c r="E153" s="558" t="s">
        <v>498</v>
      </c>
      <c r="F153" s="559">
        <v>0</v>
      </c>
      <c r="G153" s="560">
        <v>1</v>
      </c>
      <c r="H153" s="560">
        <v>0</v>
      </c>
      <c r="I153" s="560">
        <v>0</v>
      </c>
      <c r="J153" s="560">
        <v>7</v>
      </c>
      <c r="K153" s="560">
        <v>0</v>
      </c>
      <c r="L153" s="560">
        <v>64</v>
      </c>
      <c r="M153" s="560">
        <v>64</v>
      </c>
      <c r="N153" s="560">
        <v>6</v>
      </c>
      <c r="O153" s="560">
        <v>36</v>
      </c>
      <c r="P153" s="560">
        <v>22</v>
      </c>
      <c r="Q153" s="560">
        <v>0</v>
      </c>
      <c r="R153" s="560">
        <v>0</v>
      </c>
      <c r="S153" s="560">
        <v>0</v>
      </c>
      <c r="T153" s="560">
        <v>0</v>
      </c>
      <c r="U153" s="560">
        <v>0</v>
      </c>
      <c r="V153" s="560">
        <v>0</v>
      </c>
      <c r="W153" s="560">
        <v>64</v>
      </c>
      <c r="X153" s="560">
        <v>9.1428571428571423</v>
      </c>
      <c r="Y153" s="560">
        <v>2</v>
      </c>
      <c r="Z153" s="560">
        <v>9.0140845070422539</v>
      </c>
      <c r="AA153" s="560">
        <v>0</v>
      </c>
      <c r="AB153" s="560">
        <v>0</v>
      </c>
      <c r="AC153" s="560">
        <v>64</v>
      </c>
      <c r="AD153" s="560">
        <v>0</v>
      </c>
      <c r="AE153" s="560">
        <v>0</v>
      </c>
      <c r="AF153" s="560">
        <v>0</v>
      </c>
      <c r="AG153" s="560">
        <v>0</v>
      </c>
      <c r="AH153" s="560">
        <v>0</v>
      </c>
      <c r="AI153" s="560">
        <v>0</v>
      </c>
      <c r="AJ153" s="560">
        <v>0</v>
      </c>
      <c r="AK153" s="560">
        <v>0</v>
      </c>
      <c r="AL153" s="560">
        <v>0</v>
      </c>
      <c r="AM153" s="560">
        <v>0</v>
      </c>
      <c r="AN153" s="560">
        <v>0</v>
      </c>
      <c r="AO153" s="560">
        <v>0</v>
      </c>
      <c r="AP153" s="560">
        <v>0</v>
      </c>
      <c r="AQ153" s="560">
        <v>0</v>
      </c>
      <c r="AR153" s="560">
        <v>0</v>
      </c>
      <c r="AS153" s="560">
        <v>0</v>
      </c>
      <c r="AT153" s="560">
        <v>0</v>
      </c>
      <c r="AU153" s="560">
        <v>0</v>
      </c>
      <c r="AV153" s="560">
        <v>0</v>
      </c>
      <c r="AW153" s="560">
        <v>3.6056338028169015</v>
      </c>
      <c r="AX153" s="560">
        <v>11.647058823529417</v>
      </c>
      <c r="AY153" s="560">
        <v>2.999999999999992</v>
      </c>
      <c r="AZ153" s="560">
        <v>2.999999999999992</v>
      </c>
      <c r="BA153" s="560">
        <v>10.892981744421901</v>
      </c>
      <c r="BB153" s="560">
        <v>0</v>
      </c>
      <c r="BC153" s="560">
        <v>0</v>
      </c>
      <c r="BD153" s="560">
        <v>0</v>
      </c>
      <c r="BE153" s="560">
        <v>5.6</v>
      </c>
      <c r="BF153" s="560">
        <v>0</v>
      </c>
      <c r="BG153" s="560">
        <v>1.9274464633333299</v>
      </c>
      <c r="BH153" s="560">
        <v>0</v>
      </c>
      <c r="BI153" s="560">
        <v>0</v>
      </c>
      <c r="BJ153" s="560">
        <v>1</v>
      </c>
      <c r="BK153" s="560">
        <v>0</v>
      </c>
      <c r="BL153" s="560"/>
      <c r="BM153" s="560"/>
      <c r="BN153" s="560"/>
      <c r="BO153" s="560">
        <v>6.4</v>
      </c>
      <c r="BP153" s="560">
        <v>4.5999999999999996</v>
      </c>
      <c r="BQ153" s="560">
        <v>6.4</v>
      </c>
      <c r="BR153" s="560"/>
    </row>
    <row r="154" spans="1:70" ht="15" x14ac:dyDescent="0.25">
      <c r="A154" s="564">
        <v>113</v>
      </c>
      <c r="B154" s="556">
        <v>124748</v>
      </c>
      <c r="C154" s="556">
        <v>9353111</v>
      </c>
      <c r="D154" s="557" t="s">
        <v>1233</v>
      </c>
      <c r="E154" s="558" t="s">
        <v>498</v>
      </c>
      <c r="F154" s="559">
        <v>0</v>
      </c>
      <c r="G154" s="560">
        <v>1</v>
      </c>
      <c r="H154" s="560">
        <v>0</v>
      </c>
      <c r="I154" s="560">
        <v>0</v>
      </c>
      <c r="J154" s="560">
        <v>7</v>
      </c>
      <c r="K154" s="560">
        <v>0</v>
      </c>
      <c r="L154" s="560">
        <v>335</v>
      </c>
      <c r="M154" s="560">
        <v>335</v>
      </c>
      <c r="N154" s="560">
        <v>45</v>
      </c>
      <c r="O154" s="560">
        <v>198</v>
      </c>
      <c r="P154" s="560">
        <v>92</v>
      </c>
      <c r="Q154" s="560">
        <v>0</v>
      </c>
      <c r="R154" s="560">
        <v>0</v>
      </c>
      <c r="S154" s="560">
        <v>0</v>
      </c>
      <c r="T154" s="560">
        <v>0</v>
      </c>
      <c r="U154" s="560">
        <v>0</v>
      </c>
      <c r="V154" s="560">
        <v>0</v>
      </c>
      <c r="W154" s="560">
        <v>335</v>
      </c>
      <c r="X154" s="560">
        <v>47.857142857142854</v>
      </c>
      <c r="Y154" s="560">
        <v>18.000000000000004</v>
      </c>
      <c r="Z154" s="560">
        <v>38.343373493975903</v>
      </c>
      <c r="AA154" s="560">
        <v>0</v>
      </c>
      <c r="AB154" s="560">
        <v>0</v>
      </c>
      <c r="AC154" s="560">
        <v>300.00000000000017</v>
      </c>
      <c r="AD154" s="560">
        <v>15.999999999999984</v>
      </c>
      <c r="AE154" s="560">
        <v>0</v>
      </c>
      <c r="AF154" s="560">
        <v>0.99999999999999944</v>
      </c>
      <c r="AG154" s="560">
        <v>0</v>
      </c>
      <c r="AH154" s="560">
        <v>18.000000000000004</v>
      </c>
      <c r="AI154" s="560">
        <v>0</v>
      </c>
      <c r="AJ154" s="560">
        <v>0</v>
      </c>
      <c r="AK154" s="560">
        <v>0</v>
      </c>
      <c r="AL154" s="560">
        <v>0</v>
      </c>
      <c r="AM154" s="560">
        <v>0</v>
      </c>
      <c r="AN154" s="560">
        <v>0</v>
      </c>
      <c r="AO154" s="560">
        <v>0</v>
      </c>
      <c r="AP154" s="560">
        <v>0</v>
      </c>
      <c r="AQ154" s="560">
        <v>1.155172413793105</v>
      </c>
      <c r="AR154" s="560">
        <v>1.155172413793105</v>
      </c>
      <c r="AS154" s="560">
        <v>4.6206896551724261</v>
      </c>
      <c r="AT154" s="560">
        <v>0</v>
      </c>
      <c r="AU154" s="560">
        <v>0</v>
      </c>
      <c r="AV154" s="560">
        <v>0</v>
      </c>
      <c r="AW154" s="560">
        <v>0</v>
      </c>
      <c r="AX154" s="560">
        <v>76.000000000000028</v>
      </c>
      <c r="AY154" s="560">
        <v>4.1348314606741567</v>
      </c>
      <c r="AZ154" s="560">
        <v>9.3033707865168562</v>
      </c>
      <c r="BA154" s="560">
        <v>62.544928322355702</v>
      </c>
      <c r="BB154" s="560">
        <v>0</v>
      </c>
      <c r="BC154" s="560">
        <v>0</v>
      </c>
      <c r="BD154" s="560">
        <v>0</v>
      </c>
      <c r="BE154" s="560">
        <v>0</v>
      </c>
      <c r="BF154" s="560">
        <v>0</v>
      </c>
      <c r="BG154" s="560">
        <v>0.68808660769230801</v>
      </c>
      <c r="BH154" s="560">
        <v>0</v>
      </c>
      <c r="BI154" s="560">
        <v>0</v>
      </c>
      <c r="BJ154" s="560">
        <v>1</v>
      </c>
      <c r="BK154" s="560">
        <v>0</v>
      </c>
      <c r="BL154" s="560"/>
      <c r="BM154" s="560"/>
      <c r="BN154" s="560"/>
      <c r="BO154" s="560">
        <v>0</v>
      </c>
      <c r="BP154" s="560">
        <v>0</v>
      </c>
      <c r="BQ154" s="560">
        <v>0</v>
      </c>
      <c r="BR154" s="560"/>
    </row>
    <row r="155" spans="1:70" ht="15" x14ac:dyDescent="0.25">
      <c r="A155" s="564">
        <v>216</v>
      </c>
      <c r="B155" s="556">
        <v>124749</v>
      </c>
      <c r="C155" s="556">
        <v>9353112</v>
      </c>
      <c r="D155" s="557" t="s">
        <v>1234</v>
      </c>
      <c r="E155" s="558" t="s">
        <v>498</v>
      </c>
      <c r="F155" s="559">
        <v>0</v>
      </c>
      <c r="G155" s="560">
        <v>1</v>
      </c>
      <c r="H155" s="560">
        <v>0</v>
      </c>
      <c r="I155" s="560">
        <v>0</v>
      </c>
      <c r="J155" s="560">
        <v>7</v>
      </c>
      <c r="K155" s="560">
        <v>0</v>
      </c>
      <c r="L155" s="560">
        <v>266</v>
      </c>
      <c r="M155" s="560">
        <v>266</v>
      </c>
      <c r="N155" s="560">
        <v>28</v>
      </c>
      <c r="O155" s="560">
        <v>161</v>
      </c>
      <c r="P155" s="560">
        <v>77</v>
      </c>
      <c r="Q155" s="560">
        <v>0</v>
      </c>
      <c r="R155" s="560">
        <v>0</v>
      </c>
      <c r="S155" s="560">
        <v>0</v>
      </c>
      <c r="T155" s="560">
        <v>0</v>
      </c>
      <c r="U155" s="560">
        <v>0</v>
      </c>
      <c r="V155" s="560">
        <v>0</v>
      </c>
      <c r="W155" s="560">
        <v>266</v>
      </c>
      <c r="X155" s="560">
        <v>38</v>
      </c>
      <c r="Y155" s="560">
        <v>11.999999999999996</v>
      </c>
      <c r="Z155" s="560">
        <v>17.667896678966791</v>
      </c>
      <c r="AA155" s="560">
        <v>0</v>
      </c>
      <c r="AB155" s="560">
        <v>0</v>
      </c>
      <c r="AC155" s="560">
        <v>252.99999999999997</v>
      </c>
      <c r="AD155" s="560">
        <v>0.99999999999999956</v>
      </c>
      <c r="AE155" s="560">
        <v>2.9999999999999991</v>
      </c>
      <c r="AF155" s="560">
        <v>3.9999999999999982</v>
      </c>
      <c r="AG155" s="560">
        <v>2.9999999999999991</v>
      </c>
      <c r="AH155" s="560">
        <v>1.9999999999999991</v>
      </c>
      <c r="AI155" s="560">
        <v>0</v>
      </c>
      <c r="AJ155" s="560">
        <v>0</v>
      </c>
      <c r="AK155" s="560">
        <v>0</v>
      </c>
      <c r="AL155" s="560">
        <v>0</v>
      </c>
      <c r="AM155" s="560">
        <v>0</v>
      </c>
      <c r="AN155" s="560">
        <v>0</v>
      </c>
      <c r="AO155" s="560">
        <v>0</v>
      </c>
      <c r="AP155" s="560">
        <v>0</v>
      </c>
      <c r="AQ155" s="560">
        <v>6.7058823529411651</v>
      </c>
      <c r="AR155" s="560">
        <v>7.8235294117647189</v>
      </c>
      <c r="AS155" s="560">
        <v>7.8235294117647189</v>
      </c>
      <c r="AT155" s="560">
        <v>0</v>
      </c>
      <c r="AU155" s="560">
        <v>0</v>
      </c>
      <c r="AV155" s="560">
        <v>0</v>
      </c>
      <c r="AW155" s="560">
        <v>0.9815498154981549</v>
      </c>
      <c r="AX155" s="560">
        <v>40.509677419354766</v>
      </c>
      <c r="AY155" s="560">
        <v>4.1066666666666647</v>
      </c>
      <c r="AZ155" s="560">
        <v>10.266666666666641</v>
      </c>
      <c r="BA155" s="560">
        <v>38.187067678684294</v>
      </c>
      <c r="BB155" s="560">
        <v>0</v>
      </c>
      <c r="BC155" s="560">
        <v>0</v>
      </c>
      <c r="BD155" s="560">
        <v>0</v>
      </c>
      <c r="BE155" s="560">
        <v>0</v>
      </c>
      <c r="BF155" s="560">
        <v>0</v>
      </c>
      <c r="BG155" s="560">
        <v>1.5843907901785701</v>
      </c>
      <c r="BH155" s="560">
        <v>0</v>
      </c>
      <c r="BI155" s="560">
        <v>0</v>
      </c>
      <c r="BJ155" s="560">
        <v>1</v>
      </c>
      <c r="BK155" s="560">
        <v>0</v>
      </c>
      <c r="BL155" s="560"/>
      <c r="BM155" s="560"/>
      <c r="BN155" s="560"/>
      <c r="BO155" s="560">
        <v>13</v>
      </c>
      <c r="BP155" s="560">
        <v>11.8</v>
      </c>
      <c r="BQ155" s="560">
        <v>10.199999999999999</v>
      </c>
      <c r="BR155" s="560"/>
    </row>
    <row r="156" spans="1:70" ht="15" x14ac:dyDescent="0.25">
      <c r="A156" s="564">
        <v>114</v>
      </c>
      <c r="B156" s="556">
        <v>124750</v>
      </c>
      <c r="C156" s="556">
        <v>9353113</v>
      </c>
      <c r="D156" s="557" t="s">
        <v>1235</v>
      </c>
      <c r="E156" s="558" t="s">
        <v>498</v>
      </c>
      <c r="F156" s="559">
        <v>0</v>
      </c>
      <c r="G156" s="560">
        <v>1</v>
      </c>
      <c r="H156" s="560">
        <v>0</v>
      </c>
      <c r="I156" s="560">
        <v>0</v>
      </c>
      <c r="J156" s="560">
        <v>7</v>
      </c>
      <c r="K156" s="560">
        <v>0</v>
      </c>
      <c r="L156" s="560">
        <v>45</v>
      </c>
      <c r="M156" s="560">
        <v>45</v>
      </c>
      <c r="N156" s="560">
        <v>5</v>
      </c>
      <c r="O156" s="560">
        <v>22</v>
      </c>
      <c r="P156" s="560">
        <v>18</v>
      </c>
      <c r="Q156" s="560">
        <v>0</v>
      </c>
      <c r="R156" s="560">
        <v>0</v>
      </c>
      <c r="S156" s="560">
        <v>0</v>
      </c>
      <c r="T156" s="560">
        <v>0</v>
      </c>
      <c r="U156" s="560">
        <v>0</v>
      </c>
      <c r="V156" s="560">
        <v>0</v>
      </c>
      <c r="W156" s="560">
        <v>45</v>
      </c>
      <c r="X156" s="560">
        <v>6.4285714285714288</v>
      </c>
      <c r="Y156" s="560">
        <v>9.9999999999999893</v>
      </c>
      <c r="Z156" s="560">
        <v>17.30769230769231</v>
      </c>
      <c r="AA156" s="560">
        <v>0</v>
      </c>
      <c r="AB156" s="560">
        <v>0</v>
      </c>
      <c r="AC156" s="560">
        <v>45</v>
      </c>
      <c r="AD156" s="560">
        <v>0</v>
      </c>
      <c r="AE156" s="560">
        <v>0</v>
      </c>
      <c r="AF156" s="560">
        <v>0</v>
      </c>
      <c r="AG156" s="560">
        <v>0</v>
      </c>
      <c r="AH156" s="560">
        <v>0</v>
      </c>
      <c r="AI156" s="560">
        <v>0</v>
      </c>
      <c r="AJ156" s="560">
        <v>0</v>
      </c>
      <c r="AK156" s="560">
        <v>0</v>
      </c>
      <c r="AL156" s="560">
        <v>0</v>
      </c>
      <c r="AM156" s="560">
        <v>0</v>
      </c>
      <c r="AN156" s="560">
        <v>0</v>
      </c>
      <c r="AO156" s="560">
        <v>0</v>
      </c>
      <c r="AP156" s="560">
        <v>0</v>
      </c>
      <c r="AQ156" s="560">
        <v>1.125</v>
      </c>
      <c r="AR156" s="560">
        <v>1.125</v>
      </c>
      <c r="AS156" s="560">
        <v>1.125</v>
      </c>
      <c r="AT156" s="560">
        <v>0</v>
      </c>
      <c r="AU156" s="560">
        <v>0</v>
      </c>
      <c r="AV156" s="560">
        <v>0</v>
      </c>
      <c r="AW156" s="560">
        <v>0</v>
      </c>
      <c r="AX156" s="560">
        <v>8.0000000000000071</v>
      </c>
      <c r="AY156" s="560">
        <v>1.9999999999999978</v>
      </c>
      <c r="AZ156" s="560">
        <v>3.0000000000000058</v>
      </c>
      <c r="BA156" s="560">
        <v>8.6850000000000094</v>
      </c>
      <c r="BB156" s="560">
        <v>0</v>
      </c>
      <c r="BC156" s="560">
        <v>0</v>
      </c>
      <c r="BD156" s="560">
        <v>0</v>
      </c>
      <c r="BE156" s="560">
        <v>3.5000000000000102</v>
      </c>
      <c r="BF156" s="560">
        <v>0</v>
      </c>
      <c r="BG156" s="560">
        <v>1.5294054189873401</v>
      </c>
      <c r="BH156" s="560">
        <v>0</v>
      </c>
      <c r="BI156" s="560">
        <v>0</v>
      </c>
      <c r="BJ156" s="560">
        <v>1</v>
      </c>
      <c r="BK156" s="560">
        <v>0</v>
      </c>
      <c r="BL156" s="560"/>
      <c r="BM156" s="560"/>
      <c r="BN156" s="560"/>
      <c r="BO156" s="560">
        <v>4.2</v>
      </c>
      <c r="BP156" s="560">
        <v>2.4</v>
      </c>
      <c r="BQ156" s="560">
        <v>3</v>
      </c>
      <c r="BR156" s="560"/>
    </row>
    <row r="157" spans="1:70" ht="15" x14ac:dyDescent="0.25">
      <c r="A157" s="564">
        <v>12</v>
      </c>
      <c r="B157" s="556">
        <v>124751</v>
      </c>
      <c r="C157" s="556">
        <v>9353114</v>
      </c>
      <c r="D157" s="557" t="s">
        <v>1236</v>
      </c>
      <c r="E157" s="558" t="s">
        <v>498</v>
      </c>
      <c r="F157" s="559">
        <v>0</v>
      </c>
      <c r="G157" s="560">
        <v>1</v>
      </c>
      <c r="H157" s="560">
        <v>0</v>
      </c>
      <c r="I157" s="560">
        <v>0</v>
      </c>
      <c r="J157" s="560">
        <v>7</v>
      </c>
      <c r="K157" s="560">
        <v>0</v>
      </c>
      <c r="L157" s="560">
        <v>197</v>
      </c>
      <c r="M157" s="560">
        <v>197</v>
      </c>
      <c r="N157" s="560">
        <v>30</v>
      </c>
      <c r="O157" s="560">
        <v>110</v>
      </c>
      <c r="P157" s="560">
        <v>57</v>
      </c>
      <c r="Q157" s="560">
        <v>0</v>
      </c>
      <c r="R157" s="560">
        <v>0</v>
      </c>
      <c r="S157" s="560">
        <v>0</v>
      </c>
      <c r="T157" s="560">
        <v>0</v>
      </c>
      <c r="U157" s="560">
        <v>0</v>
      </c>
      <c r="V157" s="560">
        <v>0</v>
      </c>
      <c r="W157" s="560">
        <v>197</v>
      </c>
      <c r="X157" s="560">
        <v>28.142857142857142</v>
      </c>
      <c r="Y157" s="560">
        <v>11.999999999999991</v>
      </c>
      <c r="Z157" s="560">
        <v>24.36021505376344</v>
      </c>
      <c r="AA157" s="560">
        <v>0</v>
      </c>
      <c r="AB157" s="560">
        <v>0</v>
      </c>
      <c r="AC157" s="560">
        <v>166.99999999999997</v>
      </c>
      <c r="AD157" s="560">
        <v>17.999999999999996</v>
      </c>
      <c r="AE157" s="560">
        <v>5.0000000000000044</v>
      </c>
      <c r="AF157" s="560">
        <v>1.0000000000000009</v>
      </c>
      <c r="AG157" s="560">
        <v>1.0000000000000009</v>
      </c>
      <c r="AH157" s="560">
        <v>3.0000000000000027</v>
      </c>
      <c r="AI157" s="560">
        <v>2.0000000000000018</v>
      </c>
      <c r="AJ157" s="560">
        <v>0</v>
      </c>
      <c r="AK157" s="560">
        <v>0</v>
      </c>
      <c r="AL157" s="560">
        <v>0</v>
      </c>
      <c r="AM157" s="560">
        <v>0</v>
      </c>
      <c r="AN157" s="560">
        <v>0</v>
      </c>
      <c r="AO157" s="560">
        <v>0</v>
      </c>
      <c r="AP157" s="560">
        <v>0</v>
      </c>
      <c r="AQ157" s="560">
        <v>1.1796407185628746</v>
      </c>
      <c r="AR157" s="560">
        <v>2.3592814371257451</v>
      </c>
      <c r="AS157" s="560">
        <v>3.5389221556886179</v>
      </c>
      <c r="AT157" s="560">
        <v>0</v>
      </c>
      <c r="AU157" s="560">
        <v>0</v>
      </c>
      <c r="AV157" s="560">
        <v>0</v>
      </c>
      <c r="AW157" s="560">
        <v>0</v>
      </c>
      <c r="AX157" s="560">
        <v>45.233644859813083</v>
      </c>
      <c r="AY157" s="560">
        <v>4.0714285714285694</v>
      </c>
      <c r="AZ157" s="560">
        <v>8.1428571428571495</v>
      </c>
      <c r="BA157" s="560">
        <v>41.087720953287025</v>
      </c>
      <c r="BB157" s="560">
        <v>0</v>
      </c>
      <c r="BC157" s="560">
        <v>0</v>
      </c>
      <c r="BD157" s="560">
        <v>0</v>
      </c>
      <c r="BE157" s="560">
        <v>0</v>
      </c>
      <c r="BF157" s="560">
        <v>0</v>
      </c>
      <c r="BG157" s="560">
        <v>1.6162137091836699</v>
      </c>
      <c r="BH157" s="560">
        <v>0</v>
      </c>
      <c r="BI157" s="560">
        <v>0</v>
      </c>
      <c r="BJ157" s="560">
        <v>1</v>
      </c>
      <c r="BK157" s="560">
        <v>0</v>
      </c>
      <c r="BL157" s="560"/>
      <c r="BM157" s="560"/>
      <c r="BN157" s="560"/>
      <c r="BO157" s="560">
        <v>0</v>
      </c>
      <c r="BP157" s="560">
        <v>0</v>
      </c>
      <c r="BQ157" s="560">
        <v>0</v>
      </c>
      <c r="BR157" s="560"/>
    </row>
    <row r="158" spans="1:70" ht="15" x14ac:dyDescent="0.25">
      <c r="A158" s="564">
        <v>203</v>
      </c>
      <c r="B158" s="556">
        <v>124754</v>
      </c>
      <c r="C158" s="556">
        <v>9353117</v>
      </c>
      <c r="D158" s="557" t="s">
        <v>1237</v>
      </c>
      <c r="E158" s="558" t="s">
        <v>498</v>
      </c>
      <c r="F158" s="559">
        <v>0</v>
      </c>
      <c r="G158" s="560">
        <v>1</v>
      </c>
      <c r="H158" s="560">
        <v>0</v>
      </c>
      <c r="I158" s="560">
        <v>0</v>
      </c>
      <c r="J158" s="560">
        <v>7</v>
      </c>
      <c r="K158" s="560">
        <v>0</v>
      </c>
      <c r="L158" s="560">
        <v>55</v>
      </c>
      <c r="M158" s="560">
        <v>55</v>
      </c>
      <c r="N158" s="560">
        <v>8</v>
      </c>
      <c r="O158" s="560">
        <v>36</v>
      </c>
      <c r="P158" s="560">
        <v>11</v>
      </c>
      <c r="Q158" s="560">
        <v>0</v>
      </c>
      <c r="R158" s="560">
        <v>0</v>
      </c>
      <c r="S158" s="560">
        <v>0</v>
      </c>
      <c r="T158" s="560">
        <v>0</v>
      </c>
      <c r="U158" s="560">
        <v>0</v>
      </c>
      <c r="V158" s="560">
        <v>0</v>
      </c>
      <c r="W158" s="560">
        <v>55</v>
      </c>
      <c r="X158" s="560">
        <v>7.8571428571428568</v>
      </c>
      <c r="Y158" s="560">
        <v>2.0000000000000018</v>
      </c>
      <c r="Z158" s="560">
        <v>7.333333333333333</v>
      </c>
      <c r="AA158" s="560">
        <v>0</v>
      </c>
      <c r="AB158" s="560">
        <v>0</v>
      </c>
      <c r="AC158" s="560">
        <v>48.000000000000014</v>
      </c>
      <c r="AD158" s="560">
        <v>0</v>
      </c>
      <c r="AE158" s="560">
        <v>2.9999999999999978</v>
      </c>
      <c r="AF158" s="560">
        <v>2.0000000000000018</v>
      </c>
      <c r="AG158" s="560">
        <v>2.0000000000000018</v>
      </c>
      <c r="AH158" s="560">
        <v>0</v>
      </c>
      <c r="AI158" s="560">
        <v>0</v>
      </c>
      <c r="AJ158" s="560">
        <v>0</v>
      </c>
      <c r="AK158" s="560">
        <v>0</v>
      </c>
      <c r="AL158" s="560">
        <v>0</v>
      </c>
      <c r="AM158" s="560">
        <v>0</v>
      </c>
      <c r="AN158" s="560">
        <v>0</v>
      </c>
      <c r="AO158" s="560">
        <v>0</v>
      </c>
      <c r="AP158" s="560">
        <v>0</v>
      </c>
      <c r="AQ158" s="560">
        <v>0</v>
      </c>
      <c r="AR158" s="560">
        <v>0</v>
      </c>
      <c r="AS158" s="560">
        <v>0</v>
      </c>
      <c r="AT158" s="560">
        <v>0</v>
      </c>
      <c r="AU158" s="560">
        <v>0</v>
      </c>
      <c r="AV158" s="560">
        <v>0</v>
      </c>
      <c r="AW158" s="560">
        <v>0</v>
      </c>
      <c r="AX158" s="560">
        <v>13.371428571428556</v>
      </c>
      <c r="AY158" s="560">
        <v>2.0000000000000018</v>
      </c>
      <c r="AZ158" s="560">
        <v>2.0000000000000018</v>
      </c>
      <c r="BA158" s="560">
        <v>11.572401215805463</v>
      </c>
      <c r="BB158" s="560">
        <v>0</v>
      </c>
      <c r="BC158" s="560">
        <v>0</v>
      </c>
      <c r="BD158" s="560">
        <v>0</v>
      </c>
      <c r="BE158" s="560">
        <v>5.5</v>
      </c>
      <c r="BF158" s="560">
        <v>0</v>
      </c>
      <c r="BG158" s="560">
        <v>1.37326995789474</v>
      </c>
      <c r="BH158" s="560">
        <v>0</v>
      </c>
      <c r="BI158" s="560">
        <v>0</v>
      </c>
      <c r="BJ158" s="560">
        <v>1</v>
      </c>
      <c r="BK158" s="560">
        <v>0</v>
      </c>
      <c r="BL158" s="560"/>
      <c r="BM158" s="560"/>
      <c r="BN158" s="560"/>
      <c r="BO158" s="560">
        <v>0</v>
      </c>
      <c r="BP158" s="560">
        <v>0</v>
      </c>
      <c r="BQ158" s="560">
        <v>0</v>
      </c>
      <c r="BR158" s="560"/>
    </row>
    <row r="159" spans="1:70" ht="15" x14ac:dyDescent="0.25">
      <c r="A159" s="564">
        <v>217</v>
      </c>
      <c r="B159" s="556">
        <v>124755</v>
      </c>
      <c r="C159" s="556">
        <v>9353121</v>
      </c>
      <c r="D159" s="557" t="s">
        <v>776</v>
      </c>
      <c r="E159" s="558" t="s">
        <v>498</v>
      </c>
      <c r="F159" s="559">
        <v>0</v>
      </c>
      <c r="G159" s="560">
        <v>1</v>
      </c>
      <c r="H159" s="560">
        <v>0</v>
      </c>
      <c r="I159" s="560">
        <v>0</v>
      </c>
      <c r="J159" s="560">
        <v>7</v>
      </c>
      <c r="K159" s="560">
        <v>0</v>
      </c>
      <c r="L159" s="560">
        <v>109</v>
      </c>
      <c r="M159" s="560">
        <v>109</v>
      </c>
      <c r="N159" s="560">
        <v>7</v>
      </c>
      <c r="O159" s="560">
        <v>62</v>
      </c>
      <c r="P159" s="560">
        <v>40</v>
      </c>
      <c r="Q159" s="560">
        <v>0</v>
      </c>
      <c r="R159" s="560">
        <v>0</v>
      </c>
      <c r="S159" s="560">
        <v>0</v>
      </c>
      <c r="T159" s="560">
        <v>0</v>
      </c>
      <c r="U159" s="560">
        <v>0</v>
      </c>
      <c r="V159" s="560">
        <v>0</v>
      </c>
      <c r="W159" s="560">
        <v>109</v>
      </c>
      <c r="X159" s="560">
        <v>15.571428571428571</v>
      </c>
      <c r="Y159" s="560">
        <v>10.000000000000007</v>
      </c>
      <c r="Z159" s="560">
        <v>20.322033898305087</v>
      </c>
      <c r="AA159" s="560">
        <v>0</v>
      </c>
      <c r="AB159" s="560">
        <v>0</v>
      </c>
      <c r="AC159" s="560">
        <v>93.999999999999957</v>
      </c>
      <c r="AD159" s="560">
        <v>0</v>
      </c>
      <c r="AE159" s="560">
        <v>3.9999999999999978</v>
      </c>
      <c r="AF159" s="560">
        <v>6.9999999999999956</v>
      </c>
      <c r="AG159" s="560">
        <v>2.9999999999999987</v>
      </c>
      <c r="AH159" s="560">
        <v>1.0000000000000007</v>
      </c>
      <c r="AI159" s="560">
        <v>0</v>
      </c>
      <c r="AJ159" s="560">
        <v>0</v>
      </c>
      <c r="AK159" s="560">
        <v>0</v>
      </c>
      <c r="AL159" s="560">
        <v>0</v>
      </c>
      <c r="AM159" s="560">
        <v>0</v>
      </c>
      <c r="AN159" s="560">
        <v>0</v>
      </c>
      <c r="AO159" s="560">
        <v>0</v>
      </c>
      <c r="AP159" s="560">
        <v>0</v>
      </c>
      <c r="AQ159" s="560">
        <v>0</v>
      </c>
      <c r="AR159" s="560">
        <v>0</v>
      </c>
      <c r="AS159" s="560">
        <v>0</v>
      </c>
      <c r="AT159" s="560">
        <v>0</v>
      </c>
      <c r="AU159" s="560">
        <v>0</v>
      </c>
      <c r="AV159" s="560">
        <v>0</v>
      </c>
      <c r="AW159" s="560">
        <v>0</v>
      </c>
      <c r="AX159" s="560">
        <v>23.999999999999975</v>
      </c>
      <c r="AY159" s="560">
        <v>3.0769230769230758</v>
      </c>
      <c r="AZ159" s="560">
        <v>3.0769230769230758</v>
      </c>
      <c r="BA159" s="560">
        <v>18.419849170437388</v>
      </c>
      <c r="BB159" s="560">
        <v>0</v>
      </c>
      <c r="BC159" s="560">
        <v>0</v>
      </c>
      <c r="BD159" s="560">
        <v>0</v>
      </c>
      <c r="BE159" s="560">
        <v>0</v>
      </c>
      <c r="BF159" s="560">
        <v>0</v>
      </c>
      <c r="BG159" s="560">
        <v>1.92823442631579</v>
      </c>
      <c r="BH159" s="560">
        <v>0</v>
      </c>
      <c r="BI159" s="560">
        <v>0</v>
      </c>
      <c r="BJ159" s="560">
        <v>1</v>
      </c>
      <c r="BK159" s="560">
        <v>0</v>
      </c>
      <c r="BL159" s="560"/>
      <c r="BM159" s="560"/>
      <c r="BN159" s="560"/>
      <c r="BO159" s="560">
        <v>0</v>
      </c>
      <c r="BP159" s="560">
        <v>0</v>
      </c>
      <c r="BQ159" s="560">
        <v>0</v>
      </c>
      <c r="BR159" s="560"/>
    </row>
    <row r="160" spans="1:70" ht="15" x14ac:dyDescent="0.25">
      <c r="A160" s="564">
        <v>496</v>
      </c>
      <c r="B160" s="556">
        <v>124756</v>
      </c>
      <c r="C160" s="556">
        <v>9353123</v>
      </c>
      <c r="D160" s="557" t="s">
        <v>1238</v>
      </c>
      <c r="E160" s="558" t="s">
        <v>498</v>
      </c>
      <c r="F160" s="559">
        <v>0</v>
      </c>
      <c r="G160" s="560">
        <v>1</v>
      </c>
      <c r="H160" s="560">
        <v>0</v>
      </c>
      <c r="I160" s="560">
        <v>0</v>
      </c>
      <c r="J160" s="560">
        <v>7</v>
      </c>
      <c r="K160" s="560">
        <v>0</v>
      </c>
      <c r="L160" s="560">
        <v>195</v>
      </c>
      <c r="M160" s="560">
        <v>195</v>
      </c>
      <c r="N160" s="560">
        <v>29</v>
      </c>
      <c r="O160" s="560">
        <v>113</v>
      </c>
      <c r="P160" s="560">
        <v>53</v>
      </c>
      <c r="Q160" s="560">
        <v>0</v>
      </c>
      <c r="R160" s="560">
        <v>0</v>
      </c>
      <c r="S160" s="560">
        <v>0</v>
      </c>
      <c r="T160" s="560">
        <v>0</v>
      </c>
      <c r="U160" s="560">
        <v>0</v>
      </c>
      <c r="V160" s="560">
        <v>0</v>
      </c>
      <c r="W160" s="560">
        <v>195</v>
      </c>
      <c r="X160" s="560">
        <v>27.857142857142858</v>
      </c>
      <c r="Y160" s="560">
        <v>11.999999999999993</v>
      </c>
      <c r="Z160" s="560">
        <v>21.328125</v>
      </c>
      <c r="AA160" s="560">
        <v>0</v>
      </c>
      <c r="AB160" s="560">
        <v>0</v>
      </c>
      <c r="AC160" s="560">
        <v>193.00000000000006</v>
      </c>
      <c r="AD160" s="560">
        <v>1.0000000000000004</v>
      </c>
      <c r="AE160" s="560">
        <v>1.0000000000000004</v>
      </c>
      <c r="AF160" s="560">
        <v>0</v>
      </c>
      <c r="AG160" s="560">
        <v>0</v>
      </c>
      <c r="AH160" s="560">
        <v>0</v>
      </c>
      <c r="AI160" s="560">
        <v>0</v>
      </c>
      <c r="AJ160" s="560">
        <v>0</v>
      </c>
      <c r="AK160" s="560">
        <v>0</v>
      </c>
      <c r="AL160" s="560">
        <v>0</v>
      </c>
      <c r="AM160" s="560">
        <v>0</v>
      </c>
      <c r="AN160" s="560">
        <v>0</v>
      </c>
      <c r="AO160" s="560">
        <v>0</v>
      </c>
      <c r="AP160" s="560">
        <v>0</v>
      </c>
      <c r="AQ160" s="560">
        <v>0</v>
      </c>
      <c r="AR160" s="560">
        <v>0</v>
      </c>
      <c r="AS160" s="560">
        <v>1.1746987951807231</v>
      </c>
      <c r="AT160" s="560">
        <v>0</v>
      </c>
      <c r="AU160" s="560">
        <v>0</v>
      </c>
      <c r="AV160" s="560">
        <v>0</v>
      </c>
      <c r="AW160" s="560">
        <v>0</v>
      </c>
      <c r="AX160" s="560">
        <v>35.954545454545432</v>
      </c>
      <c r="AY160" s="560">
        <v>5.0961538461538485</v>
      </c>
      <c r="AZ160" s="560">
        <v>9.173076923076918</v>
      </c>
      <c r="BA160" s="560">
        <v>35.694701533406331</v>
      </c>
      <c r="BB160" s="560">
        <v>0</v>
      </c>
      <c r="BC160" s="560">
        <v>0</v>
      </c>
      <c r="BD160" s="560">
        <v>0</v>
      </c>
      <c r="BE160" s="560">
        <v>0</v>
      </c>
      <c r="BF160" s="560">
        <v>0</v>
      </c>
      <c r="BG160" s="560">
        <v>2.0404817452229298</v>
      </c>
      <c r="BH160" s="560">
        <v>0</v>
      </c>
      <c r="BI160" s="560">
        <v>0</v>
      </c>
      <c r="BJ160" s="560">
        <v>1</v>
      </c>
      <c r="BK160" s="560">
        <v>0</v>
      </c>
      <c r="BL160" s="560"/>
      <c r="BM160" s="560"/>
      <c r="BN160" s="560"/>
      <c r="BO160" s="560">
        <v>0</v>
      </c>
      <c r="BP160" s="560">
        <v>0</v>
      </c>
      <c r="BQ160" s="560">
        <v>0</v>
      </c>
      <c r="BR160" s="560"/>
    </row>
    <row r="161" spans="1:70" ht="15" x14ac:dyDescent="0.25">
      <c r="A161" s="564">
        <v>507</v>
      </c>
      <c r="B161" s="556">
        <v>124757</v>
      </c>
      <c r="C161" s="556">
        <v>9353124</v>
      </c>
      <c r="D161" s="557" t="s">
        <v>926</v>
      </c>
      <c r="E161" s="558" t="s">
        <v>498</v>
      </c>
      <c r="F161" s="559">
        <v>0</v>
      </c>
      <c r="G161" s="560">
        <v>1</v>
      </c>
      <c r="H161" s="560">
        <v>0</v>
      </c>
      <c r="I161" s="560">
        <v>0</v>
      </c>
      <c r="J161" s="560">
        <v>7</v>
      </c>
      <c r="K161" s="560">
        <v>0</v>
      </c>
      <c r="L161" s="560">
        <v>211</v>
      </c>
      <c r="M161" s="560">
        <v>211</v>
      </c>
      <c r="N161" s="560">
        <v>29</v>
      </c>
      <c r="O161" s="560">
        <v>132</v>
      </c>
      <c r="P161" s="560">
        <v>70</v>
      </c>
      <c r="Q161" s="560">
        <v>0</v>
      </c>
      <c r="R161" s="560">
        <v>0</v>
      </c>
      <c r="S161" s="560">
        <v>0</v>
      </c>
      <c r="T161" s="560">
        <v>0</v>
      </c>
      <c r="U161" s="560">
        <v>0</v>
      </c>
      <c r="V161" s="560">
        <v>0</v>
      </c>
      <c r="W161" s="560">
        <v>211</v>
      </c>
      <c r="X161" s="560">
        <v>30.142857142857142</v>
      </c>
      <c r="Y161" s="560">
        <v>23.748917748917844</v>
      </c>
      <c r="Z161" s="560">
        <v>44.283950617283949</v>
      </c>
      <c r="AA161" s="560">
        <v>0</v>
      </c>
      <c r="AB161" s="560">
        <v>0</v>
      </c>
      <c r="AC161" s="560">
        <v>150.71428571428564</v>
      </c>
      <c r="AD161" s="560">
        <v>31.969696969697072</v>
      </c>
      <c r="AE161" s="560">
        <v>7.3073593073592997</v>
      </c>
      <c r="AF161" s="560">
        <v>12.787878787878787</v>
      </c>
      <c r="AG161" s="560">
        <v>6.3939393939393936</v>
      </c>
      <c r="AH161" s="560">
        <v>1.8268398268398272</v>
      </c>
      <c r="AI161" s="560">
        <v>0</v>
      </c>
      <c r="AJ161" s="560">
        <v>0</v>
      </c>
      <c r="AK161" s="560">
        <v>0</v>
      </c>
      <c r="AL161" s="560">
        <v>0</v>
      </c>
      <c r="AM161" s="560">
        <v>0</v>
      </c>
      <c r="AN161" s="560">
        <v>0</v>
      </c>
      <c r="AO161" s="560">
        <v>0</v>
      </c>
      <c r="AP161" s="560">
        <v>0</v>
      </c>
      <c r="AQ161" s="560">
        <v>1.0445544554455444</v>
      </c>
      <c r="AR161" s="560">
        <v>2.0891089108910887</v>
      </c>
      <c r="AS161" s="560">
        <v>2.0891089108910887</v>
      </c>
      <c r="AT161" s="560">
        <v>0</v>
      </c>
      <c r="AU161" s="560">
        <v>0</v>
      </c>
      <c r="AV161" s="560">
        <v>0</v>
      </c>
      <c r="AW161" s="560">
        <v>0.86831275720164613</v>
      </c>
      <c r="AX161" s="560">
        <v>44.335877862595446</v>
      </c>
      <c r="AY161" s="560">
        <v>10.999999999999989</v>
      </c>
      <c r="AZ161" s="560">
        <v>16.000000000000032</v>
      </c>
      <c r="BA161" s="560">
        <v>44.036502154032249</v>
      </c>
      <c r="BB161" s="560">
        <v>0</v>
      </c>
      <c r="BC161" s="560">
        <v>0</v>
      </c>
      <c r="BD161" s="560">
        <v>0</v>
      </c>
      <c r="BE161" s="560">
        <v>0</v>
      </c>
      <c r="BF161" s="560">
        <v>0</v>
      </c>
      <c r="BG161" s="560">
        <v>0.60631837676056299</v>
      </c>
      <c r="BH161" s="560">
        <v>0</v>
      </c>
      <c r="BI161" s="560">
        <v>0</v>
      </c>
      <c r="BJ161" s="560">
        <v>1</v>
      </c>
      <c r="BK161" s="560">
        <v>0</v>
      </c>
      <c r="BL161" s="560">
        <v>20</v>
      </c>
      <c r="BM161" s="560"/>
      <c r="BN161" s="560"/>
      <c r="BO161" s="560">
        <v>26</v>
      </c>
      <c r="BP161" s="560">
        <v>10</v>
      </c>
      <c r="BQ161" s="560">
        <v>15</v>
      </c>
      <c r="BR161" s="560"/>
    </row>
    <row r="162" spans="1:70" ht="15" x14ac:dyDescent="0.25">
      <c r="A162" s="564">
        <v>17</v>
      </c>
      <c r="B162" s="556">
        <v>124758</v>
      </c>
      <c r="C162" s="556">
        <v>9353125</v>
      </c>
      <c r="D162" s="557" t="s">
        <v>1239</v>
      </c>
      <c r="E162" s="558" t="s">
        <v>498</v>
      </c>
      <c r="F162" s="559">
        <v>0</v>
      </c>
      <c r="G162" s="560">
        <v>1</v>
      </c>
      <c r="H162" s="560">
        <v>0</v>
      </c>
      <c r="I162" s="560">
        <v>0</v>
      </c>
      <c r="J162" s="560">
        <v>7</v>
      </c>
      <c r="K162" s="560">
        <v>0</v>
      </c>
      <c r="L162" s="560">
        <v>180</v>
      </c>
      <c r="M162" s="560">
        <v>180</v>
      </c>
      <c r="N162" s="560">
        <v>30</v>
      </c>
      <c r="O162" s="560">
        <v>90</v>
      </c>
      <c r="P162" s="560">
        <v>60</v>
      </c>
      <c r="Q162" s="560">
        <v>0</v>
      </c>
      <c r="R162" s="560">
        <v>0</v>
      </c>
      <c r="S162" s="560">
        <v>0</v>
      </c>
      <c r="T162" s="560">
        <v>0</v>
      </c>
      <c r="U162" s="560">
        <v>0</v>
      </c>
      <c r="V162" s="560">
        <v>0</v>
      </c>
      <c r="W162" s="560">
        <v>180</v>
      </c>
      <c r="X162" s="560">
        <v>25.714285714285715</v>
      </c>
      <c r="Y162" s="560">
        <v>19.000000000000078</v>
      </c>
      <c r="Z162" s="560">
        <v>25.11627906976744</v>
      </c>
      <c r="AA162" s="560">
        <v>0</v>
      </c>
      <c r="AB162" s="560">
        <v>0</v>
      </c>
      <c r="AC162" s="560">
        <v>180</v>
      </c>
      <c r="AD162" s="560">
        <v>0</v>
      </c>
      <c r="AE162" s="560">
        <v>0</v>
      </c>
      <c r="AF162" s="560">
        <v>0</v>
      </c>
      <c r="AG162" s="560">
        <v>0</v>
      </c>
      <c r="AH162" s="560">
        <v>0</v>
      </c>
      <c r="AI162" s="560">
        <v>0</v>
      </c>
      <c r="AJ162" s="560">
        <v>0</v>
      </c>
      <c r="AK162" s="560">
        <v>0</v>
      </c>
      <c r="AL162" s="560">
        <v>0</v>
      </c>
      <c r="AM162" s="560">
        <v>0</v>
      </c>
      <c r="AN162" s="560">
        <v>0</v>
      </c>
      <c r="AO162" s="560">
        <v>0</v>
      </c>
      <c r="AP162" s="560">
        <v>0</v>
      </c>
      <c r="AQ162" s="560">
        <v>0</v>
      </c>
      <c r="AR162" s="560">
        <v>1.2000000000000006</v>
      </c>
      <c r="AS162" s="560">
        <v>1.2000000000000006</v>
      </c>
      <c r="AT162" s="560">
        <v>0</v>
      </c>
      <c r="AU162" s="560">
        <v>0</v>
      </c>
      <c r="AV162" s="560">
        <v>0</v>
      </c>
      <c r="AW162" s="560">
        <v>0</v>
      </c>
      <c r="AX162" s="560">
        <v>38.999999999999972</v>
      </c>
      <c r="AY162" s="560">
        <v>5.2631578947368398</v>
      </c>
      <c r="AZ162" s="560">
        <v>8.4210526315789203</v>
      </c>
      <c r="BA162" s="560">
        <v>37.717263157894678</v>
      </c>
      <c r="BB162" s="560">
        <v>0</v>
      </c>
      <c r="BC162" s="560">
        <v>0</v>
      </c>
      <c r="BD162" s="560">
        <v>0</v>
      </c>
      <c r="BE162" s="560">
        <v>3.0000000000000595</v>
      </c>
      <c r="BF162" s="560">
        <v>0</v>
      </c>
      <c r="BG162" s="560">
        <v>2.4395984882681598</v>
      </c>
      <c r="BH162" s="560">
        <v>0</v>
      </c>
      <c r="BI162" s="560">
        <v>0</v>
      </c>
      <c r="BJ162" s="560">
        <v>1</v>
      </c>
      <c r="BK162" s="560">
        <v>0</v>
      </c>
      <c r="BL162" s="560"/>
      <c r="BM162" s="560"/>
      <c r="BN162" s="560"/>
      <c r="BO162" s="560">
        <v>0</v>
      </c>
      <c r="BP162" s="560">
        <v>0</v>
      </c>
      <c r="BQ162" s="560">
        <v>0</v>
      </c>
      <c r="BR162" s="560"/>
    </row>
    <row r="163" spans="1:70" ht="15" x14ac:dyDescent="0.25">
      <c r="A163" s="564">
        <v>481</v>
      </c>
      <c r="B163" s="556">
        <v>124761</v>
      </c>
      <c r="C163" s="556">
        <v>9353305</v>
      </c>
      <c r="D163" s="557" t="s">
        <v>1240</v>
      </c>
      <c r="E163" s="558" t="s">
        <v>498</v>
      </c>
      <c r="F163" s="559">
        <v>0</v>
      </c>
      <c r="G163" s="560">
        <v>1</v>
      </c>
      <c r="H163" s="560">
        <v>0</v>
      </c>
      <c r="I163" s="560">
        <v>0</v>
      </c>
      <c r="J163" s="560">
        <v>7</v>
      </c>
      <c r="K163" s="560">
        <v>0</v>
      </c>
      <c r="L163" s="560">
        <v>195</v>
      </c>
      <c r="M163" s="560">
        <v>195</v>
      </c>
      <c r="N163" s="560">
        <v>30</v>
      </c>
      <c r="O163" s="560">
        <v>111</v>
      </c>
      <c r="P163" s="560">
        <v>54</v>
      </c>
      <c r="Q163" s="560">
        <v>0</v>
      </c>
      <c r="R163" s="560">
        <v>0</v>
      </c>
      <c r="S163" s="560">
        <v>0</v>
      </c>
      <c r="T163" s="560">
        <v>0</v>
      </c>
      <c r="U163" s="560">
        <v>0</v>
      </c>
      <c r="V163" s="560">
        <v>0</v>
      </c>
      <c r="W163" s="560">
        <v>195</v>
      </c>
      <c r="X163" s="560">
        <v>27.857142857142858</v>
      </c>
      <c r="Y163" s="560">
        <v>14.999999999999995</v>
      </c>
      <c r="Z163" s="560">
        <v>33.654822335025379</v>
      </c>
      <c r="AA163" s="560">
        <v>0</v>
      </c>
      <c r="AB163" s="560">
        <v>0</v>
      </c>
      <c r="AC163" s="560">
        <v>172.99999999999997</v>
      </c>
      <c r="AD163" s="560">
        <v>22.000000000000036</v>
      </c>
      <c r="AE163" s="560">
        <v>0</v>
      </c>
      <c r="AF163" s="560">
        <v>0</v>
      </c>
      <c r="AG163" s="560">
        <v>0</v>
      </c>
      <c r="AH163" s="560">
        <v>0</v>
      </c>
      <c r="AI163" s="560">
        <v>0</v>
      </c>
      <c r="AJ163" s="560">
        <v>0</v>
      </c>
      <c r="AK163" s="560">
        <v>0</v>
      </c>
      <c r="AL163" s="560">
        <v>0</v>
      </c>
      <c r="AM163" s="560">
        <v>0</v>
      </c>
      <c r="AN163" s="560">
        <v>0</v>
      </c>
      <c r="AO163" s="560">
        <v>0</v>
      </c>
      <c r="AP163" s="560">
        <v>0</v>
      </c>
      <c r="AQ163" s="560">
        <v>8.272727272727268</v>
      </c>
      <c r="AR163" s="560">
        <v>20.090909090909086</v>
      </c>
      <c r="AS163" s="560">
        <v>41.363636363636338</v>
      </c>
      <c r="AT163" s="560">
        <v>0</v>
      </c>
      <c r="AU163" s="560">
        <v>0</v>
      </c>
      <c r="AV163" s="560">
        <v>0</v>
      </c>
      <c r="AW163" s="560">
        <v>0.98984771573604058</v>
      </c>
      <c r="AX163" s="560">
        <v>46.68224299065416</v>
      </c>
      <c r="AY163" s="560">
        <v>5.7446808510638165</v>
      </c>
      <c r="AZ163" s="560">
        <v>13.787234042553182</v>
      </c>
      <c r="BA163" s="560">
        <v>48.844258753773516</v>
      </c>
      <c r="BB163" s="560">
        <v>0</v>
      </c>
      <c r="BC163" s="560">
        <v>0</v>
      </c>
      <c r="BD163" s="560">
        <v>0</v>
      </c>
      <c r="BE163" s="560">
        <v>0</v>
      </c>
      <c r="BF163" s="560">
        <v>0</v>
      </c>
      <c r="BG163" s="560">
        <v>0.43651907526315797</v>
      </c>
      <c r="BH163" s="560">
        <v>0</v>
      </c>
      <c r="BI163" s="560">
        <v>0</v>
      </c>
      <c r="BJ163" s="560">
        <v>1</v>
      </c>
      <c r="BK163" s="560">
        <v>0</v>
      </c>
      <c r="BL163" s="560"/>
      <c r="BM163" s="560"/>
      <c r="BN163" s="560"/>
      <c r="BO163" s="560">
        <v>0</v>
      </c>
      <c r="BP163" s="560">
        <v>0</v>
      </c>
      <c r="BQ163" s="560">
        <v>0</v>
      </c>
      <c r="BR163" s="560"/>
    </row>
    <row r="164" spans="1:70" ht="15" x14ac:dyDescent="0.25">
      <c r="A164" s="564">
        <v>421</v>
      </c>
      <c r="B164" s="556">
        <v>124762</v>
      </c>
      <c r="C164" s="556">
        <v>9353308</v>
      </c>
      <c r="D164" s="557" t="s">
        <v>1241</v>
      </c>
      <c r="E164" s="558" t="s">
        <v>498</v>
      </c>
      <c r="F164" s="559">
        <v>0</v>
      </c>
      <c r="G164" s="560">
        <v>1</v>
      </c>
      <c r="H164" s="560">
        <v>0</v>
      </c>
      <c r="I164" s="560">
        <v>0</v>
      </c>
      <c r="J164" s="560">
        <v>7</v>
      </c>
      <c r="K164" s="560">
        <v>0</v>
      </c>
      <c r="L164" s="560">
        <v>270</v>
      </c>
      <c r="M164" s="560">
        <v>270</v>
      </c>
      <c r="N164" s="560">
        <v>45</v>
      </c>
      <c r="O164" s="560">
        <v>172</v>
      </c>
      <c r="P164" s="560">
        <v>53</v>
      </c>
      <c r="Q164" s="560">
        <v>0</v>
      </c>
      <c r="R164" s="560">
        <v>0</v>
      </c>
      <c r="S164" s="560">
        <v>0</v>
      </c>
      <c r="T164" s="560">
        <v>0</v>
      </c>
      <c r="U164" s="560">
        <v>0</v>
      </c>
      <c r="V164" s="560">
        <v>0</v>
      </c>
      <c r="W164" s="560">
        <v>270</v>
      </c>
      <c r="X164" s="560">
        <v>38.571428571428569</v>
      </c>
      <c r="Y164" s="560">
        <v>32.000000000000128</v>
      </c>
      <c r="Z164" s="560">
        <v>51.050420168067227</v>
      </c>
      <c r="AA164" s="560">
        <v>0</v>
      </c>
      <c r="AB164" s="560">
        <v>0</v>
      </c>
      <c r="AC164" s="560">
        <v>226</v>
      </c>
      <c r="AD164" s="560">
        <v>36.999999999999993</v>
      </c>
      <c r="AE164" s="560">
        <v>0</v>
      </c>
      <c r="AF164" s="560">
        <v>6.9999999999999929</v>
      </c>
      <c r="AG164" s="560">
        <v>0</v>
      </c>
      <c r="AH164" s="560">
        <v>0</v>
      </c>
      <c r="AI164" s="560">
        <v>0</v>
      </c>
      <c r="AJ164" s="560">
        <v>0</v>
      </c>
      <c r="AK164" s="560">
        <v>0</v>
      </c>
      <c r="AL164" s="560">
        <v>0</v>
      </c>
      <c r="AM164" s="560">
        <v>0</v>
      </c>
      <c r="AN164" s="560">
        <v>0</v>
      </c>
      <c r="AO164" s="560">
        <v>0</v>
      </c>
      <c r="AP164" s="560">
        <v>0</v>
      </c>
      <c r="AQ164" s="560">
        <v>8.3999999999999968</v>
      </c>
      <c r="AR164" s="560">
        <v>14.399999999999991</v>
      </c>
      <c r="AS164" s="560">
        <v>19.199999999999996</v>
      </c>
      <c r="AT164" s="560">
        <v>0</v>
      </c>
      <c r="AU164" s="560">
        <v>0</v>
      </c>
      <c r="AV164" s="560">
        <v>0</v>
      </c>
      <c r="AW164" s="560">
        <v>0</v>
      </c>
      <c r="AX164" s="560">
        <v>68.8</v>
      </c>
      <c r="AY164" s="560">
        <v>5.4081632653061433</v>
      </c>
      <c r="AZ164" s="560">
        <v>12.979591836734668</v>
      </c>
      <c r="BA164" s="560">
        <v>64.285910204081603</v>
      </c>
      <c r="BB164" s="560">
        <v>0</v>
      </c>
      <c r="BC164" s="560">
        <v>0</v>
      </c>
      <c r="BD164" s="560">
        <v>0</v>
      </c>
      <c r="BE164" s="560">
        <v>8.0000000000001013</v>
      </c>
      <c r="BF164" s="560">
        <v>0</v>
      </c>
      <c r="BG164" s="560">
        <v>0.57407041645161305</v>
      </c>
      <c r="BH164" s="560">
        <v>0</v>
      </c>
      <c r="BI164" s="560">
        <v>0</v>
      </c>
      <c r="BJ164" s="560">
        <v>1</v>
      </c>
      <c r="BK164" s="560">
        <v>0</v>
      </c>
      <c r="BL164" s="560"/>
      <c r="BM164" s="560"/>
      <c r="BN164" s="560"/>
      <c r="BO164" s="560">
        <v>0</v>
      </c>
      <c r="BP164" s="560">
        <v>0</v>
      </c>
      <c r="BQ164" s="560">
        <v>0</v>
      </c>
      <c r="BR164" s="560"/>
    </row>
    <row r="165" spans="1:70" ht="15" x14ac:dyDescent="0.25">
      <c r="A165" s="564">
        <v>509</v>
      </c>
      <c r="B165" s="556">
        <v>124763</v>
      </c>
      <c r="C165" s="556">
        <v>9353310</v>
      </c>
      <c r="D165" s="557" t="s">
        <v>1242</v>
      </c>
      <c r="E165" s="558" t="s">
        <v>498</v>
      </c>
      <c r="F165" s="559">
        <v>0</v>
      </c>
      <c r="G165" s="560">
        <v>1</v>
      </c>
      <c r="H165" s="560">
        <v>0</v>
      </c>
      <c r="I165" s="560">
        <v>0</v>
      </c>
      <c r="J165" s="560">
        <v>7</v>
      </c>
      <c r="K165" s="560">
        <v>0</v>
      </c>
      <c r="L165" s="560">
        <v>135</v>
      </c>
      <c r="M165" s="560">
        <v>135</v>
      </c>
      <c r="N165" s="560">
        <v>24</v>
      </c>
      <c r="O165" s="560">
        <v>73</v>
      </c>
      <c r="P165" s="560">
        <v>38</v>
      </c>
      <c r="Q165" s="560">
        <v>0</v>
      </c>
      <c r="R165" s="560">
        <v>0</v>
      </c>
      <c r="S165" s="560">
        <v>0</v>
      </c>
      <c r="T165" s="560">
        <v>0</v>
      </c>
      <c r="U165" s="560">
        <v>0</v>
      </c>
      <c r="V165" s="560">
        <v>0</v>
      </c>
      <c r="W165" s="560">
        <v>135</v>
      </c>
      <c r="X165" s="560">
        <v>19.285714285714285</v>
      </c>
      <c r="Y165" s="560">
        <v>10.000000000000004</v>
      </c>
      <c r="Z165" s="560">
        <v>18.586956521739129</v>
      </c>
      <c r="AA165" s="560">
        <v>0</v>
      </c>
      <c r="AB165" s="560">
        <v>0</v>
      </c>
      <c r="AC165" s="560">
        <v>93.000000000000014</v>
      </c>
      <c r="AD165" s="560">
        <v>22.000000000000007</v>
      </c>
      <c r="AE165" s="560">
        <v>1.999999999999998</v>
      </c>
      <c r="AF165" s="560">
        <v>10.000000000000004</v>
      </c>
      <c r="AG165" s="560">
        <v>8.0000000000000053</v>
      </c>
      <c r="AH165" s="560">
        <v>0</v>
      </c>
      <c r="AI165" s="560">
        <v>0</v>
      </c>
      <c r="AJ165" s="560">
        <v>0</v>
      </c>
      <c r="AK165" s="560">
        <v>0</v>
      </c>
      <c r="AL165" s="560">
        <v>0</v>
      </c>
      <c r="AM165" s="560">
        <v>0</v>
      </c>
      <c r="AN165" s="560">
        <v>0</v>
      </c>
      <c r="AO165" s="560">
        <v>0</v>
      </c>
      <c r="AP165" s="560">
        <v>0</v>
      </c>
      <c r="AQ165" s="560">
        <v>2.4324324324324302</v>
      </c>
      <c r="AR165" s="560">
        <v>6.0810810810810754</v>
      </c>
      <c r="AS165" s="560">
        <v>12.162162162162163</v>
      </c>
      <c r="AT165" s="560">
        <v>0</v>
      </c>
      <c r="AU165" s="560">
        <v>0</v>
      </c>
      <c r="AV165" s="560">
        <v>0</v>
      </c>
      <c r="AW165" s="560">
        <v>0</v>
      </c>
      <c r="AX165" s="560">
        <v>28.788732394366228</v>
      </c>
      <c r="AY165" s="560">
        <v>7.3888888888888724</v>
      </c>
      <c r="AZ165" s="560">
        <v>8.4444444444444358</v>
      </c>
      <c r="BA165" s="560">
        <v>30.928130947849272</v>
      </c>
      <c r="BB165" s="560">
        <v>0</v>
      </c>
      <c r="BC165" s="560">
        <v>0</v>
      </c>
      <c r="BD165" s="560">
        <v>0</v>
      </c>
      <c r="BE165" s="560">
        <v>0</v>
      </c>
      <c r="BF165" s="560">
        <v>0</v>
      </c>
      <c r="BG165" s="560">
        <v>0.38696845057471302</v>
      </c>
      <c r="BH165" s="560">
        <v>0</v>
      </c>
      <c r="BI165" s="560">
        <v>0</v>
      </c>
      <c r="BJ165" s="560">
        <v>1</v>
      </c>
      <c r="BK165" s="560">
        <v>0</v>
      </c>
      <c r="BL165" s="560"/>
      <c r="BM165" s="560"/>
      <c r="BN165" s="560"/>
      <c r="BO165" s="560">
        <v>0</v>
      </c>
      <c r="BP165" s="560">
        <v>0</v>
      </c>
      <c r="BQ165" s="560">
        <v>0</v>
      </c>
      <c r="BR165" s="560"/>
    </row>
    <row r="166" spans="1:70" ht="15" x14ac:dyDescent="0.25">
      <c r="A166" s="564">
        <v>420</v>
      </c>
      <c r="B166" s="556">
        <v>124764</v>
      </c>
      <c r="C166" s="556">
        <v>9353311</v>
      </c>
      <c r="D166" s="557" t="s">
        <v>1243</v>
      </c>
      <c r="E166" s="558" t="s">
        <v>498</v>
      </c>
      <c r="F166" s="559">
        <v>0</v>
      </c>
      <c r="G166" s="560">
        <v>1</v>
      </c>
      <c r="H166" s="560">
        <v>0</v>
      </c>
      <c r="I166" s="560">
        <v>0</v>
      </c>
      <c r="J166" s="560">
        <v>7</v>
      </c>
      <c r="K166" s="560">
        <v>0</v>
      </c>
      <c r="L166" s="560">
        <v>389</v>
      </c>
      <c r="M166" s="560">
        <v>389</v>
      </c>
      <c r="N166" s="560">
        <v>45</v>
      </c>
      <c r="O166" s="560">
        <v>227</v>
      </c>
      <c r="P166" s="560">
        <v>117</v>
      </c>
      <c r="Q166" s="560">
        <v>0</v>
      </c>
      <c r="R166" s="560">
        <v>0</v>
      </c>
      <c r="S166" s="560">
        <v>0</v>
      </c>
      <c r="T166" s="560">
        <v>0</v>
      </c>
      <c r="U166" s="560">
        <v>0</v>
      </c>
      <c r="V166" s="560">
        <v>0</v>
      </c>
      <c r="W166" s="560">
        <v>389</v>
      </c>
      <c r="X166" s="560">
        <v>55.571428571428569</v>
      </c>
      <c r="Y166" s="560">
        <v>27.000000000000014</v>
      </c>
      <c r="Z166" s="560">
        <v>31.389048991354468</v>
      </c>
      <c r="AA166" s="560">
        <v>0</v>
      </c>
      <c r="AB166" s="560">
        <v>0</v>
      </c>
      <c r="AC166" s="560">
        <v>297.76546391752572</v>
      </c>
      <c r="AD166" s="560">
        <v>58.149484536082383</v>
      </c>
      <c r="AE166" s="560">
        <v>9.0231958762886624</v>
      </c>
      <c r="AF166" s="560">
        <v>23.059278350515459</v>
      </c>
      <c r="AG166" s="560">
        <v>0</v>
      </c>
      <c r="AH166" s="560">
        <v>1.0025773195876304</v>
      </c>
      <c r="AI166" s="560">
        <v>0</v>
      </c>
      <c r="AJ166" s="560">
        <v>0</v>
      </c>
      <c r="AK166" s="560">
        <v>0</v>
      </c>
      <c r="AL166" s="560">
        <v>0</v>
      </c>
      <c r="AM166" s="560">
        <v>0</v>
      </c>
      <c r="AN166" s="560">
        <v>0</v>
      </c>
      <c r="AO166" s="560">
        <v>0</v>
      </c>
      <c r="AP166" s="560">
        <v>0</v>
      </c>
      <c r="AQ166" s="560">
        <v>24.877906976744175</v>
      </c>
      <c r="AR166" s="560">
        <v>52.017441860465055</v>
      </c>
      <c r="AS166" s="560">
        <v>74.633720930232528</v>
      </c>
      <c r="AT166" s="560">
        <v>0</v>
      </c>
      <c r="AU166" s="560">
        <v>0</v>
      </c>
      <c r="AV166" s="560">
        <v>0</v>
      </c>
      <c r="AW166" s="560">
        <v>1.1210374639769451</v>
      </c>
      <c r="AX166" s="560">
        <v>55.466063348416306</v>
      </c>
      <c r="AY166" s="560">
        <v>4.2545454545454584</v>
      </c>
      <c r="AZ166" s="560">
        <v>7.4454545454545418</v>
      </c>
      <c r="BA166" s="560">
        <v>45.425284933944312</v>
      </c>
      <c r="BB166" s="560">
        <v>0</v>
      </c>
      <c r="BC166" s="560">
        <v>0</v>
      </c>
      <c r="BD166" s="560">
        <v>0</v>
      </c>
      <c r="BE166" s="560">
        <v>0</v>
      </c>
      <c r="BF166" s="560">
        <v>0</v>
      </c>
      <c r="BG166" s="560">
        <v>0.31895353428571399</v>
      </c>
      <c r="BH166" s="560">
        <v>0</v>
      </c>
      <c r="BI166" s="560">
        <v>0</v>
      </c>
      <c r="BJ166" s="560">
        <v>1</v>
      </c>
      <c r="BK166" s="560">
        <v>0</v>
      </c>
      <c r="BL166" s="560"/>
      <c r="BM166" s="560"/>
      <c r="BN166" s="560"/>
      <c r="BO166" s="560">
        <v>0</v>
      </c>
      <c r="BP166" s="560">
        <v>0</v>
      </c>
      <c r="BQ166" s="560">
        <v>0</v>
      </c>
      <c r="BR166" s="560"/>
    </row>
    <row r="167" spans="1:70" ht="15" x14ac:dyDescent="0.25">
      <c r="A167" s="564">
        <v>432</v>
      </c>
      <c r="B167" s="556">
        <v>124770</v>
      </c>
      <c r="C167" s="556">
        <v>9353322</v>
      </c>
      <c r="D167" s="557" t="s">
        <v>1245</v>
      </c>
      <c r="E167" s="558" t="s">
        <v>498</v>
      </c>
      <c r="F167" s="559">
        <v>0</v>
      </c>
      <c r="G167" s="560">
        <v>1</v>
      </c>
      <c r="H167" s="560">
        <v>0</v>
      </c>
      <c r="I167" s="560">
        <v>0</v>
      </c>
      <c r="J167" s="560">
        <v>7</v>
      </c>
      <c r="K167" s="560">
        <v>0</v>
      </c>
      <c r="L167" s="560">
        <v>78</v>
      </c>
      <c r="M167" s="560">
        <v>78</v>
      </c>
      <c r="N167" s="560">
        <v>9</v>
      </c>
      <c r="O167" s="560">
        <v>46</v>
      </c>
      <c r="P167" s="560">
        <v>23</v>
      </c>
      <c r="Q167" s="560">
        <v>0</v>
      </c>
      <c r="R167" s="560">
        <v>0</v>
      </c>
      <c r="S167" s="560">
        <v>0</v>
      </c>
      <c r="T167" s="560">
        <v>0</v>
      </c>
      <c r="U167" s="560">
        <v>0</v>
      </c>
      <c r="V167" s="560">
        <v>0</v>
      </c>
      <c r="W167" s="560">
        <v>78</v>
      </c>
      <c r="X167" s="560">
        <v>11.142857142857142</v>
      </c>
      <c r="Y167" s="560">
        <v>3.0000000000000027</v>
      </c>
      <c r="Z167" s="560">
        <v>5.7073170731707314</v>
      </c>
      <c r="AA167" s="560">
        <v>0</v>
      </c>
      <c r="AB167" s="560">
        <v>0</v>
      </c>
      <c r="AC167" s="560">
        <v>75.000000000000043</v>
      </c>
      <c r="AD167" s="560">
        <v>1.9999999999999967</v>
      </c>
      <c r="AE167" s="560">
        <v>0</v>
      </c>
      <c r="AF167" s="560">
        <v>0.99999999999999833</v>
      </c>
      <c r="AG167" s="560">
        <v>0</v>
      </c>
      <c r="AH167" s="560">
        <v>0</v>
      </c>
      <c r="AI167" s="560">
        <v>0</v>
      </c>
      <c r="AJ167" s="560">
        <v>0</v>
      </c>
      <c r="AK167" s="560">
        <v>0</v>
      </c>
      <c r="AL167" s="560">
        <v>0</v>
      </c>
      <c r="AM167" s="560">
        <v>0</v>
      </c>
      <c r="AN167" s="560">
        <v>0</v>
      </c>
      <c r="AO167" s="560">
        <v>0</v>
      </c>
      <c r="AP167" s="560">
        <v>0</v>
      </c>
      <c r="AQ167" s="560">
        <v>1.1304347826086953</v>
      </c>
      <c r="AR167" s="560">
        <v>1.1304347826086953</v>
      </c>
      <c r="AS167" s="560">
        <v>1.1304347826086953</v>
      </c>
      <c r="AT167" s="560">
        <v>0</v>
      </c>
      <c r="AU167" s="560">
        <v>0</v>
      </c>
      <c r="AV167" s="560">
        <v>0</v>
      </c>
      <c r="AW167" s="560">
        <v>0</v>
      </c>
      <c r="AX167" s="560">
        <v>18.400000000000002</v>
      </c>
      <c r="AY167" s="560">
        <v>3.000000000000008</v>
      </c>
      <c r="AZ167" s="560">
        <v>4.0000000000000027</v>
      </c>
      <c r="BA167" s="560">
        <v>16.793739130434783</v>
      </c>
      <c r="BB167" s="560">
        <v>0</v>
      </c>
      <c r="BC167" s="560">
        <v>0</v>
      </c>
      <c r="BD167" s="560">
        <v>0</v>
      </c>
      <c r="BE167" s="560">
        <v>5.200000000000025</v>
      </c>
      <c r="BF167" s="560">
        <v>0</v>
      </c>
      <c r="BG167" s="560">
        <v>1.82775241186441</v>
      </c>
      <c r="BH167" s="560">
        <v>0</v>
      </c>
      <c r="BI167" s="560">
        <v>0</v>
      </c>
      <c r="BJ167" s="560">
        <v>1</v>
      </c>
      <c r="BK167" s="560">
        <v>0</v>
      </c>
      <c r="BL167" s="560"/>
      <c r="BM167" s="560"/>
      <c r="BN167" s="560"/>
      <c r="BO167" s="560">
        <v>0</v>
      </c>
      <c r="BP167" s="560">
        <v>0</v>
      </c>
      <c r="BQ167" s="560">
        <v>0</v>
      </c>
      <c r="BR167" s="560"/>
    </row>
    <row r="168" spans="1:70" ht="15" x14ac:dyDescent="0.25">
      <c r="A168" s="564">
        <v>31</v>
      </c>
      <c r="B168" s="556">
        <v>124771</v>
      </c>
      <c r="C168" s="556">
        <v>9353323</v>
      </c>
      <c r="D168" s="557" t="s">
        <v>1246</v>
      </c>
      <c r="E168" s="558" t="s">
        <v>498</v>
      </c>
      <c r="F168" s="559">
        <v>0</v>
      </c>
      <c r="G168" s="560">
        <v>1</v>
      </c>
      <c r="H168" s="560">
        <v>0</v>
      </c>
      <c r="I168" s="560">
        <v>0</v>
      </c>
      <c r="J168" s="560">
        <v>7</v>
      </c>
      <c r="K168" s="560">
        <v>0</v>
      </c>
      <c r="L168" s="560">
        <v>184</v>
      </c>
      <c r="M168" s="560">
        <v>184</v>
      </c>
      <c r="N168" s="560">
        <v>22</v>
      </c>
      <c r="O168" s="560">
        <v>111</v>
      </c>
      <c r="P168" s="560">
        <v>51</v>
      </c>
      <c r="Q168" s="560">
        <v>0</v>
      </c>
      <c r="R168" s="560">
        <v>0</v>
      </c>
      <c r="S168" s="560">
        <v>0</v>
      </c>
      <c r="T168" s="560">
        <v>0</v>
      </c>
      <c r="U168" s="560">
        <v>0</v>
      </c>
      <c r="V168" s="560">
        <v>0</v>
      </c>
      <c r="W168" s="560">
        <v>184</v>
      </c>
      <c r="X168" s="560">
        <v>26.285714285714285</v>
      </c>
      <c r="Y168" s="560">
        <v>17</v>
      </c>
      <c r="Z168" s="560">
        <v>31.957894736842107</v>
      </c>
      <c r="AA168" s="560">
        <v>0</v>
      </c>
      <c r="AB168" s="560">
        <v>0</v>
      </c>
      <c r="AC168" s="560">
        <v>182.00000000000006</v>
      </c>
      <c r="AD168" s="560">
        <v>0.99999999999999967</v>
      </c>
      <c r="AE168" s="560">
        <v>0</v>
      </c>
      <c r="AF168" s="560">
        <v>0.99999999999999967</v>
      </c>
      <c r="AG168" s="560">
        <v>0</v>
      </c>
      <c r="AH168" s="560">
        <v>0</v>
      </c>
      <c r="AI168" s="560">
        <v>0</v>
      </c>
      <c r="AJ168" s="560">
        <v>0</v>
      </c>
      <c r="AK168" s="560">
        <v>0</v>
      </c>
      <c r="AL168" s="560">
        <v>0</v>
      </c>
      <c r="AM168" s="560">
        <v>0</v>
      </c>
      <c r="AN168" s="560">
        <v>0</v>
      </c>
      <c r="AO168" s="560">
        <v>0</v>
      </c>
      <c r="AP168" s="560">
        <v>0</v>
      </c>
      <c r="AQ168" s="560">
        <v>2.2716049382716088</v>
      </c>
      <c r="AR168" s="560">
        <v>4.5432098765432176</v>
      </c>
      <c r="AS168" s="560">
        <v>4.5432098765432176</v>
      </c>
      <c r="AT168" s="560">
        <v>0</v>
      </c>
      <c r="AU168" s="560">
        <v>0</v>
      </c>
      <c r="AV168" s="560">
        <v>0</v>
      </c>
      <c r="AW168" s="560">
        <v>0</v>
      </c>
      <c r="AX168" s="560">
        <v>26.971962616822378</v>
      </c>
      <c r="AY168" s="560">
        <v>6.2448979591836871</v>
      </c>
      <c r="AZ168" s="560">
        <v>12.489795918367323</v>
      </c>
      <c r="BA168" s="560">
        <v>32.260485868282863</v>
      </c>
      <c r="BB168" s="560">
        <v>0</v>
      </c>
      <c r="BC168" s="560">
        <v>0</v>
      </c>
      <c r="BD168" s="560">
        <v>0</v>
      </c>
      <c r="BE168" s="560">
        <v>1.5999999999999908</v>
      </c>
      <c r="BF168" s="560">
        <v>0</v>
      </c>
      <c r="BG168" s="560">
        <v>2.1729942811320799</v>
      </c>
      <c r="BH168" s="560">
        <v>0</v>
      </c>
      <c r="BI168" s="560">
        <v>0</v>
      </c>
      <c r="BJ168" s="560">
        <v>1</v>
      </c>
      <c r="BK168" s="560">
        <v>0</v>
      </c>
      <c r="BL168" s="560"/>
      <c r="BM168" s="560"/>
      <c r="BN168" s="560"/>
      <c r="BO168" s="560">
        <v>24.4</v>
      </c>
      <c r="BP168" s="560">
        <v>13.4</v>
      </c>
      <c r="BQ168" s="560">
        <v>17</v>
      </c>
      <c r="BR168" s="560"/>
    </row>
    <row r="169" spans="1:70" ht="15" x14ac:dyDescent="0.25">
      <c r="A169" s="564">
        <v>101</v>
      </c>
      <c r="B169" s="556">
        <v>124772</v>
      </c>
      <c r="C169" s="556">
        <v>9353327</v>
      </c>
      <c r="D169" s="557" t="s">
        <v>1247</v>
      </c>
      <c r="E169" s="558" t="s">
        <v>498</v>
      </c>
      <c r="F169" s="559">
        <v>0</v>
      </c>
      <c r="G169" s="560">
        <v>1</v>
      </c>
      <c r="H169" s="560">
        <v>0</v>
      </c>
      <c r="I169" s="560">
        <v>0</v>
      </c>
      <c r="J169" s="560">
        <v>7</v>
      </c>
      <c r="K169" s="560">
        <v>0</v>
      </c>
      <c r="L169" s="560">
        <v>177</v>
      </c>
      <c r="M169" s="560">
        <v>177</v>
      </c>
      <c r="N169" s="560">
        <v>24</v>
      </c>
      <c r="O169" s="560">
        <v>99</v>
      </c>
      <c r="P169" s="560">
        <v>54</v>
      </c>
      <c r="Q169" s="560">
        <v>0</v>
      </c>
      <c r="R169" s="560">
        <v>0</v>
      </c>
      <c r="S169" s="560">
        <v>0</v>
      </c>
      <c r="T169" s="560">
        <v>0</v>
      </c>
      <c r="U169" s="560">
        <v>0</v>
      </c>
      <c r="V169" s="560">
        <v>0</v>
      </c>
      <c r="W169" s="560">
        <v>177</v>
      </c>
      <c r="X169" s="560">
        <v>25.285714285714285</v>
      </c>
      <c r="Y169" s="560">
        <v>4.0000000000000044</v>
      </c>
      <c r="Z169" s="560">
        <v>14.915730337078651</v>
      </c>
      <c r="AA169" s="560">
        <v>0</v>
      </c>
      <c r="AB169" s="560">
        <v>0</v>
      </c>
      <c r="AC169" s="560">
        <v>177</v>
      </c>
      <c r="AD169" s="560">
        <v>0</v>
      </c>
      <c r="AE169" s="560">
        <v>0</v>
      </c>
      <c r="AF169" s="560">
        <v>0</v>
      </c>
      <c r="AG169" s="560">
        <v>0</v>
      </c>
      <c r="AH169" s="560">
        <v>0</v>
      </c>
      <c r="AI169" s="560">
        <v>0</v>
      </c>
      <c r="AJ169" s="560">
        <v>0</v>
      </c>
      <c r="AK169" s="560">
        <v>0</v>
      </c>
      <c r="AL169" s="560">
        <v>0</v>
      </c>
      <c r="AM169" s="560">
        <v>0</v>
      </c>
      <c r="AN169" s="560">
        <v>0</v>
      </c>
      <c r="AO169" s="560">
        <v>0</v>
      </c>
      <c r="AP169" s="560">
        <v>0</v>
      </c>
      <c r="AQ169" s="560">
        <v>0</v>
      </c>
      <c r="AR169" s="560">
        <v>0</v>
      </c>
      <c r="AS169" s="560">
        <v>0</v>
      </c>
      <c r="AT169" s="560">
        <v>0</v>
      </c>
      <c r="AU169" s="560">
        <v>0</v>
      </c>
      <c r="AV169" s="560">
        <v>0</v>
      </c>
      <c r="AW169" s="560">
        <v>0.9943820224719101</v>
      </c>
      <c r="AX169" s="560">
        <v>36.093749999999964</v>
      </c>
      <c r="AY169" s="560">
        <v>4.2352941176470589</v>
      </c>
      <c r="AZ169" s="560">
        <v>4.2352941176470589</v>
      </c>
      <c r="BA169" s="560">
        <v>29.535407655709314</v>
      </c>
      <c r="BB169" s="560">
        <v>0</v>
      </c>
      <c r="BC169" s="560">
        <v>0</v>
      </c>
      <c r="BD169" s="560">
        <v>0</v>
      </c>
      <c r="BE169" s="560">
        <v>9.3000000000000114</v>
      </c>
      <c r="BF169" s="560">
        <v>0</v>
      </c>
      <c r="BG169" s="560">
        <v>2.5269273583333298</v>
      </c>
      <c r="BH169" s="560">
        <v>0</v>
      </c>
      <c r="BI169" s="560">
        <v>0</v>
      </c>
      <c r="BJ169" s="560">
        <v>1</v>
      </c>
      <c r="BK169" s="560">
        <v>0</v>
      </c>
      <c r="BL169" s="560"/>
      <c r="BM169" s="560"/>
      <c r="BN169" s="560"/>
      <c r="BO169" s="560">
        <v>0</v>
      </c>
      <c r="BP169" s="560">
        <v>0</v>
      </c>
      <c r="BQ169" s="560">
        <v>0</v>
      </c>
      <c r="BR169" s="560"/>
    </row>
    <row r="170" spans="1:70" ht="15" x14ac:dyDescent="0.25">
      <c r="A170" s="564">
        <v>25</v>
      </c>
      <c r="B170" s="556">
        <v>124774</v>
      </c>
      <c r="C170" s="556">
        <v>9353329</v>
      </c>
      <c r="D170" s="557" t="s">
        <v>1248</v>
      </c>
      <c r="E170" s="558" t="s">
        <v>498</v>
      </c>
      <c r="F170" s="559">
        <v>0</v>
      </c>
      <c r="G170" s="560">
        <v>1</v>
      </c>
      <c r="H170" s="560">
        <v>0</v>
      </c>
      <c r="I170" s="560">
        <v>0</v>
      </c>
      <c r="J170" s="560">
        <v>7</v>
      </c>
      <c r="K170" s="560">
        <v>0</v>
      </c>
      <c r="L170" s="560">
        <v>198</v>
      </c>
      <c r="M170" s="560">
        <v>198</v>
      </c>
      <c r="N170" s="560">
        <v>26</v>
      </c>
      <c r="O170" s="560">
        <v>112</v>
      </c>
      <c r="P170" s="560">
        <v>60</v>
      </c>
      <c r="Q170" s="560">
        <v>0</v>
      </c>
      <c r="R170" s="560">
        <v>0</v>
      </c>
      <c r="S170" s="560">
        <v>0</v>
      </c>
      <c r="T170" s="560">
        <v>0</v>
      </c>
      <c r="U170" s="560">
        <v>0</v>
      </c>
      <c r="V170" s="560">
        <v>0</v>
      </c>
      <c r="W170" s="560">
        <v>198</v>
      </c>
      <c r="X170" s="560">
        <v>28.285714285714285</v>
      </c>
      <c r="Y170" s="560">
        <v>21.999999999999975</v>
      </c>
      <c r="Z170" s="560">
        <v>26.000000000000004</v>
      </c>
      <c r="AA170" s="560">
        <v>0</v>
      </c>
      <c r="AB170" s="560">
        <v>0</v>
      </c>
      <c r="AC170" s="560">
        <v>198</v>
      </c>
      <c r="AD170" s="560">
        <v>0</v>
      </c>
      <c r="AE170" s="560">
        <v>0</v>
      </c>
      <c r="AF170" s="560">
        <v>0</v>
      </c>
      <c r="AG170" s="560">
        <v>0</v>
      </c>
      <c r="AH170" s="560">
        <v>0</v>
      </c>
      <c r="AI170" s="560">
        <v>0</v>
      </c>
      <c r="AJ170" s="560">
        <v>0</v>
      </c>
      <c r="AK170" s="560">
        <v>0</v>
      </c>
      <c r="AL170" s="560">
        <v>0</v>
      </c>
      <c r="AM170" s="560">
        <v>0</v>
      </c>
      <c r="AN170" s="560">
        <v>0</v>
      </c>
      <c r="AO170" s="560">
        <v>0</v>
      </c>
      <c r="AP170" s="560">
        <v>0</v>
      </c>
      <c r="AQ170" s="560">
        <v>0</v>
      </c>
      <c r="AR170" s="560">
        <v>0</v>
      </c>
      <c r="AS170" s="560">
        <v>0</v>
      </c>
      <c r="AT170" s="560">
        <v>0</v>
      </c>
      <c r="AU170" s="560">
        <v>0</v>
      </c>
      <c r="AV170" s="560">
        <v>0</v>
      </c>
      <c r="AW170" s="560">
        <v>0</v>
      </c>
      <c r="AX170" s="560">
        <v>34.306306306306276</v>
      </c>
      <c r="AY170" s="560">
        <v>0</v>
      </c>
      <c r="AZ170" s="560">
        <v>2.0689655172413821</v>
      </c>
      <c r="BA170" s="560">
        <v>25.682080669281934</v>
      </c>
      <c r="BB170" s="560">
        <v>0</v>
      </c>
      <c r="BC170" s="560">
        <v>0</v>
      </c>
      <c r="BD170" s="560">
        <v>0</v>
      </c>
      <c r="BE170" s="560">
        <v>0.19999999999999579</v>
      </c>
      <c r="BF170" s="560">
        <v>0</v>
      </c>
      <c r="BG170" s="560">
        <v>2.7678499082051302</v>
      </c>
      <c r="BH170" s="560">
        <v>0</v>
      </c>
      <c r="BI170" s="560">
        <v>0</v>
      </c>
      <c r="BJ170" s="560">
        <v>1</v>
      </c>
      <c r="BK170" s="560">
        <v>0</v>
      </c>
      <c r="BL170" s="560"/>
      <c r="BM170" s="560"/>
      <c r="BN170" s="560"/>
      <c r="BO170" s="560">
        <v>13.4</v>
      </c>
      <c r="BP170" s="560">
        <v>5.8</v>
      </c>
      <c r="BQ170" s="560">
        <v>14.4</v>
      </c>
      <c r="BR170" s="560"/>
    </row>
    <row r="171" spans="1:70" ht="15" x14ac:dyDescent="0.25">
      <c r="A171" s="564">
        <v>35</v>
      </c>
      <c r="B171" s="556">
        <v>124775</v>
      </c>
      <c r="C171" s="556">
        <v>9353330</v>
      </c>
      <c r="D171" s="557" t="s">
        <v>1249</v>
      </c>
      <c r="E171" s="558" t="s">
        <v>498</v>
      </c>
      <c r="F171" s="559">
        <v>0</v>
      </c>
      <c r="G171" s="560">
        <v>1</v>
      </c>
      <c r="H171" s="560">
        <v>0</v>
      </c>
      <c r="I171" s="560">
        <v>0</v>
      </c>
      <c r="J171" s="560">
        <v>7</v>
      </c>
      <c r="K171" s="560">
        <v>0</v>
      </c>
      <c r="L171" s="560">
        <v>300</v>
      </c>
      <c r="M171" s="560">
        <v>300</v>
      </c>
      <c r="N171" s="560">
        <v>40</v>
      </c>
      <c r="O171" s="560">
        <v>160</v>
      </c>
      <c r="P171" s="560">
        <v>100</v>
      </c>
      <c r="Q171" s="560">
        <v>0</v>
      </c>
      <c r="R171" s="560">
        <v>0</v>
      </c>
      <c r="S171" s="560">
        <v>0</v>
      </c>
      <c r="T171" s="560">
        <v>0</v>
      </c>
      <c r="U171" s="560">
        <v>0</v>
      </c>
      <c r="V171" s="560">
        <v>0</v>
      </c>
      <c r="W171" s="560">
        <v>300</v>
      </c>
      <c r="X171" s="560">
        <v>42.857142857142854</v>
      </c>
      <c r="Y171" s="560">
        <v>14.000000000000009</v>
      </c>
      <c r="Z171" s="560">
        <v>36.633663366336634</v>
      </c>
      <c r="AA171" s="560">
        <v>0</v>
      </c>
      <c r="AB171" s="560">
        <v>0</v>
      </c>
      <c r="AC171" s="560">
        <v>299.00000000000011</v>
      </c>
      <c r="AD171" s="560">
        <v>0</v>
      </c>
      <c r="AE171" s="560">
        <v>0.999999999999999</v>
      </c>
      <c r="AF171" s="560">
        <v>0</v>
      </c>
      <c r="AG171" s="560">
        <v>0</v>
      </c>
      <c r="AH171" s="560">
        <v>0</v>
      </c>
      <c r="AI171" s="560">
        <v>0</v>
      </c>
      <c r="AJ171" s="560">
        <v>0</v>
      </c>
      <c r="AK171" s="560">
        <v>0</v>
      </c>
      <c r="AL171" s="560">
        <v>0</v>
      </c>
      <c r="AM171" s="560">
        <v>0</v>
      </c>
      <c r="AN171" s="560">
        <v>0</v>
      </c>
      <c r="AO171" s="560">
        <v>0</v>
      </c>
      <c r="AP171" s="560">
        <v>0</v>
      </c>
      <c r="AQ171" s="560">
        <v>4.6153846153846194</v>
      </c>
      <c r="AR171" s="560">
        <v>9.2307692307692388</v>
      </c>
      <c r="AS171" s="560">
        <v>15</v>
      </c>
      <c r="AT171" s="560">
        <v>0</v>
      </c>
      <c r="AU171" s="560">
        <v>0</v>
      </c>
      <c r="AV171" s="560">
        <v>0</v>
      </c>
      <c r="AW171" s="560">
        <v>1.9801980198019802</v>
      </c>
      <c r="AX171" s="560">
        <v>52.307692307692321</v>
      </c>
      <c r="AY171" s="560">
        <v>8.4210526315789505</v>
      </c>
      <c r="AZ171" s="560">
        <v>10.526315789473701</v>
      </c>
      <c r="BA171" s="560">
        <v>47.755216443475575</v>
      </c>
      <c r="BB171" s="560">
        <v>0</v>
      </c>
      <c r="BC171" s="560">
        <v>0</v>
      </c>
      <c r="BD171" s="560">
        <v>0</v>
      </c>
      <c r="BE171" s="560">
        <v>0</v>
      </c>
      <c r="BF171" s="560">
        <v>0</v>
      </c>
      <c r="BG171" s="560">
        <v>2.3318311405857699</v>
      </c>
      <c r="BH171" s="560">
        <v>0</v>
      </c>
      <c r="BI171" s="560">
        <v>0</v>
      </c>
      <c r="BJ171" s="560">
        <v>1</v>
      </c>
      <c r="BK171" s="560">
        <v>0</v>
      </c>
      <c r="BL171" s="560"/>
      <c r="BM171" s="560"/>
      <c r="BN171" s="560"/>
      <c r="BO171" s="560">
        <v>24.4</v>
      </c>
      <c r="BP171" s="560">
        <v>14.6</v>
      </c>
      <c r="BQ171" s="560">
        <v>20</v>
      </c>
      <c r="BR171" s="560"/>
    </row>
    <row r="172" spans="1:70" ht="15" x14ac:dyDescent="0.25">
      <c r="A172" s="564">
        <v>56</v>
      </c>
      <c r="B172" s="556">
        <v>124776</v>
      </c>
      <c r="C172" s="556">
        <v>9353331</v>
      </c>
      <c r="D172" s="557" t="s">
        <v>1250</v>
      </c>
      <c r="E172" s="558" t="s">
        <v>498</v>
      </c>
      <c r="F172" s="559">
        <v>0</v>
      </c>
      <c r="G172" s="560">
        <v>1</v>
      </c>
      <c r="H172" s="560">
        <v>0</v>
      </c>
      <c r="I172" s="560">
        <v>0</v>
      </c>
      <c r="J172" s="560">
        <v>7</v>
      </c>
      <c r="K172" s="560">
        <v>0</v>
      </c>
      <c r="L172" s="560">
        <v>85</v>
      </c>
      <c r="M172" s="560">
        <v>85</v>
      </c>
      <c r="N172" s="560">
        <v>18</v>
      </c>
      <c r="O172" s="560">
        <v>48</v>
      </c>
      <c r="P172" s="560">
        <v>19</v>
      </c>
      <c r="Q172" s="560">
        <v>0</v>
      </c>
      <c r="R172" s="560">
        <v>0</v>
      </c>
      <c r="S172" s="560">
        <v>0</v>
      </c>
      <c r="T172" s="560">
        <v>0</v>
      </c>
      <c r="U172" s="560">
        <v>0</v>
      </c>
      <c r="V172" s="560">
        <v>0</v>
      </c>
      <c r="W172" s="560">
        <v>85</v>
      </c>
      <c r="X172" s="560">
        <v>12.142857142857142</v>
      </c>
      <c r="Y172" s="560">
        <v>0.99999999999999645</v>
      </c>
      <c r="Z172" s="560">
        <v>10.479452054794519</v>
      </c>
      <c r="AA172" s="560">
        <v>0</v>
      </c>
      <c r="AB172" s="560">
        <v>0</v>
      </c>
      <c r="AC172" s="560">
        <v>85</v>
      </c>
      <c r="AD172" s="560">
        <v>0</v>
      </c>
      <c r="AE172" s="560">
        <v>0</v>
      </c>
      <c r="AF172" s="560">
        <v>0</v>
      </c>
      <c r="AG172" s="560">
        <v>0</v>
      </c>
      <c r="AH172" s="560">
        <v>0</v>
      </c>
      <c r="AI172" s="560">
        <v>0</v>
      </c>
      <c r="AJ172" s="560">
        <v>0</v>
      </c>
      <c r="AK172" s="560">
        <v>0</v>
      </c>
      <c r="AL172" s="560">
        <v>0</v>
      </c>
      <c r="AM172" s="560">
        <v>0</v>
      </c>
      <c r="AN172" s="560">
        <v>0</v>
      </c>
      <c r="AO172" s="560">
        <v>0</v>
      </c>
      <c r="AP172" s="560">
        <v>0</v>
      </c>
      <c r="AQ172" s="560">
        <v>0</v>
      </c>
      <c r="AR172" s="560">
        <v>0</v>
      </c>
      <c r="AS172" s="560">
        <v>0</v>
      </c>
      <c r="AT172" s="560">
        <v>0</v>
      </c>
      <c r="AU172" s="560">
        <v>0</v>
      </c>
      <c r="AV172" s="560">
        <v>0</v>
      </c>
      <c r="AW172" s="560">
        <v>1.1643835616438356</v>
      </c>
      <c r="AX172" s="560">
        <v>16.34042553191491</v>
      </c>
      <c r="AY172" s="560">
        <v>1.1176470588235292</v>
      </c>
      <c r="AZ172" s="560">
        <v>1.1176470588235292</v>
      </c>
      <c r="BA172" s="560">
        <v>13.648840901873621</v>
      </c>
      <c r="BB172" s="560">
        <v>0</v>
      </c>
      <c r="BC172" s="560">
        <v>0</v>
      </c>
      <c r="BD172" s="560">
        <v>0</v>
      </c>
      <c r="BE172" s="560">
        <v>2.4999999999999698</v>
      </c>
      <c r="BF172" s="560">
        <v>0</v>
      </c>
      <c r="BG172" s="560">
        <v>3.0973462410714299</v>
      </c>
      <c r="BH172" s="560">
        <v>0</v>
      </c>
      <c r="BI172" s="560">
        <v>1</v>
      </c>
      <c r="BJ172" s="560">
        <v>1</v>
      </c>
      <c r="BK172" s="560">
        <v>0</v>
      </c>
      <c r="BL172" s="560"/>
      <c r="BM172" s="560"/>
      <c r="BN172" s="560"/>
      <c r="BO172" s="560">
        <v>0</v>
      </c>
      <c r="BP172" s="560">
        <v>0</v>
      </c>
      <c r="BQ172" s="560">
        <v>0</v>
      </c>
      <c r="BR172" s="560"/>
    </row>
    <row r="173" spans="1:70" ht="15" x14ac:dyDescent="0.25">
      <c r="A173" s="564">
        <v>317</v>
      </c>
      <c r="B173" s="556">
        <v>124777</v>
      </c>
      <c r="C173" s="556">
        <v>9353332</v>
      </c>
      <c r="D173" s="557" t="s">
        <v>831</v>
      </c>
      <c r="E173" s="558" t="s">
        <v>498</v>
      </c>
      <c r="F173" s="559">
        <v>0</v>
      </c>
      <c r="G173" s="560">
        <v>1</v>
      </c>
      <c r="H173" s="560">
        <v>0</v>
      </c>
      <c r="I173" s="560">
        <v>0</v>
      </c>
      <c r="J173" s="560">
        <v>7</v>
      </c>
      <c r="K173" s="560">
        <v>0</v>
      </c>
      <c r="L173" s="560">
        <v>62</v>
      </c>
      <c r="M173" s="560">
        <v>62</v>
      </c>
      <c r="N173" s="560">
        <v>6</v>
      </c>
      <c r="O173" s="560">
        <v>36</v>
      </c>
      <c r="P173" s="560">
        <v>20</v>
      </c>
      <c r="Q173" s="560">
        <v>0</v>
      </c>
      <c r="R173" s="560">
        <v>0</v>
      </c>
      <c r="S173" s="560">
        <v>0</v>
      </c>
      <c r="T173" s="560">
        <v>0</v>
      </c>
      <c r="U173" s="560">
        <v>0</v>
      </c>
      <c r="V173" s="560">
        <v>0</v>
      </c>
      <c r="W173" s="560">
        <v>62</v>
      </c>
      <c r="X173" s="560">
        <v>8.8571428571428577</v>
      </c>
      <c r="Y173" s="560">
        <v>7.000000000000024</v>
      </c>
      <c r="Z173" s="560">
        <v>5.9047619047619042</v>
      </c>
      <c r="AA173" s="560">
        <v>0</v>
      </c>
      <c r="AB173" s="560">
        <v>0</v>
      </c>
      <c r="AC173" s="560">
        <v>62</v>
      </c>
      <c r="AD173" s="560">
        <v>0</v>
      </c>
      <c r="AE173" s="560">
        <v>0</v>
      </c>
      <c r="AF173" s="560">
        <v>0</v>
      </c>
      <c r="AG173" s="560">
        <v>0</v>
      </c>
      <c r="AH173" s="560">
        <v>0</v>
      </c>
      <c r="AI173" s="560">
        <v>0</v>
      </c>
      <c r="AJ173" s="560">
        <v>0</v>
      </c>
      <c r="AK173" s="560">
        <v>0</v>
      </c>
      <c r="AL173" s="560">
        <v>0</v>
      </c>
      <c r="AM173" s="560">
        <v>0</v>
      </c>
      <c r="AN173" s="560">
        <v>0</v>
      </c>
      <c r="AO173" s="560">
        <v>0</v>
      </c>
      <c r="AP173" s="560">
        <v>0</v>
      </c>
      <c r="AQ173" s="560">
        <v>0</v>
      </c>
      <c r="AR173" s="560">
        <v>0</v>
      </c>
      <c r="AS173" s="560">
        <v>0</v>
      </c>
      <c r="AT173" s="560">
        <v>0</v>
      </c>
      <c r="AU173" s="560">
        <v>0</v>
      </c>
      <c r="AV173" s="560">
        <v>0</v>
      </c>
      <c r="AW173" s="560">
        <v>0</v>
      </c>
      <c r="AX173" s="560">
        <v>12.705882352941167</v>
      </c>
      <c r="AY173" s="560">
        <v>3.3333333333333397</v>
      </c>
      <c r="AZ173" s="560">
        <v>3.3333333333333397</v>
      </c>
      <c r="BA173" s="560">
        <v>11.99014005602241</v>
      </c>
      <c r="BB173" s="560">
        <v>0</v>
      </c>
      <c r="BC173" s="560">
        <v>0</v>
      </c>
      <c r="BD173" s="560">
        <v>0</v>
      </c>
      <c r="BE173" s="560">
        <v>2.8000000000000211</v>
      </c>
      <c r="BF173" s="560">
        <v>0</v>
      </c>
      <c r="BG173" s="560">
        <v>3.9146804725490201</v>
      </c>
      <c r="BH173" s="560">
        <v>0</v>
      </c>
      <c r="BI173" s="560">
        <v>1</v>
      </c>
      <c r="BJ173" s="560">
        <v>1</v>
      </c>
      <c r="BK173" s="560">
        <v>0</v>
      </c>
      <c r="BL173" s="560"/>
      <c r="BM173" s="560"/>
      <c r="BN173" s="560"/>
      <c r="BO173" s="560">
        <v>0</v>
      </c>
      <c r="BP173" s="560">
        <v>0</v>
      </c>
      <c r="BQ173" s="560">
        <v>0</v>
      </c>
      <c r="BR173" s="560"/>
    </row>
    <row r="174" spans="1:70" ht="15" x14ac:dyDescent="0.25">
      <c r="A174" s="564">
        <v>284</v>
      </c>
      <c r="B174" s="556">
        <v>124781</v>
      </c>
      <c r="C174" s="556">
        <v>9353337</v>
      </c>
      <c r="D174" s="557" t="s">
        <v>1251</v>
      </c>
      <c r="E174" s="558" t="s">
        <v>498</v>
      </c>
      <c r="F174" s="559">
        <v>0</v>
      </c>
      <c r="G174" s="560">
        <v>1</v>
      </c>
      <c r="H174" s="560">
        <v>0</v>
      </c>
      <c r="I174" s="560">
        <v>0</v>
      </c>
      <c r="J174" s="560">
        <v>7</v>
      </c>
      <c r="K174" s="560">
        <v>0</v>
      </c>
      <c r="L174" s="560">
        <v>211</v>
      </c>
      <c r="M174" s="560">
        <v>211</v>
      </c>
      <c r="N174" s="560">
        <v>30</v>
      </c>
      <c r="O174" s="560">
        <v>121</v>
      </c>
      <c r="P174" s="560">
        <v>60</v>
      </c>
      <c r="Q174" s="560">
        <v>0</v>
      </c>
      <c r="R174" s="560">
        <v>0</v>
      </c>
      <c r="S174" s="560">
        <v>0</v>
      </c>
      <c r="T174" s="560">
        <v>0</v>
      </c>
      <c r="U174" s="560">
        <v>0</v>
      </c>
      <c r="V174" s="560">
        <v>0</v>
      </c>
      <c r="W174" s="560">
        <v>211</v>
      </c>
      <c r="X174" s="560">
        <v>30.142857142857142</v>
      </c>
      <c r="Y174" s="560">
        <v>1.0000000000000009</v>
      </c>
      <c r="Z174" s="560">
        <v>9</v>
      </c>
      <c r="AA174" s="560">
        <v>0</v>
      </c>
      <c r="AB174" s="560">
        <v>0</v>
      </c>
      <c r="AC174" s="560">
        <v>204.97142857142848</v>
      </c>
      <c r="AD174" s="560">
        <v>3.0142857142857169</v>
      </c>
      <c r="AE174" s="560">
        <v>2.0095238095238086</v>
      </c>
      <c r="AF174" s="560">
        <v>1.0047619047619043</v>
      </c>
      <c r="AG174" s="560">
        <v>0</v>
      </c>
      <c r="AH174" s="560">
        <v>0</v>
      </c>
      <c r="AI174" s="560">
        <v>0</v>
      </c>
      <c r="AJ174" s="560">
        <v>0</v>
      </c>
      <c r="AK174" s="560">
        <v>0</v>
      </c>
      <c r="AL174" s="560">
        <v>0</v>
      </c>
      <c r="AM174" s="560">
        <v>0</v>
      </c>
      <c r="AN174" s="560">
        <v>0</v>
      </c>
      <c r="AO174" s="560">
        <v>0</v>
      </c>
      <c r="AP174" s="560">
        <v>0</v>
      </c>
      <c r="AQ174" s="560">
        <v>3.4972375690607702</v>
      </c>
      <c r="AR174" s="560">
        <v>6.9944751381215404</v>
      </c>
      <c r="AS174" s="560">
        <v>10.491712707182311</v>
      </c>
      <c r="AT174" s="560">
        <v>0</v>
      </c>
      <c r="AU174" s="560">
        <v>0</v>
      </c>
      <c r="AV174" s="560">
        <v>0</v>
      </c>
      <c r="AW174" s="560">
        <v>0</v>
      </c>
      <c r="AX174" s="560">
        <v>32.266666666666708</v>
      </c>
      <c r="AY174" s="560">
        <v>1.0714285714285741</v>
      </c>
      <c r="AZ174" s="560">
        <v>3.2142857142857162</v>
      </c>
      <c r="BA174" s="560">
        <v>25.939732701920576</v>
      </c>
      <c r="BB174" s="560">
        <v>0</v>
      </c>
      <c r="BC174" s="560">
        <v>0</v>
      </c>
      <c r="BD174" s="560">
        <v>0</v>
      </c>
      <c r="BE174" s="560">
        <v>0</v>
      </c>
      <c r="BF174" s="560">
        <v>0</v>
      </c>
      <c r="BG174" s="560">
        <v>0.37670348108108098</v>
      </c>
      <c r="BH174" s="560">
        <v>0</v>
      </c>
      <c r="BI174" s="560">
        <v>0</v>
      </c>
      <c r="BJ174" s="560">
        <v>1</v>
      </c>
      <c r="BK174" s="560">
        <v>0</v>
      </c>
      <c r="BL174" s="560"/>
      <c r="BM174" s="560"/>
      <c r="BN174" s="560"/>
      <c r="BO174" s="560">
        <v>0</v>
      </c>
      <c r="BP174" s="560">
        <v>0</v>
      </c>
      <c r="BQ174" s="560">
        <v>0</v>
      </c>
      <c r="BR174" s="560"/>
    </row>
    <row r="175" spans="1:70" ht="15" x14ac:dyDescent="0.25">
      <c r="A175" s="564">
        <v>285</v>
      </c>
      <c r="B175" s="556">
        <v>124782</v>
      </c>
      <c r="C175" s="556">
        <v>9353338</v>
      </c>
      <c r="D175" s="557" t="s">
        <v>1252</v>
      </c>
      <c r="E175" s="558" t="s">
        <v>498</v>
      </c>
      <c r="F175" s="559">
        <v>0</v>
      </c>
      <c r="G175" s="560">
        <v>1</v>
      </c>
      <c r="H175" s="560">
        <v>0</v>
      </c>
      <c r="I175" s="560">
        <v>0</v>
      </c>
      <c r="J175" s="560">
        <v>7</v>
      </c>
      <c r="K175" s="560">
        <v>0</v>
      </c>
      <c r="L175" s="560">
        <v>328</v>
      </c>
      <c r="M175" s="560">
        <v>328</v>
      </c>
      <c r="N175" s="560">
        <v>60</v>
      </c>
      <c r="O175" s="560">
        <v>208</v>
      </c>
      <c r="P175" s="560">
        <v>60</v>
      </c>
      <c r="Q175" s="560">
        <v>0</v>
      </c>
      <c r="R175" s="560">
        <v>0</v>
      </c>
      <c r="S175" s="560">
        <v>0</v>
      </c>
      <c r="T175" s="560">
        <v>0</v>
      </c>
      <c r="U175" s="560">
        <v>0</v>
      </c>
      <c r="V175" s="560">
        <v>0</v>
      </c>
      <c r="W175" s="560">
        <v>328</v>
      </c>
      <c r="X175" s="560">
        <v>46.857142857142854</v>
      </c>
      <c r="Y175" s="560">
        <v>20.999999999999986</v>
      </c>
      <c r="Z175" s="560">
        <v>39.18088737201365</v>
      </c>
      <c r="AA175" s="560">
        <v>0</v>
      </c>
      <c r="AB175" s="560">
        <v>0</v>
      </c>
      <c r="AC175" s="560">
        <v>198.00000000000003</v>
      </c>
      <c r="AD175" s="560">
        <v>91.000000000000028</v>
      </c>
      <c r="AE175" s="560">
        <v>20.000000000000014</v>
      </c>
      <c r="AF175" s="560">
        <v>11.999999999999988</v>
      </c>
      <c r="AG175" s="560">
        <v>2.9999999999999987</v>
      </c>
      <c r="AH175" s="560">
        <v>2.0000000000000013</v>
      </c>
      <c r="AI175" s="560">
        <v>2.0000000000000013</v>
      </c>
      <c r="AJ175" s="560">
        <v>0</v>
      </c>
      <c r="AK175" s="560">
        <v>0</v>
      </c>
      <c r="AL175" s="560">
        <v>0</v>
      </c>
      <c r="AM175" s="560">
        <v>0</v>
      </c>
      <c r="AN175" s="560">
        <v>0</v>
      </c>
      <c r="AO175" s="560">
        <v>0</v>
      </c>
      <c r="AP175" s="560">
        <v>0</v>
      </c>
      <c r="AQ175" s="560">
        <v>29.593984962406005</v>
      </c>
      <c r="AR175" s="560">
        <v>46.857142857142897</v>
      </c>
      <c r="AS175" s="560">
        <v>61.654135338345846</v>
      </c>
      <c r="AT175" s="560">
        <v>0</v>
      </c>
      <c r="AU175" s="560">
        <v>0</v>
      </c>
      <c r="AV175" s="560">
        <v>0</v>
      </c>
      <c r="AW175" s="560">
        <v>0</v>
      </c>
      <c r="AX175" s="560">
        <v>61.238578680202977</v>
      </c>
      <c r="AY175" s="560">
        <v>4.4444444444444455</v>
      </c>
      <c r="AZ175" s="560">
        <v>6.6666666666666599</v>
      </c>
      <c r="BA175" s="560">
        <v>52.378941839028144</v>
      </c>
      <c r="BB175" s="560">
        <v>0</v>
      </c>
      <c r="BC175" s="560">
        <v>0</v>
      </c>
      <c r="BD175" s="560">
        <v>0</v>
      </c>
      <c r="BE175" s="560">
        <v>0</v>
      </c>
      <c r="BF175" s="560">
        <v>0</v>
      </c>
      <c r="BG175" s="560">
        <v>0.422352051966292</v>
      </c>
      <c r="BH175" s="560">
        <v>0</v>
      </c>
      <c r="BI175" s="560">
        <v>0</v>
      </c>
      <c r="BJ175" s="560">
        <v>1</v>
      </c>
      <c r="BK175" s="560">
        <v>0</v>
      </c>
      <c r="BL175" s="560"/>
      <c r="BM175" s="560"/>
      <c r="BN175" s="560"/>
      <c r="BO175" s="560">
        <v>0</v>
      </c>
      <c r="BP175" s="560">
        <v>0</v>
      </c>
      <c r="BQ175" s="560">
        <v>0</v>
      </c>
      <c r="BR175" s="560"/>
    </row>
    <row r="176" spans="1:70" ht="15" x14ac:dyDescent="0.25">
      <c r="A176" s="564">
        <v>288</v>
      </c>
      <c r="B176" s="556">
        <v>124783</v>
      </c>
      <c r="C176" s="556">
        <v>9353339</v>
      </c>
      <c r="D176" s="557" t="s">
        <v>1253</v>
      </c>
      <c r="E176" s="558" t="s">
        <v>498</v>
      </c>
      <c r="F176" s="559">
        <v>0</v>
      </c>
      <c r="G176" s="560">
        <v>1</v>
      </c>
      <c r="H176" s="560">
        <v>0</v>
      </c>
      <c r="I176" s="560">
        <v>0</v>
      </c>
      <c r="J176" s="560">
        <v>7</v>
      </c>
      <c r="K176" s="560">
        <v>0</v>
      </c>
      <c r="L176" s="560">
        <v>415</v>
      </c>
      <c r="M176" s="560">
        <v>415</v>
      </c>
      <c r="N176" s="560">
        <v>57</v>
      </c>
      <c r="O176" s="560">
        <v>238</v>
      </c>
      <c r="P176" s="560">
        <v>120</v>
      </c>
      <c r="Q176" s="560">
        <v>0</v>
      </c>
      <c r="R176" s="560">
        <v>0</v>
      </c>
      <c r="S176" s="560">
        <v>0</v>
      </c>
      <c r="T176" s="560">
        <v>0</v>
      </c>
      <c r="U176" s="560">
        <v>0</v>
      </c>
      <c r="V176" s="560">
        <v>0</v>
      </c>
      <c r="W176" s="560">
        <v>415</v>
      </c>
      <c r="X176" s="560">
        <v>59.285714285714285</v>
      </c>
      <c r="Y176" s="560">
        <v>55.000000000000121</v>
      </c>
      <c r="Z176" s="560">
        <v>91.121718377088314</v>
      </c>
      <c r="AA176" s="560">
        <v>0</v>
      </c>
      <c r="AB176" s="560">
        <v>0</v>
      </c>
      <c r="AC176" s="560">
        <v>137.00000000000006</v>
      </c>
      <c r="AD176" s="560">
        <v>56.000000000000171</v>
      </c>
      <c r="AE176" s="560">
        <v>55.000000000000121</v>
      </c>
      <c r="AF176" s="560">
        <v>132.99999999999983</v>
      </c>
      <c r="AG176" s="560">
        <v>25.000000000000007</v>
      </c>
      <c r="AH176" s="560">
        <v>4</v>
      </c>
      <c r="AI176" s="560">
        <v>4.999999999999984</v>
      </c>
      <c r="AJ176" s="560">
        <v>0</v>
      </c>
      <c r="AK176" s="560">
        <v>0</v>
      </c>
      <c r="AL176" s="560">
        <v>0</v>
      </c>
      <c r="AM176" s="560">
        <v>0</v>
      </c>
      <c r="AN176" s="560">
        <v>0</v>
      </c>
      <c r="AO176" s="560">
        <v>0</v>
      </c>
      <c r="AP176" s="560">
        <v>0</v>
      </c>
      <c r="AQ176" s="560">
        <v>55.642458100558748</v>
      </c>
      <c r="AR176" s="560">
        <v>106.64804469273757</v>
      </c>
      <c r="AS176" s="560">
        <v>150.6983240223465</v>
      </c>
      <c r="AT176" s="560">
        <v>0</v>
      </c>
      <c r="AU176" s="560">
        <v>0</v>
      </c>
      <c r="AV176" s="560">
        <v>0</v>
      </c>
      <c r="AW176" s="560">
        <v>0.99045346062052508</v>
      </c>
      <c r="AX176" s="560">
        <v>121.16363636363636</v>
      </c>
      <c r="AY176" s="560">
        <v>30.731707317073198</v>
      </c>
      <c r="AZ176" s="560">
        <v>40.975609756097519</v>
      </c>
      <c r="BA176" s="560">
        <v>130.3681408168068</v>
      </c>
      <c r="BB176" s="560">
        <v>0</v>
      </c>
      <c r="BC176" s="560">
        <v>0</v>
      </c>
      <c r="BD176" s="560">
        <v>0</v>
      </c>
      <c r="BE176" s="560">
        <v>7.5000000000002025</v>
      </c>
      <c r="BF176" s="560">
        <v>0</v>
      </c>
      <c r="BG176" s="560">
        <v>0.38751601288135601</v>
      </c>
      <c r="BH176" s="560">
        <v>0</v>
      </c>
      <c r="BI176" s="560">
        <v>0</v>
      </c>
      <c r="BJ176" s="560">
        <v>1</v>
      </c>
      <c r="BK176" s="560">
        <v>0</v>
      </c>
      <c r="BL176" s="560"/>
      <c r="BM176" s="560"/>
      <c r="BN176" s="560"/>
      <c r="BO176" s="560">
        <v>0</v>
      </c>
      <c r="BP176" s="560">
        <v>0</v>
      </c>
      <c r="BQ176" s="560">
        <v>0</v>
      </c>
      <c r="BR176" s="560"/>
    </row>
    <row r="177" spans="1:70" ht="15" x14ac:dyDescent="0.25">
      <c r="A177" s="564">
        <v>289</v>
      </c>
      <c r="B177" s="556">
        <v>124784</v>
      </c>
      <c r="C177" s="556">
        <v>9353340</v>
      </c>
      <c r="D177" s="557" t="s">
        <v>1254</v>
      </c>
      <c r="E177" s="558" t="s">
        <v>498</v>
      </c>
      <c r="F177" s="559">
        <v>0</v>
      </c>
      <c r="G177" s="560">
        <v>1</v>
      </c>
      <c r="H177" s="560">
        <v>0</v>
      </c>
      <c r="I177" s="560">
        <v>0</v>
      </c>
      <c r="J177" s="560">
        <v>7</v>
      </c>
      <c r="K177" s="560">
        <v>0</v>
      </c>
      <c r="L177" s="560">
        <v>212</v>
      </c>
      <c r="M177" s="560">
        <v>212</v>
      </c>
      <c r="N177" s="560">
        <v>30</v>
      </c>
      <c r="O177" s="560">
        <v>122</v>
      </c>
      <c r="P177" s="560">
        <v>60</v>
      </c>
      <c r="Q177" s="560">
        <v>0</v>
      </c>
      <c r="R177" s="560">
        <v>0</v>
      </c>
      <c r="S177" s="560">
        <v>0</v>
      </c>
      <c r="T177" s="560">
        <v>0</v>
      </c>
      <c r="U177" s="560">
        <v>0</v>
      </c>
      <c r="V177" s="560">
        <v>0</v>
      </c>
      <c r="W177" s="560">
        <v>212</v>
      </c>
      <c r="X177" s="560">
        <v>30.285714285714285</v>
      </c>
      <c r="Y177" s="560">
        <v>12.999999999999993</v>
      </c>
      <c r="Z177" s="560">
        <v>19.272727272727273</v>
      </c>
      <c r="AA177" s="560">
        <v>0</v>
      </c>
      <c r="AB177" s="560">
        <v>0</v>
      </c>
      <c r="AC177" s="560">
        <v>171.99999999999997</v>
      </c>
      <c r="AD177" s="560">
        <v>16.999999999999996</v>
      </c>
      <c r="AE177" s="560">
        <v>11.000000000000002</v>
      </c>
      <c r="AF177" s="560">
        <v>5.9999999999999938</v>
      </c>
      <c r="AG177" s="560">
        <v>5.0000000000000089</v>
      </c>
      <c r="AH177" s="560">
        <v>0.99999999999999956</v>
      </c>
      <c r="AI177" s="560">
        <v>0</v>
      </c>
      <c r="AJ177" s="560">
        <v>0</v>
      </c>
      <c r="AK177" s="560">
        <v>0</v>
      </c>
      <c r="AL177" s="560">
        <v>0</v>
      </c>
      <c r="AM177" s="560">
        <v>0</v>
      </c>
      <c r="AN177" s="560">
        <v>0</v>
      </c>
      <c r="AO177" s="560">
        <v>0</v>
      </c>
      <c r="AP177" s="560">
        <v>0</v>
      </c>
      <c r="AQ177" s="560">
        <v>15.142857142857135</v>
      </c>
      <c r="AR177" s="560">
        <v>29.120879120879046</v>
      </c>
      <c r="AS177" s="560">
        <v>39.604395604395648</v>
      </c>
      <c r="AT177" s="560">
        <v>0</v>
      </c>
      <c r="AU177" s="560">
        <v>0</v>
      </c>
      <c r="AV177" s="560">
        <v>0</v>
      </c>
      <c r="AW177" s="560">
        <v>0</v>
      </c>
      <c r="AX177" s="560">
        <v>20.854700854700862</v>
      </c>
      <c r="AY177" s="560">
        <v>1.000000000000002</v>
      </c>
      <c r="AZ177" s="560">
        <v>4.0000000000000018</v>
      </c>
      <c r="BA177" s="560">
        <v>18.991791114868047</v>
      </c>
      <c r="BB177" s="560">
        <v>0</v>
      </c>
      <c r="BC177" s="560">
        <v>0</v>
      </c>
      <c r="BD177" s="560">
        <v>0</v>
      </c>
      <c r="BE177" s="560">
        <v>0</v>
      </c>
      <c r="BF177" s="560">
        <v>0</v>
      </c>
      <c r="BG177" s="560">
        <v>0.325218107163324</v>
      </c>
      <c r="BH177" s="560">
        <v>0</v>
      </c>
      <c r="BI177" s="560">
        <v>0</v>
      </c>
      <c r="BJ177" s="560">
        <v>1</v>
      </c>
      <c r="BK177" s="560">
        <v>0</v>
      </c>
      <c r="BL177" s="560"/>
      <c r="BM177" s="560"/>
      <c r="BN177" s="560"/>
      <c r="BO177" s="560">
        <v>13</v>
      </c>
      <c r="BP177" s="560">
        <v>13</v>
      </c>
      <c r="BQ177" s="560">
        <v>13</v>
      </c>
      <c r="BR177" s="560"/>
    </row>
    <row r="178" spans="1:70" ht="15" x14ac:dyDescent="0.25">
      <c r="A178" s="564">
        <v>291</v>
      </c>
      <c r="B178" s="556">
        <v>124785</v>
      </c>
      <c r="C178" s="556">
        <v>9353341</v>
      </c>
      <c r="D178" s="557" t="s">
        <v>1255</v>
      </c>
      <c r="E178" s="558" t="s">
        <v>498</v>
      </c>
      <c r="F178" s="559">
        <v>0</v>
      </c>
      <c r="G178" s="560">
        <v>1</v>
      </c>
      <c r="H178" s="560">
        <v>0</v>
      </c>
      <c r="I178" s="560">
        <v>0</v>
      </c>
      <c r="J178" s="560">
        <v>7</v>
      </c>
      <c r="K178" s="560">
        <v>0</v>
      </c>
      <c r="L178" s="560">
        <v>212</v>
      </c>
      <c r="M178" s="560">
        <v>212</v>
      </c>
      <c r="N178" s="560">
        <v>30</v>
      </c>
      <c r="O178" s="560">
        <v>119</v>
      </c>
      <c r="P178" s="560">
        <v>63</v>
      </c>
      <c r="Q178" s="560">
        <v>0</v>
      </c>
      <c r="R178" s="560">
        <v>0</v>
      </c>
      <c r="S178" s="560">
        <v>0</v>
      </c>
      <c r="T178" s="560">
        <v>0</v>
      </c>
      <c r="U178" s="560">
        <v>0</v>
      </c>
      <c r="V178" s="560">
        <v>0</v>
      </c>
      <c r="W178" s="560">
        <v>212</v>
      </c>
      <c r="X178" s="560">
        <v>30.285714285714285</v>
      </c>
      <c r="Y178" s="560">
        <v>19.999999999999993</v>
      </c>
      <c r="Z178" s="560">
        <v>48.769953051643192</v>
      </c>
      <c r="AA178" s="560">
        <v>0</v>
      </c>
      <c r="AB178" s="560">
        <v>0</v>
      </c>
      <c r="AC178" s="560">
        <v>89</v>
      </c>
      <c r="AD178" s="560">
        <v>9.9999999999999964</v>
      </c>
      <c r="AE178" s="560">
        <v>8.0000000000000053</v>
      </c>
      <c r="AF178" s="560">
        <v>44.00000000000005</v>
      </c>
      <c r="AG178" s="560">
        <v>61.000000000000043</v>
      </c>
      <c r="AH178" s="560">
        <v>0</v>
      </c>
      <c r="AI178" s="560">
        <v>0</v>
      </c>
      <c r="AJ178" s="560">
        <v>0</v>
      </c>
      <c r="AK178" s="560">
        <v>0</v>
      </c>
      <c r="AL178" s="560">
        <v>0</v>
      </c>
      <c r="AM178" s="560">
        <v>0</v>
      </c>
      <c r="AN178" s="560">
        <v>0</v>
      </c>
      <c r="AO178" s="560">
        <v>0</v>
      </c>
      <c r="AP178" s="560">
        <v>0</v>
      </c>
      <c r="AQ178" s="560">
        <v>2.3296703296703321</v>
      </c>
      <c r="AR178" s="560">
        <v>6.9890109890109962</v>
      </c>
      <c r="AS178" s="560">
        <v>10.483516483516473</v>
      </c>
      <c r="AT178" s="560">
        <v>0</v>
      </c>
      <c r="AU178" s="560">
        <v>0</v>
      </c>
      <c r="AV178" s="560">
        <v>0</v>
      </c>
      <c r="AW178" s="560">
        <v>1.9906103286384977</v>
      </c>
      <c r="AX178" s="560">
        <v>56.000000000000036</v>
      </c>
      <c r="AY178" s="560">
        <v>6.1967213114754092</v>
      </c>
      <c r="AZ178" s="560">
        <v>13.426229508196743</v>
      </c>
      <c r="BA178" s="560">
        <v>54.12549810844898</v>
      </c>
      <c r="BB178" s="560">
        <v>0</v>
      </c>
      <c r="BC178" s="560">
        <v>0</v>
      </c>
      <c r="BD178" s="560">
        <v>0</v>
      </c>
      <c r="BE178" s="560">
        <v>0</v>
      </c>
      <c r="BF178" s="560">
        <v>0</v>
      </c>
      <c r="BG178" s="560">
        <v>0.27810938909090899</v>
      </c>
      <c r="BH178" s="560">
        <v>0</v>
      </c>
      <c r="BI178" s="560">
        <v>0</v>
      </c>
      <c r="BJ178" s="560">
        <v>1</v>
      </c>
      <c r="BK178" s="560">
        <v>0</v>
      </c>
      <c r="BL178" s="560"/>
      <c r="BM178" s="560"/>
      <c r="BN178" s="560"/>
      <c r="BO178" s="560">
        <v>0</v>
      </c>
      <c r="BP178" s="560">
        <v>0</v>
      </c>
      <c r="BQ178" s="560">
        <v>0</v>
      </c>
      <c r="BR178" s="560"/>
    </row>
    <row r="179" spans="1:70" ht="15" x14ac:dyDescent="0.25">
      <c r="A179" s="564">
        <v>287</v>
      </c>
      <c r="B179" s="556">
        <v>124786</v>
      </c>
      <c r="C179" s="556">
        <v>9353342</v>
      </c>
      <c r="D179" s="557" t="s">
        <v>1256</v>
      </c>
      <c r="E179" s="558" t="s">
        <v>498</v>
      </c>
      <c r="F179" s="559">
        <v>0</v>
      </c>
      <c r="G179" s="560">
        <v>1</v>
      </c>
      <c r="H179" s="560">
        <v>0</v>
      </c>
      <c r="I179" s="560">
        <v>0</v>
      </c>
      <c r="J179" s="560">
        <v>7</v>
      </c>
      <c r="K179" s="560">
        <v>0</v>
      </c>
      <c r="L179" s="560">
        <v>215</v>
      </c>
      <c r="M179" s="560">
        <v>215</v>
      </c>
      <c r="N179" s="560">
        <v>30</v>
      </c>
      <c r="O179" s="560">
        <v>123</v>
      </c>
      <c r="P179" s="560">
        <v>62</v>
      </c>
      <c r="Q179" s="560">
        <v>0</v>
      </c>
      <c r="R179" s="560">
        <v>0</v>
      </c>
      <c r="S179" s="560">
        <v>0</v>
      </c>
      <c r="T179" s="560">
        <v>0</v>
      </c>
      <c r="U179" s="560">
        <v>0</v>
      </c>
      <c r="V179" s="560">
        <v>0</v>
      </c>
      <c r="W179" s="560">
        <v>215</v>
      </c>
      <c r="X179" s="560">
        <v>30.714285714285715</v>
      </c>
      <c r="Y179" s="560">
        <v>13.000000000000007</v>
      </c>
      <c r="Z179" s="560">
        <v>26.121495327102803</v>
      </c>
      <c r="AA179" s="560">
        <v>0</v>
      </c>
      <c r="AB179" s="560">
        <v>0</v>
      </c>
      <c r="AC179" s="560">
        <v>81.000000000000085</v>
      </c>
      <c r="AD179" s="560">
        <v>10.999999999999995</v>
      </c>
      <c r="AE179" s="560">
        <v>50.000000000000057</v>
      </c>
      <c r="AF179" s="560">
        <v>17.000000000000007</v>
      </c>
      <c r="AG179" s="560">
        <v>38.000000000000078</v>
      </c>
      <c r="AH179" s="560">
        <v>17.999999999999989</v>
      </c>
      <c r="AI179" s="560">
        <v>0</v>
      </c>
      <c r="AJ179" s="560">
        <v>0</v>
      </c>
      <c r="AK179" s="560">
        <v>0</v>
      </c>
      <c r="AL179" s="560">
        <v>0</v>
      </c>
      <c r="AM179" s="560">
        <v>0</v>
      </c>
      <c r="AN179" s="560">
        <v>0</v>
      </c>
      <c r="AO179" s="560">
        <v>0</v>
      </c>
      <c r="AP179" s="560">
        <v>0</v>
      </c>
      <c r="AQ179" s="560">
        <v>17.52717391304348</v>
      </c>
      <c r="AR179" s="560">
        <v>35.054347826087053</v>
      </c>
      <c r="AS179" s="560">
        <v>44.402173913043526</v>
      </c>
      <c r="AT179" s="560">
        <v>0</v>
      </c>
      <c r="AU179" s="560">
        <v>0</v>
      </c>
      <c r="AV179" s="560">
        <v>0</v>
      </c>
      <c r="AW179" s="560">
        <v>0</v>
      </c>
      <c r="AX179" s="560">
        <v>41.344537815126102</v>
      </c>
      <c r="AY179" s="560">
        <v>12.610169491525451</v>
      </c>
      <c r="AZ179" s="560">
        <v>12.610169491525451</v>
      </c>
      <c r="BA179" s="560">
        <v>43.004005743387665</v>
      </c>
      <c r="BB179" s="560">
        <v>0</v>
      </c>
      <c r="BC179" s="560">
        <v>0</v>
      </c>
      <c r="BD179" s="560">
        <v>0</v>
      </c>
      <c r="BE179" s="560">
        <v>0</v>
      </c>
      <c r="BF179" s="560">
        <v>0</v>
      </c>
      <c r="BG179" s="560">
        <v>0.37897944974619302</v>
      </c>
      <c r="BH179" s="560">
        <v>0</v>
      </c>
      <c r="BI179" s="560">
        <v>0</v>
      </c>
      <c r="BJ179" s="560">
        <v>1</v>
      </c>
      <c r="BK179" s="560">
        <v>0</v>
      </c>
      <c r="BL179" s="560"/>
      <c r="BM179" s="560"/>
      <c r="BN179" s="560"/>
      <c r="BO179" s="560">
        <v>0</v>
      </c>
      <c r="BP179" s="560">
        <v>0</v>
      </c>
      <c r="BQ179" s="560">
        <v>0</v>
      </c>
      <c r="BR179" s="560"/>
    </row>
    <row r="180" spans="1:70" ht="15" x14ac:dyDescent="0.25">
      <c r="A180" s="564">
        <v>425</v>
      </c>
      <c r="B180" s="556">
        <v>134362</v>
      </c>
      <c r="C180" s="556">
        <v>9353343</v>
      </c>
      <c r="D180" s="557" t="s">
        <v>1257</v>
      </c>
      <c r="E180" s="558" t="s">
        <v>498</v>
      </c>
      <c r="F180" s="559">
        <v>0</v>
      </c>
      <c r="G180" s="560">
        <v>1</v>
      </c>
      <c r="H180" s="560">
        <v>0</v>
      </c>
      <c r="I180" s="560">
        <v>0</v>
      </c>
      <c r="J180" s="560">
        <v>7</v>
      </c>
      <c r="K180" s="560">
        <v>0</v>
      </c>
      <c r="L180" s="560">
        <v>395</v>
      </c>
      <c r="M180" s="560">
        <v>395</v>
      </c>
      <c r="N180" s="560">
        <v>59</v>
      </c>
      <c r="O180" s="560">
        <v>237</v>
      </c>
      <c r="P180" s="560">
        <v>99</v>
      </c>
      <c r="Q180" s="560">
        <v>0</v>
      </c>
      <c r="R180" s="560">
        <v>0</v>
      </c>
      <c r="S180" s="560">
        <v>0</v>
      </c>
      <c r="T180" s="560">
        <v>0</v>
      </c>
      <c r="U180" s="560">
        <v>0</v>
      </c>
      <c r="V180" s="560">
        <v>0</v>
      </c>
      <c r="W180" s="560">
        <v>395</v>
      </c>
      <c r="X180" s="560">
        <v>56.428571428571431</v>
      </c>
      <c r="Y180" s="560">
        <v>39.99999999999995</v>
      </c>
      <c r="Z180" s="560">
        <v>56.094674556213022</v>
      </c>
      <c r="AA180" s="560">
        <v>0</v>
      </c>
      <c r="AB180" s="560">
        <v>0</v>
      </c>
      <c r="AC180" s="560">
        <v>383.99999999999989</v>
      </c>
      <c r="AD180" s="560">
        <v>11.000000000000007</v>
      </c>
      <c r="AE180" s="560">
        <v>0</v>
      </c>
      <c r="AF180" s="560">
        <v>0</v>
      </c>
      <c r="AG180" s="560">
        <v>0</v>
      </c>
      <c r="AH180" s="560">
        <v>0</v>
      </c>
      <c r="AI180" s="560">
        <v>0</v>
      </c>
      <c r="AJ180" s="560">
        <v>0</v>
      </c>
      <c r="AK180" s="560">
        <v>0</v>
      </c>
      <c r="AL180" s="560">
        <v>0</v>
      </c>
      <c r="AM180" s="560">
        <v>0</v>
      </c>
      <c r="AN180" s="560">
        <v>0</v>
      </c>
      <c r="AO180" s="560">
        <v>0</v>
      </c>
      <c r="AP180" s="560">
        <v>0</v>
      </c>
      <c r="AQ180" s="560">
        <v>11.755952380952396</v>
      </c>
      <c r="AR180" s="560">
        <v>14.107142857142851</v>
      </c>
      <c r="AS180" s="560">
        <v>21.160714285714299</v>
      </c>
      <c r="AT180" s="560">
        <v>0</v>
      </c>
      <c r="AU180" s="560">
        <v>0</v>
      </c>
      <c r="AV180" s="560">
        <v>0</v>
      </c>
      <c r="AW180" s="560">
        <v>2.3372781065088755</v>
      </c>
      <c r="AX180" s="560">
        <v>88.493562231759611</v>
      </c>
      <c r="AY180" s="560">
        <v>14.903225806451596</v>
      </c>
      <c r="AZ180" s="560">
        <v>23.419354838709655</v>
      </c>
      <c r="BA180" s="560">
        <v>88.910922141077052</v>
      </c>
      <c r="BB180" s="560">
        <v>0</v>
      </c>
      <c r="BC180" s="560">
        <v>0</v>
      </c>
      <c r="BD180" s="560">
        <v>0</v>
      </c>
      <c r="BE180" s="560">
        <v>0</v>
      </c>
      <c r="BF180" s="560">
        <v>0</v>
      </c>
      <c r="BG180" s="560">
        <v>0.66149488254799305</v>
      </c>
      <c r="BH180" s="560">
        <v>0</v>
      </c>
      <c r="BI180" s="560">
        <v>0</v>
      </c>
      <c r="BJ180" s="560">
        <v>1</v>
      </c>
      <c r="BK180" s="560">
        <v>0</v>
      </c>
      <c r="BL180" s="560"/>
      <c r="BM180" s="560"/>
      <c r="BN180" s="560"/>
      <c r="BO180" s="560">
        <v>48.4</v>
      </c>
      <c r="BP180" s="560">
        <v>32.4</v>
      </c>
      <c r="BQ180" s="560">
        <v>48</v>
      </c>
      <c r="BR180" s="560"/>
    </row>
    <row r="181" spans="1:70" ht="15" x14ac:dyDescent="0.25">
      <c r="A181" s="564">
        <v>320</v>
      </c>
      <c r="B181" s="556">
        <v>134882</v>
      </c>
      <c r="C181" s="556">
        <v>9353346</v>
      </c>
      <c r="D181" s="557" t="s">
        <v>1258</v>
      </c>
      <c r="E181" s="558" t="s">
        <v>498</v>
      </c>
      <c r="F181" s="559">
        <v>0</v>
      </c>
      <c r="G181" s="560">
        <v>1</v>
      </c>
      <c r="H181" s="560">
        <v>0</v>
      </c>
      <c r="I181" s="560">
        <v>0</v>
      </c>
      <c r="J181" s="560">
        <v>7</v>
      </c>
      <c r="K181" s="560">
        <v>0</v>
      </c>
      <c r="L181" s="560">
        <v>255</v>
      </c>
      <c r="M181" s="560">
        <v>255</v>
      </c>
      <c r="N181" s="560">
        <v>44</v>
      </c>
      <c r="O181" s="560">
        <v>152</v>
      </c>
      <c r="P181" s="560">
        <v>59</v>
      </c>
      <c r="Q181" s="560">
        <v>0</v>
      </c>
      <c r="R181" s="560">
        <v>0</v>
      </c>
      <c r="S181" s="560">
        <v>0</v>
      </c>
      <c r="T181" s="560">
        <v>0</v>
      </c>
      <c r="U181" s="560">
        <v>0</v>
      </c>
      <c r="V181" s="560">
        <v>0</v>
      </c>
      <c r="W181" s="560">
        <v>255</v>
      </c>
      <c r="X181" s="560">
        <v>36.428571428571431</v>
      </c>
      <c r="Y181" s="560">
        <v>7.0000000000000098</v>
      </c>
      <c r="Z181" s="560">
        <v>24.957446808510639</v>
      </c>
      <c r="AA181" s="560">
        <v>0</v>
      </c>
      <c r="AB181" s="560">
        <v>0</v>
      </c>
      <c r="AC181" s="560">
        <v>252.99999999999997</v>
      </c>
      <c r="AD181" s="560">
        <v>1</v>
      </c>
      <c r="AE181" s="560">
        <v>1</v>
      </c>
      <c r="AF181" s="560">
        <v>0</v>
      </c>
      <c r="AG181" s="560">
        <v>0</v>
      </c>
      <c r="AH181" s="560">
        <v>0</v>
      </c>
      <c r="AI181" s="560">
        <v>0</v>
      </c>
      <c r="AJ181" s="560">
        <v>0</v>
      </c>
      <c r="AK181" s="560">
        <v>0</v>
      </c>
      <c r="AL181" s="560">
        <v>0</v>
      </c>
      <c r="AM181" s="560">
        <v>0</v>
      </c>
      <c r="AN181" s="560">
        <v>0</v>
      </c>
      <c r="AO181" s="560">
        <v>0</v>
      </c>
      <c r="AP181" s="560">
        <v>0</v>
      </c>
      <c r="AQ181" s="560">
        <v>2.4170616113744074</v>
      </c>
      <c r="AR181" s="560">
        <v>2.4170616113744074</v>
      </c>
      <c r="AS181" s="560">
        <v>3.6255924170616152</v>
      </c>
      <c r="AT181" s="560">
        <v>0</v>
      </c>
      <c r="AU181" s="560">
        <v>0</v>
      </c>
      <c r="AV181" s="560">
        <v>0</v>
      </c>
      <c r="AW181" s="560">
        <v>1.0851063829787235</v>
      </c>
      <c r="AX181" s="560">
        <v>62.410596026490033</v>
      </c>
      <c r="AY181" s="560">
        <v>1.0172413793103432</v>
      </c>
      <c r="AZ181" s="560">
        <v>2.0344827586206926</v>
      </c>
      <c r="BA181" s="560">
        <v>46.959560548027021</v>
      </c>
      <c r="BB181" s="560">
        <v>0</v>
      </c>
      <c r="BC181" s="560">
        <v>0</v>
      </c>
      <c r="BD181" s="560">
        <v>0</v>
      </c>
      <c r="BE181" s="560">
        <v>0</v>
      </c>
      <c r="BF181" s="560">
        <v>0</v>
      </c>
      <c r="BG181" s="560">
        <v>1.9320305743999999</v>
      </c>
      <c r="BH181" s="560">
        <v>0</v>
      </c>
      <c r="BI181" s="560">
        <v>0</v>
      </c>
      <c r="BJ181" s="560">
        <v>1</v>
      </c>
      <c r="BK181" s="560">
        <v>0</v>
      </c>
      <c r="BL181" s="560"/>
      <c r="BM181" s="560"/>
      <c r="BN181" s="560"/>
      <c r="BO181" s="560">
        <v>26</v>
      </c>
      <c r="BP181" s="560">
        <v>20</v>
      </c>
      <c r="BQ181" s="560">
        <v>26</v>
      </c>
      <c r="BR181" s="560"/>
    </row>
    <row r="182" spans="1:70" ht="15" x14ac:dyDescent="0.25">
      <c r="A182" s="564">
        <v>560</v>
      </c>
      <c r="B182" s="556">
        <v>124802</v>
      </c>
      <c r="C182" s="556">
        <v>9354024</v>
      </c>
      <c r="D182" s="557" t="s">
        <v>1259</v>
      </c>
      <c r="E182" s="558" t="s">
        <v>1007</v>
      </c>
      <c r="F182" s="559">
        <v>0</v>
      </c>
      <c r="G182" s="560">
        <v>1</v>
      </c>
      <c r="H182" s="560">
        <v>0</v>
      </c>
      <c r="I182" s="560">
        <v>0</v>
      </c>
      <c r="J182" s="560">
        <v>0</v>
      </c>
      <c r="K182" s="560">
        <v>5</v>
      </c>
      <c r="L182" s="560">
        <v>1512</v>
      </c>
      <c r="M182" s="560">
        <v>0</v>
      </c>
      <c r="N182" s="560">
        <v>0</v>
      </c>
      <c r="O182" s="560">
        <v>0</v>
      </c>
      <c r="P182" s="560">
        <v>0</v>
      </c>
      <c r="Q182" s="560">
        <v>1512</v>
      </c>
      <c r="R182" s="560">
        <v>931</v>
      </c>
      <c r="S182" s="560">
        <v>581</v>
      </c>
      <c r="T182" s="560">
        <v>299</v>
      </c>
      <c r="U182" s="560">
        <v>1213</v>
      </c>
      <c r="V182" s="560">
        <v>0</v>
      </c>
      <c r="W182" s="560">
        <v>1512</v>
      </c>
      <c r="X182" s="560">
        <v>302.39999999999998</v>
      </c>
      <c r="Y182" s="560">
        <v>0</v>
      </c>
      <c r="Z182" s="560">
        <v>0</v>
      </c>
      <c r="AA182" s="560">
        <v>109.99999999999993</v>
      </c>
      <c r="AB182" s="560">
        <v>249.58157389635318</v>
      </c>
      <c r="AC182" s="560">
        <v>0</v>
      </c>
      <c r="AD182" s="560">
        <v>0</v>
      </c>
      <c r="AE182" s="560">
        <v>0</v>
      </c>
      <c r="AF182" s="560">
        <v>0</v>
      </c>
      <c r="AG182" s="560">
        <v>0</v>
      </c>
      <c r="AH182" s="560">
        <v>0</v>
      </c>
      <c r="AI182" s="560">
        <v>0</v>
      </c>
      <c r="AJ182" s="560">
        <v>1474.9755129053603</v>
      </c>
      <c r="AK182" s="560">
        <v>16.010589013898016</v>
      </c>
      <c r="AL182" s="560">
        <v>17.011250827266732</v>
      </c>
      <c r="AM182" s="560">
        <v>4.0026472534745272</v>
      </c>
      <c r="AN182" s="560">
        <v>0</v>
      </c>
      <c r="AO182" s="560">
        <v>0</v>
      </c>
      <c r="AP182" s="560">
        <v>0</v>
      </c>
      <c r="AQ182" s="560">
        <v>0</v>
      </c>
      <c r="AR182" s="560">
        <v>0</v>
      </c>
      <c r="AS182" s="560">
        <v>0</v>
      </c>
      <c r="AT182" s="560">
        <v>0.99999999999999944</v>
      </c>
      <c r="AU182" s="560">
        <v>4.0000000000000071</v>
      </c>
      <c r="AV182" s="560">
        <v>5.0000000000000053</v>
      </c>
      <c r="AW182" s="560">
        <v>12.575815738963533</v>
      </c>
      <c r="AX182" s="560">
        <v>0</v>
      </c>
      <c r="AY182" s="560">
        <v>0</v>
      </c>
      <c r="AZ182" s="560">
        <v>0</v>
      </c>
      <c r="BA182" s="560">
        <v>0</v>
      </c>
      <c r="BB182" s="560">
        <v>162.63175675675677</v>
      </c>
      <c r="BC182" s="560">
        <v>319.58670033669978</v>
      </c>
      <c r="BD182" s="560">
        <v>397.68122905099028</v>
      </c>
      <c r="BE182" s="560">
        <v>0</v>
      </c>
      <c r="BF182" s="560">
        <v>0</v>
      </c>
      <c r="BG182" s="560">
        <v>0</v>
      </c>
      <c r="BH182" s="560">
        <v>3.9178423493392098</v>
      </c>
      <c r="BI182" s="560">
        <v>0</v>
      </c>
      <c r="BJ182" s="560">
        <v>0</v>
      </c>
      <c r="BK182" s="560">
        <v>1</v>
      </c>
      <c r="BL182" s="560"/>
      <c r="BM182" s="560"/>
      <c r="BN182" s="560"/>
      <c r="BO182" s="560">
        <v>0</v>
      </c>
      <c r="BP182" s="560">
        <v>0</v>
      </c>
      <c r="BQ182" s="560">
        <v>0</v>
      </c>
      <c r="BR182" s="560"/>
    </row>
    <row r="183" spans="1:70" ht="15" x14ac:dyDescent="0.25">
      <c r="A183" s="564">
        <v>558</v>
      </c>
      <c r="B183" s="556">
        <v>124818</v>
      </c>
      <c r="C183" s="556">
        <v>9354057</v>
      </c>
      <c r="D183" s="557" t="s">
        <v>946</v>
      </c>
      <c r="E183" s="558" t="s">
        <v>1007</v>
      </c>
      <c r="F183" s="559">
        <v>0</v>
      </c>
      <c r="G183" s="560">
        <v>1</v>
      </c>
      <c r="H183" s="560">
        <v>0</v>
      </c>
      <c r="I183" s="560">
        <v>0</v>
      </c>
      <c r="J183" s="560">
        <v>0</v>
      </c>
      <c r="K183" s="560">
        <v>5</v>
      </c>
      <c r="L183" s="560">
        <v>765</v>
      </c>
      <c r="M183" s="560">
        <v>0</v>
      </c>
      <c r="N183" s="560">
        <v>0</v>
      </c>
      <c r="O183" s="560">
        <v>0</v>
      </c>
      <c r="P183" s="560">
        <v>0</v>
      </c>
      <c r="Q183" s="560">
        <v>765</v>
      </c>
      <c r="R183" s="560">
        <v>464</v>
      </c>
      <c r="S183" s="560">
        <v>301</v>
      </c>
      <c r="T183" s="560">
        <v>162</v>
      </c>
      <c r="U183" s="560">
        <v>603</v>
      </c>
      <c r="V183" s="560">
        <v>0</v>
      </c>
      <c r="W183" s="560">
        <v>765</v>
      </c>
      <c r="X183" s="560">
        <v>153</v>
      </c>
      <c r="Y183" s="560">
        <v>0</v>
      </c>
      <c r="Z183" s="560">
        <v>0</v>
      </c>
      <c r="AA183" s="560">
        <v>99.999999999999986</v>
      </c>
      <c r="AB183" s="560">
        <v>185.97498396407963</v>
      </c>
      <c r="AC183" s="560">
        <v>0</v>
      </c>
      <c r="AD183" s="560">
        <v>0</v>
      </c>
      <c r="AE183" s="560">
        <v>0</v>
      </c>
      <c r="AF183" s="560">
        <v>0</v>
      </c>
      <c r="AG183" s="560">
        <v>0</v>
      </c>
      <c r="AH183" s="560">
        <v>0</v>
      </c>
      <c r="AI183" s="560">
        <v>0</v>
      </c>
      <c r="AJ183" s="560">
        <v>569.00000000000023</v>
      </c>
      <c r="AK183" s="560">
        <v>96.999999999999972</v>
      </c>
      <c r="AL183" s="560">
        <v>39.999999999999993</v>
      </c>
      <c r="AM183" s="560">
        <v>59.000000000000043</v>
      </c>
      <c r="AN183" s="560">
        <v>0</v>
      </c>
      <c r="AO183" s="560">
        <v>0</v>
      </c>
      <c r="AP183" s="560">
        <v>0</v>
      </c>
      <c r="AQ183" s="560">
        <v>0</v>
      </c>
      <c r="AR183" s="560">
        <v>0</v>
      </c>
      <c r="AS183" s="560">
        <v>0</v>
      </c>
      <c r="AT183" s="560">
        <v>3</v>
      </c>
      <c r="AU183" s="560">
        <v>4.9999999999999991</v>
      </c>
      <c r="AV183" s="560">
        <v>6</v>
      </c>
      <c r="AW183" s="560">
        <v>5.884615384615385</v>
      </c>
      <c r="AX183" s="560">
        <v>0</v>
      </c>
      <c r="AY183" s="560">
        <v>0</v>
      </c>
      <c r="AZ183" s="560">
        <v>0</v>
      </c>
      <c r="BA183" s="560">
        <v>0</v>
      </c>
      <c r="BB183" s="560">
        <v>93.577639751552795</v>
      </c>
      <c r="BC183" s="560">
        <v>230.97966101694908</v>
      </c>
      <c r="BD183" s="560">
        <v>275.91492962825345</v>
      </c>
      <c r="BE183" s="560">
        <v>0</v>
      </c>
      <c r="BF183" s="560">
        <v>0</v>
      </c>
      <c r="BG183" s="560">
        <v>0</v>
      </c>
      <c r="BH183" s="560">
        <v>3.0152532359630402</v>
      </c>
      <c r="BI183" s="560">
        <v>0</v>
      </c>
      <c r="BJ183" s="560">
        <v>0</v>
      </c>
      <c r="BK183" s="560">
        <v>1</v>
      </c>
      <c r="BL183" s="560"/>
      <c r="BM183" s="560"/>
      <c r="BN183" s="560"/>
      <c r="BO183" s="560">
        <v>0</v>
      </c>
      <c r="BP183" s="560">
        <v>0</v>
      </c>
      <c r="BQ183" s="560">
        <v>0</v>
      </c>
      <c r="BR183" s="560"/>
    </row>
    <row r="184" spans="1:70" ht="15" x14ac:dyDescent="0.25">
      <c r="A184" s="564">
        <v>370</v>
      </c>
      <c r="B184" s="556">
        <v>124840</v>
      </c>
      <c r="C184" s="556">
        <v>9354090</v>
      </c>
      <c r="D184" s="557" t="s">
        <v>853</v>
      </c>
      <c r="E184" s="558" t="s">
        <v>1007</v>
      </c>
      <c r="F184" s="559">
        <v>0</v>
      </c>
      <c r="G184" s="560">
        <v>1</v>
      </c>
      <c r="H184" s="560">
        <v>0</v>
      </c>
      <c r="I184" s="560">
        <v>0</v>
      </c>
      <c r="J184" s="560">
        <v>0</v>
      </c>
      <c r="K184" s="560">
        <v>5</v>
      </c>
      <c r="L184" s="560">
        <v>1198</v>
      </c>
      <c r="M184" s="560">
        <v>0</v>
      </c>
      <c r="N184" s="560">
        <v>0</v>
      </c>
      <c r="O184" s="560">
        <v>0</v>
      </c>
      <c r="P184" s="560">
        <v>0</v>
      </c>
      <c r="Q184" s="560">
        <v>1198</v>
      </c>
      <c r="R184" s="560">
        <v>731</v>
      </c>
      <c r="S184" s="560">
        <v>467</v>
      </c>
      <c r="T184" s="560">
        <v>250</v>
      </c>
      <c r="U184" s="560">
        <v>948</v>
      </c>
      <c r="V184" s="560">
        <v>0</v>
      </c>
      <c r="W184" s="560">
        <v>1198</v>
      </c>
      <c r="X184" s="560">
        <v>239.6</v>
      </c>
      <c r="Y184" s="560">
        <v>0</v>
      </c>
      <c r="Z184" s="560">
        <v>0</v>
      </c>
      <c r="AA184" s="560">
        <v>99.000000000000071</v>
      </c>
      <c r="AB184" s="560">
        <v>230.42382978723404</v>
      </c>
      <c r="AC184" s="560">
        <v>0</v>
      </c>
      <c r="AD184" s="560">
        <v>0</v>
      </c>
      <c r="AE184" s="560">
        <v>0</v>
      </c>
      <c r="AF184" s="560">
        <v>0</v>
      </c>
      <c r="AG184" s="560">
        <v>0</v>
      </c>
      <c r="AH184" s="560">
        <v>0</v>
      </c>
      <c r="AI184" s="560">
        <v>0</v>
      </c>
      <c r="AJ184" s="560">
        <v>853.00000000000045</v>
      </c>
      <c r="AK184" s="560">
        <v>135.9999999999996</v>
      </c>
      <c r="AL184" s="560">
        <v>165.00000000000011</v>
      </c>
      <c r="AM184" s="560">
        <v>19.99999999999994</v>
      </c>
      <c r="AN184" s="560">
        <v>19.99999999999994</v>
      </c>
      <c r="AO184" s="560">
        <v>4</v>
      </c>
      <c r="AP184" s="560">
        <v>0</v>
      </c>
      <c r="AQ184" s="560">
        <v>0</v>
      </c>
      <c r="AR184" s="560">
        <v>0</v>
      </c>
      <c r="AS184" s="560">
        <v>0</v>
      </c>
      <c r="AT184" s="560">
        <v>4.0100418410041794</v>
      </c>
      <c r="AU184" s="560">
        <v>11.027615062761505</v>
      </c>
      <c r="AV184" s="560">
        <v>18.04518828451889</v>
      </c>
      <c r="AW184" s="560">
        <v>11.215319148936171</v>
      </c>
      <c r="AX184" s="560">
        <v>0</v>
      </c>
      <c r="AY184" s="560">
        <v>0</v>
      </c>
      <c r="AZ184" s="560">
        <v>0</v>
      </c>
      <c r="BA184" s="560">
        <v>0</v>
      </c>
      <c r="BB184" s="560">
        <v>101.02040816326526</v>
      </c>
      <c r="BC184" s="560">
        <v>229.56972972972957</v>
      </c>
      <c r="BD184" s="560">
        <v>278.07895894401526</v>
      </c>
      <c r="BE184" s="560">
        <v>0</v>
      </c>
      <c r="BF184" s="560">
        <v>0</v>
      </c>
      <c r="BG184" s="560">
        <v>0</v>
      </c>
      <c r="BH184" s="560">
        <v>1.1003138322259101</v>
      </c>
      <c r="BI184" s="560">
        <v>0</v>
      </c>
      <c r="BJ184" s="560">
        <v>0</v>
      </c>
      <c r="BK184" s="560">
        <v>1</v>
      </c>
      <c r="BL184" s="560"/>
      <c r="BM184" s="560"/>
      <c r="BN184" s="560"/>
      <c r="BO184" s="560">
        <v>0</v>
      </c>
      <c r="BP184" s="560">
        <v>0</v>
      </c>
      <c r="BQ184" s="560">
        <v>0</v>
      </c>
      <c r="BR184" s="560"/>
    </row>
    <row r="185" spans="1:70" ht="15" x14ac:dyDescent="0.25">
      <c r="A185" s="564">
        <v>356</v>
      </c>
      <c r="B185" s="556">
        <v>124846</v>
      </c>
      <c r="C185" s="556">
        <v>9354096</v>
      </c>
      <c r="D185" s="557" t="s">
        <v>848</v>
      </c>
      <c r="E185" s="558" t="s">
        <v>1007</v>
      </c>
      <c r="F185" s="559">
        <v>0</v>
      </c>
      <c r="G185" s="560">
        <v>1</v>
      </c>
      <c r="H185" s="560">
        <v>0</v>
      </c>
      <c r="I185" s="560">
        <v>0</v>
      </c>
      <c r="J185" s="560">
        <v>0</v>
      </c>
      <c r="K185" s="560">
        <v>5</v>
      </c>
      <c r="L185" s="560">
        <v>683</v>
      </c>
      <c r="M185" s="560">
        <v>0</v>
      </c>
      <c r="N185" s="560">
        <v>0</v>
      </c>
      <c r="O185" s="560">
        <v>0</v>
      </c>
      <c r="P185" s="560">
        <v>0</v>
      </c>
      <c r="Q185" s="560">
        <v>683</v>
      </c>
      <c r="R185" s="560">
        <v>417</v>
      </c>
      <c r="S185" s="560">
        <v>266</v>
      </c>
      <c r="T185" s="560">
        <v>151</v>
      </c>
      <c r="U185" s="560">
        <v>532</v>
      </c>
      <c r="V185" s="560">
        <v>0</v>
      </c>
      <c r="W185" s="560">
        <v>683</v>
      </c>
      <c r="X185" s="560">
        <v>136.6</v>
      </c>
      <c r="Y185" s="560">
        <v>0</v>
      </c>
      <c r="Z185" s="560">
        <v>0</v>
      </c>
      <c r="AA185" s="560">
        <v>51</v>
      </c>
      <c r="AB185" s="560">
        <v>137.20531757754802</v>
      </c>
      <c r="AC185" s="560">
        <v>0</v>
      </c>
      <c r="AD185" s="560">
        <v>0</v>
      </c>
      <c r="AE185" s="560">
        <v>0</v>
      </c>
      <c r="AF185" s="560">
        <v>0</v>
      </c>
      <c r="AG185" s="560">
        <v>0</v>
      </c>
      <c r="AH185" s="560">
        <v>0</v>
      </c>
      <c r="AI185" s="560">
        <v>0</v>
      </c>
      <c r="AJ185" s="560">
        <v>571.99999999999977</v>
      </c>
      <c r="AK185" s="560">
        <v>14.000000000000005</v>
      </c>
      <c r="AL185" s="560">
        <v>19.000000000000025</v>
      </c>
      <c r="AM185" s="560">
        <v>45.999999999999972</v>
      </c>
      <c r="AN185" s="560">
        <v>29</v>
      </c>
      <c r="AO185" s="560">
        <v>2.9999999999999991</v>
      </c>
      <c r="AP185" s="560">
        <v>0</v>
      </c>
      <c r="AQ185" s="560">
        <v>0</v>
      </c>
      <c r="AR185" s="560">
        <v>0</v>
      </c>
      <c r="AS185" s="560">
        <v>0</v>
      </c>
      <c r="AT185" s="560">
        <v>5.0000000000000009</v>
      </c>
      <c r="AU185" s="560">
        <v>5.0000000000000009</v>
      </c>
      <c r="AV185" s="560">
        <v>5.9999999999999982</v>
      </c>
      <c r="AW185" s="560">
        <v>7.0620384047267351</v>
      </c>
      <c r="AX185" s="560">
        <v>0</v>
      </c>
      <c r="AY185" s="560">
        <v>0</v>
      </c>
      <c r="AZ185" s="560">
        <v>0</v>
      </c>
      <c r="BA185" s="560">
        <v>0</v>
      </c>
      <c r="BB185" s="560">
        <v>73.000000000000071</v>
      </c>
      <c r="BC185" s="560">
        <v>113.78034682080914</v>
      </c>
      <c r="BD185" s="560">
        <v>148.83438983080919</v>
      </c>
      <c r="BE185" s="560">
        <v>0</v>
      </c>
      <c r="BF185" s="560">
        <v>0</v>
      </c>
      <c r="BG185" s="560">
        <v>0</v>
      </c>
      <c r="BH185" s="560">
        <v>2.8847057126482198</v>
      </c>
      <c r="BI185" s="560">
        <v>0</v>
      </c>
      <c r="BJ185" s="560">
        <v>0</v>
      </c>
      <c r="BK185" s="560">
        <v>1</v>
      </c>
      <c r="BL185" s="560"/>
      <c r="BM185" s="560"/>
      <c r="BN185" s="560"/>
      <c r="BO185" s="560">
        <v>0</v>
      </c>
      <c r="BP185" s="560">
        <v>0</v>
      </c>
      <c r="BQ185" s="560">
        <v>0</v>
      </c>
      <c r="BR185" s="560"/>
    </row>
    <row r="186" spans="1:70" ht="15" x14ac:dyDescent="0.25">
      <c r="A186" s="564">
        <v>552</v>
      </c>
      <c r="B186" s="556">
        <v>124856</v>
      </c>
      <c r="C186" s="556">
        <v>9354500</v>
      </c>
      <c r="D186" s="557" t="s">
        <v>1260</v>
      </c>
      <c r="E186" s="558" t="s">
        <v>1007</v>
      </c>
      <c r="F186" s="559">
        <v>0</v>
      </c>
      <c r="G186" s="560">
        <v>1</v>
      </c>
      <c r="H186" s="560">
        <v>0</v>
      </c>
      <c r="I186" s="560">
        <v>0</v>
      </c>
      <c r="J186" s="560">
        <v>0</v>
      </c>
      <c r="K186" s="560">
        <v>5</v>
      </c>
      <c r="L186" s="560">
        <v>1260</v>
      </c>
      <c r="M186" s="560">
        <v>0</v>
      </c>
      <c r="N186" s="560">
        <v>0</v>
      </c>
      <c r="O186" s="560">
        <v>0</v>
      </c>
      <c r="P186" s="560">
        <v>0</v>
      </c>
      <c r="Q186" s="560">
        <v>1260</v>
      </c>
      <c r="R186" s="560">
        <v>640</v>
      </c>
      <c r="S186" s="560">
        <v>620</v>
      </c>
      <c r="T186" s="560">
        <v>218</v>
      </c>
      <c r="U186" s="560">
        <v>1049</v>
      </c>
      <c r="V186" s="560">
        <v>0</v>
      </c>
      <c r="W186" s="560">
        <v>1260</v>
      </c>
      <c r="X186" s="560">
        <v>252</v>
      </c>
      <c r="Y186" s="560">
        <v>0</v>
      </c>
      <c r="Z186" s="560">
        <v>0</v>
      </c>
      <c r="AA186" s="560">
        <v>88.50828729281767</v>
      </c>
      <c r="AB186" s="560">
        <v>223.20754716981133</v>
      </c>
      <c r="AC186" s="560">
        <v>0</v>
      </c>
      <c r="AD186" s="560">
        <v>0</v>
      </c>
      <c r="AE186" s="560">
        <v>0</v>
      </c>
      <c r="AF186" s="560">
        <v>0</v>
      </c>
      <c r="AG186" s="560">
        <v>0</v>
      </c>
      <c r="AH186" s="560">
        <v>0</v>
      </c>
      <c r="AI186" s="560">
        <v>0</v>
      </c>
      <c r="AJ186" s="560">
        <v>1069.7549407114625</v>
      </c>
      <c r="AK186" s="560">
        <v>149.40711462450565</v>
      </c>
      <c r="AL186" s="560">
        <v>1.9920948616600793</v>
      </c>
      <c r="AM186" s="560">
        <v>38.845849802371539</v>
      </c>
      <c r="AN186" s="560">
        <v>0</v>
      </c>
      <c r="AO186" s="560">
        <v>0</v>
      </c>
      <c r="AP186" s="560">
        <v>0</v>
      </c>
      <c r="AQ186" s="560">
        <v>0</v>
      </c>
      <c r="AR186" s="560">
        <v>0</v>
      </c>
      <c r="AS186" s="560">
        <v>0</v>
      </c>
      <c r="AT186" s="560">
        <v>3.9779005524861835</v>
      </c>
      <c r="AU186" s="560">
        <v>7.9558011049723794</v>
      </c>
      <c r="AV186" s="560">
        <v>16.906077348066269</v>
      </c>
      <c r="AW186" s="560">
        <v>3.9622641509433962</v>
      </c>
      <c r="AX186" s="560">
        <v>0</v>
      </c>
      <c r="AY186" s="560">
        <v>0</v>
      </c>
      <c r="AZ186" s="560">
        <v>0</v>
      </c>
      <c r="BA186" s="560">
        <v>0</v>
      </c>
      <c r="BB186" s="560">
        <v>114.24038461538471</v>
      </c>
      <c r="BC186" s="560">
        <v>279.02335025380711</v>
      </c>
      <c r="BD186" s="560">
        <v>332.03606647821238</v>
      </c>
      <c r="BE186" s="560">
        <v>0</v>
      </c>
      <c r="BF186" s="560">
        <v>0</v>
      </c>
      <c r="BG186" s="560">
        <v>0</v>
      </c>
      <c r="BH186" s="560">
        <v>1.98000132450879</v>
      </c>
      <c r="BI186" s="560">
        <v>0</v>
      </c>
      <c r="BJ186" s="560">
        <v>0</v>
      </c>
      <c r="BK186" s="560">
        <v>1</v>
      </c>
      <c r="BL186" s="560">
        <v>7</v>
      </c>
      <c r="BM186" s="560"/>
      <c r="BN186" s="560"/>
      <c r="BO186" s="560">
        <v>0</v>
      </c>
      <c r="BP186" s="560">
        <v>0</v>
      </c>
      <c r="BQ186" s="560">
        <v>0</v>
      </c>
      <c r="BR186" s="560"/>
    </row>
    <row r="187" spans="1:70" ht="15" x14ac:dyDescent="0.25">
      <c r="A187" s="564">
        <v>553</v>
      </c>
      <c r="B187" s="556">
        <v>124861</v>
      </c>
      <c r="C187" s="556">
        <v>9354600</v>
      </c>
      <c r="D187" s="557" t="s">
        <v>1261</v>
      </c>
      <c r="E187" s="558" t="s">
        <v>1007</v>
      </c>
      <c r="F187" s="559">
        <v>0</v>
      </c>
      <c r="G187" s="560">
        <v>1</v>
      </c>
      <c r="H187" s="560">
        <v>0</v>
      </c>
      <c r="I187" s="560">
        <v>0</v>
      </c>
      <c r="J187" s="560">
        <v>0</v>
      </c>
      <c r="K187" s="560">
        <v>5</v>
      </c>
      <c r="L187" s="560">
        <v>705</v>
      </c>
      <c r="M187" s="560">
        <v>0</v>
      </c>
      <c r="N187" s="560">
        <v>0</v>
      </c>
      <c r="O187" s="560">
        <v>0</v>
      </c>
      <c r="P187" s="560">
        <v>0</v>
      </c>
      <c r="Q187" s="560">
        <v>705</v>
      </c>
      <c r="R187" s="560">
        <v>416</v>
      </c>
      <c r="S187" s="560">
        <v>289</v>
      </c>
      <c r="T187" s="560">
        <v>149</v>
      </c>
      <c r="U187" s="560">
        <v>556</v>
      </c>
      <c r="V187" s="560">
        <v>0</v>
      </c>
      <c r="W187" s="560">
        <v>705</v>
      </c>
      <c r="X187" s="560">
        <v>141</v>
      </c>
      <c r="Y187" s="560">
        <v>0</v>
      </c>
      <c r="Z187" s="560">
        <v>0</v>
      </c>
      <c r="AA187" s="560">
        <v>44.000000000000007</v>
      </c>
      <c r="AB187" s="560">
        <v>110.23636363636365</v>
      </c>
      <c r="AC187" s="560">
        <v>0</v>
      </c>
      <c r="AD187" s="560">
        <v>0</v>
      </c>
      <c r="AE187" s="560">
        <v>0</v>
      </c>
      <c r="AF187" s="560">
        <v>0</v>
      </c>
      <c r="AG187" s="560">
        <v>0</v>
      </c>
      <c r="AH187" s="560">
        <v>0</v>
      </c>
      <c r="AI187" s="560">
        <v>0</v>
      </c>
      <c r="AJ187" s="560">
        <v>576.81818181818164</v>
      </c>
      <c r="AK187" s="560">
        <v>87.12357954545422</v>
      </c>
      <c r="AL187" s="560">
        <v>10.014204545454577</v>
      </c>
      <c r="AM187" s="560">
        <v>24.034090909090917</v>
      </c>
      <c r="AN187" s="560">
        <v>3.0042613636363664</v>
      </c>
      <c r="AO187" s="560">
        <v>4.0056818181818175</v>
      </c>
      <c r="AP187" s="560">
        <v>0</v>
      </c>
      <c r="AQ187" s="560">
        <v>0</v>
      </c>
      <c r="AR187" s="560">
        <v>0</v>
      </c>
      <c r="AS187" s="560">
        <v>0</v>
      </c>
      <c r="AT187" s="560">
        <v>3</v>
      </c>
      <c r="AU187" s="560">
        <v>8.9999999999999929</v>
      </c>
      <c r="AV187" s="560">
        <v>10.000000000000023</v>
      </c>
      <c r="AW187" s="560">
        <v>2.5636363636363635</v>
      </c>
      <c r="AX187" s="560">
        <v>0</v>
      </c>
      <c r="AY187" s="560">
        <v>0</v>
      </c>
      <c r="AZ187" s="560">
        <v>0</v>
      </c>
      <c r="BA187" s="560">
        <v>0</v>
      </c>
      <c r="BB187" s="560">
        <v>62.253424657534211</v>
      </c>
      <c r="BC187" s="560">
        <v>117.90661478599247</v>
      </c>
      <c r="BD187" s="560">
        <v>147.80023431291028</v>
      </c>
      <c r="BE187" s="560">
        <v>0</v>
      </c>
      <c r="BF187" s="560">
        <v>0</v>
      </c>
      <c r="BG187" s="560">
        <v>0</v>
      </c>
      <c r="BH187" s="560">
        <v>1.02642539226714</v>
      </c>
      <c r="BI187" s="560">
        <v>0</v>
      </c>
      <c r="BJ187" s="560">
        <v>0</v>
      </c>
      <c r="BK187" s="560">
        <v>1</v>
      </c>
      <c r="BL187" s="560"/>
      <c r="BM187" s="560"/>
      <c r="BN187" s="560"/>
      <c r="BO187" s="560">
        <v>0</v>
      </c>
      <c r="BP187" s="560">
        <v>0</v>
      </c>
      <c r="BQ187" s="560">
        <v>0</v>
      </c>
      <c r="BR187" s="560"/>
    </row>
    <row r="188" spans="1:70" ht="15" x14ac:dyDescent="0.25">
      <c r="A188" s="564">
        <v>157</v>
      </c>
      <c r="B188" s="556">
        <v>136438</v>
      </c>
      <c r="C188" s="556">
        <v>9354605</v>
      </c>
      <c r="D188" s="557" t="s">
        <v>1262</v>
      </c>
      <c r="E188" s="558" t="s">
        <v>1007</v>
      </c>
      <c r="F188" s="559">
        <v>0</v>
      </c>
      <c r="G188" s="560">
        <v>1</v>
      </c>
      <c r="H188" s="560">
        <v>0</v>
      </c>
      <c r="I188" s="560">
        <v>0</v>
      </c>
      <c r="J188" s="560">
        <v>0</v>
      </c>
      <c r="K188" s="560">
        <v>5</v>
      </c>
      <c r="L188" s="560">
        <v>897</v>
      </c>
      <c r="M188" s="560">
        <v>0</v>
      </c>
      <c r="N188" s="560">
        <v>0</v>
      </c>
      <c r="O188" s="560">
        <v>0</v>
      </c>
      <c r="P188" s="560">
        <v>0</v>
      </c>
      <c r="Q188" s="560">
        <v>897</v>
      </c>
      <c r="R188" s="560">
        <v>543</v>
      </c>
      <c r="S188" s="560">
        <v>354</v>
      </c>
      <c r="T188" s="560">
        <v>183</v>
      </c>
      <c r="U188" s="560">
        <v>714</v>
      </c>
      <c r="V188" s="560">
        <v>0</v>
      </c>
      <c r="W188" s="560">
        <v>897</v>
      </c>
      <c r="X188" s="560">
        <v>179.4</v>
      </c>
      <c r="Y188" s="560">
        <v>0</v>
      </c>
      <c r="Z188" s="560">
        <v>0</v>
      </c>
      <c r="AA188" s="560">
        <v>128.99999999999969</v>
      </c>
      <c r="AB188" s="560">
        <v>250.27901785714286</v>
      </c>
      <c r="AC188" s="560">
        <v>0</v>
      </c>
      <c r="AD188" s="560">
        <v>0</v>
      </c>
      <c r="AE188" s="560">
        <v>0</v>
      </c>
      <c r="AF188" s="560">
        <v>0</v>
      </c>
      <c r="AG188" s="560">
        <v>0</v>
      </c>
      <c r="AH188" s="560">
        <v>0</v>
      </c>
      <c r="AI188" s="560">
        <v>0</v>
      </c>
      <c r="AJ188" s="560">
        <v>479.0000000000004</v>
      </c>
      <c r="AK188" s="560">
        <v>118.9999999999999</v>
      </c>
      <c r="AL188" s="560">
        <v>99.000000000000327</v>
      </c>
      <c r="AM188" s="560">
        <v>117.00000000000033</v>
      </c>
      <c r="AN188" s="560">
        <v>45.000000000000036</v>
      </c>
      <c r="AO188" s="560">
        <v>33.000000000000021</v>
      </c>
      <c r="AP188" s="560">
        <v>5.0000000000000018</v>
      </c>
      <c r="AQ188" s="560">
        <v>0</v>
      </c>
      <c r="AR188" s="560">
        <v>0</v>
      </c>
      <c r="AS188" s="560">
        <v>0</v>
      </c>
      <c r="AT188" s="560">
        <v>0</v>
      </c>
      <c r="AU188" s="560">
        <v>0</v>
      </c>
      <c r="AV188" s="560">
        <v>0</v>
      </c>
      <c r="AW188" s="560">
        <v>27.030133928571431</v>
      </c>
      <c r="AX188" s="560">
        <v>0</v>
      </c>
      <c r="AY188" s="560">
        <v>0</v>
      </c>
      <c r="AZ188" s="560">
        <v>0</v>
      </c>
      <c r="BA188" s="560">
        <v>0</v>
      </c>
      <c r="BB188" s="560">
        <v>88.449999999999946</v>
      </c>
      <c r="BC188" s="560">
        <v>231.94915254237296</v>
      </c>
      <c r="BD188" s="560">
        <v>274.42216766887293</v>
      </c>
      <c r="BE188" s="560">
        <v>0</v>
      </c>
      <c r="BF188" s="560">
        <v>0</v>
      </c>
      <c r="BG188" s="560">
        <v>0</v>
      </c>
      <c r="BH188" s="560">
        <v>2.4992093925558301</v>
      </c>
      <c r="BI188" s="560">
        <v>0</v>
      </c>
      <c r="BJ188" s="560">
        <v>0</v>
      </c>
      <c r="BK188" s="560">
        <v>1</v>
      </c>
      <c r="BL188" s="560"/>
      <c r="BM188" s="560"/>
      <c r="BN188" s="560"/>
      <c r="BO188" s="560">
        <v>0</v>
      </c>
      <c r="BP188" s="560">
        <v>0</v>
      </c>
      <c r="BQ188" s="560">
        <v>0</v>
      </c>
      <c r="BR188" s="560"/>
    </row>
    <row r="189" spans="1:70" ht="15" x14ac:dyDescent="0.25">
      <c r="A189" s="564">
        <v>233</v>
      </c>
      <c r="B189" s="556">
        <v>138117</v>
      </c>
      <c r="C189" s="556">
        <v>9352000</v>
      </c>
      <c r="D189" s="557" t="s">
        <v>1263</v>
      </c>
      <c r="E189" s="558" t="s">
        <v>498</v>
      </c>
      <c r="F189" s="559" t="s">
        <v>1330</v>
      </c>
      <c r="G189" s="560">
        <v>1</v>
      </c>
      <c r="H189" s="560">
        <v>0</v>
      </c>
      <c r="I189" s="560">
        <v>0</v>
      </c>
      <c r="J189" s="560">
        <v>7</v>
      </c>
      <c r="K189" s="560">
        <v>0</v>
      </c>
      <c r="L189" s="560">
        <v>166</v>
      </c>
      <c r="M189" s="560">
        <v>166</v>
      </c>
      <c r="N189" s="560">
        <v>18</v>
      </c>
      <c r="O189" s="560">
        <v>102</v>
      </c>
      <c r="P189" s="560">
        <v>46</v>
      </c>
      <c r="Q189" s="560">
        <v>0</v>
      </c>
      <c r="R189" s="560">
        <v>0</v>
      </c>
      <c r="S189" s="560">
        <v>0</v>
      </c>
      <c r="T189" s="560">
        <v>0</v>
      </c>
      <c r="U189" s="560">
        <v>0</v>
      </c>
      <c r="V189" s="560">
        <v>0</v>
      </c>
      <c r="W189" s="560">
        <v>166</v>
      </c>
      <c r="X189" s="560">
        <v>23.714285714285715</v>
      </c>
      <c r="Y189" s="560">
        <v>31.999999999999932</v>
      </c>
      <c r="Z189" s="560">
        <v>67</v>
      </c>
      <c r="AA189" s="560">
        <v>0</v>
      </c>
      <c r="AB189" s="560">
        <v>0</v>
      </c>
      <c r="AC189" s="560">
        <v>64.387878787878805</v>
      </c>
      <c r="AD189" s="560">
        <v>14.084848484848493</v>
      </c>
      <c r="AE189" s="560">
        <v>5.0303030303030303</v>
      </c>
      <c r="AF189" s="560">
        <v>82.4969696969697</v>
      </c>
      <c r="AG189" s="560">
        <v>0</v>
      </c>
      <c r="AH189" s="560">
        <v>0</v>
      </c>
      <c r="AI189" s="560">
        <v>0</v>
      </c>
      <c r="AJ189" s="560">
        <v>0</v>
      </c>
      <c r="AK189" s="560">
        <v>0</v>
      </c>
      <c r="AL189" s="560">
        <v>0</v>
      </c>
      <c r="AM189" s="560">
        <v>0</v>
      </c>
      <c r="AN189" s="560">
        <v>0</v>
      </c>
      <c r="AO189" s="560">
        <v>0</v>
      </c>
      <c r="AP189" s="560">
        <v>0</v>
      </c>
      <c r="AQ189" s="560">
        <v>12.337837837837833</v>
      </c>
      <c r="AR189" s="560">
        <v>25.797297297297231</v>
      </c>
      <c r="AS189" s="560">
        <v>32.527027027027039</v>
      </c>
      <c r="AT189" s="560">
        <v>0</v>
      </c>
      <c r="AU189" s="560">
        <v>0</v>
      </c>
      <c r="AV189" s="560">
        <v>0</v>
      </c>
      <c r="AW189" s="560">
        <v>0</v>
      </c>
      <c r="AX189" s="560">
        <v>53.170212765957459</v>
      </c>
      <c r="AY189" s="560">
        <v>16.162162162162144</v>
      </c>
      <c r="AZ189" s="560">
        <v>19.891891891891873</v>
      </c>
      <c r="BA189" s="560">
        <v>57.496923596972472</v>
      </c>
      <c r="BB189" s="560">
        <v>0</v>
      </c>
      <c r="BC189" s="560">
        <v>0</v>
      </c>
      <c r="BD189" s="560">
        <v>0</v>
      </c>
      <c r="BE189" s="560">
        <v>14.399999999999961</v>
      </c>
      <c r="BF189" s="560">
        <v>0</v>
      </c>
      <c r="BG189" s="560">
        <v>0.79280947597597595</v>
      </c>
      <c r="BH189" s="560">
        <v>0</v>
      </c>
      <c r="BI189" s="560">
        <v>0</v>
      </c>
      <c r="BJ189" s="560">
        <v>1</v>
      </c>
      <c r="BK189" s="560">
        <v>0</v>
      </c>
      <c r="BL189" s="560"/>
      <c r="BM189" s="560"/>
      <c r="BN189" s="560"/>
      <c r="BO189" s="560">
        <v>0</v>
      </c>
      <c r="BP189" s="560">
        <v>0</v>
      </c>
      <c r="BQ189" s="560">
        <v>0</v>
      </c>
      <c r="BR189" s="560"/>
    </row>
    <row r="190" spans="1:70" ht="15" x14ac:dyDescent="0.25">
      <c r="A190" s="564">
        <v>262</v>
      </c>
      <c r="B190" s="556">
        <v>139803</v>
      </c>
      <c r="C190" s="556">
        <v>9352001</v>
      </c>
      <c r="D190" s="557" t="s">
        <v>801</v>
      </c>
      <c r="E190" s="558" t="s">
        <v>498</v>
      </c>
      <c r="F190" s="559" t="s">
        <v>1330</v>
      </c>
      <c r="G190" s="560">
        <v>1</v>
      </c>
      <c r="H190" s="560">
        <v>0</v>
      </c>
      <c r="I190" s="560">
        <v>0</v>
      </c>
      <c r="J190" s="560">
        <v>7</v>
      </c>
      <c r="K190" s="560">
        <v>0</v>
      </c>
      <c r="L190" s="560">
        <v>615</v>
      </c>
      <c r="M190" s="560">
        <v>615</v>
      </c>
      <c r="N190" s="560">
        <v>90</v>
      </c>
      <c r="O190" s="560">
        <v>351</v>
      </c>
      <c r="P190" s="560">
        <v>174</v>
      </c>
      <c r="Q190" s="560">
        <v>0</v>
      </c>
      <c r="R190" s="560">
        <v>0</v>
      </c>
      <c r="S190" s="560">
        <v>0</v>
      </c>
      <c r="T190" s="560">
        <v>0</v>
      </c>
      <c r="U190" s="560">
        <v>0</v>
      </c>
      <c r="V190" s="560">
        <v>0</v>
      </c>
      <c r="W190" s="560">
        <v>615</v>
      </c>
      <c r="X190" s="560">
        <v>87.857142857142861</v>
      </c>
      <c r="Y190" s="560">
        <v>103.00000000000001</v>
      </c>
      <c r="Z190" s="560">
        <v>164.28082191780823</v>
      </c>
      <c r="AA190" s="560">
        <v>0</v>
      </c>
      <c r="AB190" s="560">
        <v>0</v>
      </c>
      <c r="AC190" s="560">
        <v>213.69494290375232</v>
      </c>
      <c r="AD190" s="560">
        <v>76.247960848286951</v>
      </c>
      <c r="AE190" s="560">
        <v>43.140293637846661</v>
      </c>
      <c r="AF190" s="560">
        <v>95.309951060358671</v>
      </c>
      <c r="AG190" s="560">
        <v>102.33278955954322</v>
      </c>
      <c r="AH190" s="560">
        <v>84.274061990212147</v>
      </c>
      <c r="AI190" s="560">
        <v>0</v>
      </c>
      <c r="AJ190" s="560">
        <v>0</v>
      </c>
      <c r="AK190" s="560">
        <v>0</v>
      </c>
      <c r="AL190" s="560">
        <v>0</v>
      </c>
      <c r="AM190" s="560">
        <v>0</v>
      </c>
      <c r="AN190" s="560">
        <v>0</v>
      </c>
      <c r="AO190" s="560">
        <v>0</v>
      </c>
      <c r="AP190" s="560">
        <v>0</v>
      </c>
      <c r="AQ190" s="560">
        <v>9.3714285714285488</v>
      </c>
      <c r="AR190" s="560">
        <v>12.885714285714315</v>
      </c>
      <c r="AS190" s="560">
        <v>19.914285714285725</v>
      </c>
      <c r="AT190" s="560">
        <v>0</v>
      </c>
      <c r="AU190" s="560">
        <v>0</v>
      </c>
      <c r="AV190" s="560">
        <v>0</v>
      </c>
      <c r="AW190" s="560">
        <v>5.2654109589041092</v>
      </c>
      <c r="AX190" s="560">
        <v>150.42857142857159</v>
      </c>
      <c r="AY190" s="560">
        <v>33.142857142857061</v>
      </c>
      <c r="AZ190" s="560">
        <v>44.535714285714292</v>
      </c>
      <c r="BA190" s="560">
        <v>156.13804081632662</v>
      </c>
      <c r="BB190" s="560">
        <v>0</v>
      </c>
      <c r="BC190" s="560">
        <v>0</v>
      </c>
      <c r="BD190" s="560">
        <v>0</v>
      </c>
      <c r="BE190" s="560">
        <v>3.4999999999999321</v>
      </c>
      <c r="BF190" s="560">
        <v>0</v>
      </c>
      <c r="BG190" s="560">
        <v>0.49174010555555597</v>
      </c>
      <c r="BH190" s="560">
        <v>0</v>
      </c>
      <c r="BI190" s="560">
        <v>0</v>
      </c>
      <c r="BJ190" s="560">
        <v>1</v>
      </c>
      <c r="BK190" s="560">
        <v>0</v>
      </c>
      <c r="BL190" s="560"/>
      <c r="BM190" s="560"/>
      <c r="BN190" s="560"/>
      <c r="BO190" s="560">
        <v>49</v>
      </c>
      <c r="BP190" s="560">
        <v>31</v>
      </c>
      <c r="BQ190" s="560">
        <v>40</v>
      </c>
      <c r="BR190" s="560"/>
    </row>
    <row r="191" spans="1:70" ht="15" x14ac:dyDescent="0.25">
      <c r="A191" s="564">
        <v>411</v>
      </c>
      <c r="B191" s="556">
        <v>136316</v>
      </c>
      <c r="C191" s="556">
        <v>9352003</v>
      </c>
      <c r="D191" s="557" t="s">
        <v>865</v>
      </c>
      <c r="E191" s="558" t="s">
        <v>498</v>
      </c>
      <c r="F191" s="559" t="s">
        <v>1330</v>
      </c>
      <c r="G191" s="560">
        <v>1</v>
      </c>
      <c r="H191" s="560">
        <v>0</v>
      </c>
      <c r="I191" s="560">
        <v>0</v>
      </c>
      <c r="J191" s="560">
        <v>7</v>
      </c>
      <c r="K191" s="560">
        <v>0</v>
      </c>
      <c r="L191" s="560">
        <v>326</v>
      </c>
      <c r="M191" s="560">
        <v>326</v>
      </c>
      <c r="N191" s="560">
        <v>60</v>
      </c>
      <c r="O191" s="560">
        <v>184</v>
      </c>
      <c r="P191" s="560">
        <v>82</v>
      </c>
      <c r="Q191" s="560">
        <v>0</v>
      </c>
      <c r="R191" s="560">
        <v>0</v>
      </c>
      <c r="S191" s="560">
        <v>0</v>
      </c>
      <c r="T191" s="560">
        <v>0</v>
      </c>
      <c r="U191" s="560">
        <v>0</v>
      </c>
      <c r="V191" s="560">
        <v>0</v>
      </c>
      <c r="W191" s="560">
        <v>326</v>
      </c>
      <c r="X191" s="560">
        <v>46.571428571428569</v>
      </c>
      <c r="Y191" s="560">
        <v>45.000000000000028</v>
      </c>
      <c r="Z191" s="560">
        <v>81.5</v>
      </c>
      <c r="AA191" s="560">
        <v>0</v>
      </c>
      <c r="AB191" s="560">
        <v>0</v>
      </c>
      <c r="AC191" s="560">
        <v>228.00000000000009</v>
      </c>
      <c r="AD191" s="560">
        <v>97.000000000000114</v>
      </c>
      <c r="AE191" s="560">
        <v>0</v>
      </c>
      <c r="AF191" s="560">
        <v>1.0000000000000009</v>
      </c>
      <c r="AG191" s="560">
        <v>0</v>
      </c>
      <c r="AH191" s="560">
        <v>0</v>
      </c>
      <c r="AI191" s="560">
        <v>0</v>
      </c>
      <c r="AJ191" s="560">
        <v>0</v>
      </c>
      <c r="AK191" s="560">
        <v>0</v>
      </c>
      <c r="AL191" s="560">
        <v>0</v>
      </c>
      <c r="AM191" s="560">
        <v>0</v>
      </c>
      <c r="AN191" s="560">
        <v>0</v>
      </c>
      <c r="AO191" s="560">
        <v>0</v>
      </c>
      <c r="AP191" s="560">
        <v>0</v>
      </c>
      <c r="AQ191" s="560">
        <v>8.5789473684210495</v>
      </c>
      <c r="AR191" s="560">
        <v>15.932330827067664</v>
      </c>
      <c r="AS191" s="560">
        <v>20.834586466165405</v>
      </c>
      <c r="AT191" s="560">
        <v>0</v>
      </c>
      <c r="AU191" s="560">
        <v>0</v>
      </c>
      <c r="AV191" s="560">
        <v>0</v>
      </c>
      <c r="AW191" s="560">
        <v>3.0949367088607596</v>
      </c>
      <c r="AX191" s="560">
        <v>46.262857142857065</v>
      </c>
      <c r="AY191" s="560">
        <v>10.78947368421052</v>
      </c>
      <c r="AZ191" s="560">
        <v>12.947368421052611</v>
      </c>
      <c r="BA191" s="560">
        <v>49.319699429023608</v>
      </c>
      <c r="BB191" s="560">
        <v>0</v>
      </c>
      <c r="BC191" s="560">
        <v>0</v>
      </c>
      <c r="BD191" s="560">
        <v>0</v>
      </c>
      <c r="BE191" s="560">
        <v>0</v>
      </c>
      <c r="BF191" s="560">
        <v>0</v>
      </c>
      <c r="BG191" s="560">
        <v>0.73099904347826095</v>
      </c>
      <c r="BH191" s="560">
        <v>0</v>
      </c>
      <c r="BI191" s="560">
        <v>0</v>
      </c>
      <c r="BJ191" s="560">
        <v>1</v>
      </c>
      <c r="BK191" s="560">
        <v>0</v>
      </c>
      <c r="BL191" s="560"/>
      <c r="BM191" s="560"/>
      <c r="BN191" s="560"/>
      <c r="BO191" s="560">
        <v>50</v>
      </c>
      <c r="BP191" s="560">
        <v>52</v>
      </c>
      <c r="BQ191" s="560">
        <v>53</v>
      </c>
      <c r="BR191" s="560"/>
    </row>
    <row r="192" spans="1:70" ht="15" x14ac:dyDescent="0.25">
      <c r="A192" s="564">
        <v>73</v>
      </c>
      <c r="B192" s="556">
        <v>139804</v>
      </c>
      <c r="C192" s="556">
        <v>9352006</v>
      </c>
      <c r="D192" s="557" t="s">
        <v>726</v>
      </c>
      <c r="E192" s="558" t="s">
        <v>498</v>
      </c>
      <c r="F192" s="559" t="s">
        <v>1330</v>
      </c>
      <c r="G192" s="560">
        <v>1</v>
      </c>
      <c r="H192" s="560">
        <v>0</v>
      </c>
      <c r="I192" s="560">
        <v>0</v>
      </c>
      <c r="J192" s="560">
        <v>7</v>
      </c>
      <c r="K192" s="560">
        <v>0</v>
      </c>
      <c r="L192" s="560">
        <v>203</v>
      </c>
      <c r="M192" s="560">
        <v>203</v>
      </c>
      <c r="N192" s="560">
        <v>32</v>
      </c>
      <c r="O192" s="560">
        <v>110</v>
      </c>
      <c r="P192" s="560">
        <v>61</v>
      </c>
      <c r="Q192" s="560">
        <v>0</v>
      </c>
      <c r="R192" s="560">
        <v>0</v>
      </c>
      <c r="S192" s="560">
        <v>0</v>
      </c>
      <c r="T192" s="560">
        <v>0</v>
      </c>
      <c r="U192" s="560">
        <v>0</v>
      </c>
      <c r="V192" s="560">
        <v>0</v>
      </c>
      <c r="W192" s="560">
        <v>203</v>
      </c>
      <c r="X192" s="560">
        <v>29</v>
      </c>
      <c r="Y192" s="560">
        <v>68.999999999999943</v>
      </c>
      <c r="Z192" s="560">
        <v>110.34871794871793</v>
      </c>
      <c r="AA192" s="560">
        <v>0</v>
      </c>
      <c r="AB192" s="560">
        <v>0</v>
      </c>
      <c r="AC192" s="560">
        <v>47.232673267326795</v>
      </c>
      <c r="AD192" s="560">
        <v>47.232673267326795</v>
      </c>
      <c r="AE192" s="560">
        <v>0</v>
      </c>
      <c r="AF192" s="560">
        <v>29.143564356435732</v>
      </c>
      <c r="AG192" s="560">
        <v>30.148514851485249</v>
      </c>
      <c r="AH192" s="560">
        <v>49.242574257425829</v>
      </c>
      <c r="AI192" s="560">
        <v>0</v>
      </c>
      <c r="AJ192" s="560">
        <v>0</v>
      </c>
      <c r="AK192" s="560">
        <v>0</v>
      </c>
      <c r="AL192" s="560">
        <v>0</v>
      </c>
      <c r="AM192" s="560">
        <v>0</v>
      </c>
      <c r="AN192" s="560">
        <v>0</v>
      </c>
      <c r="AO192" s="560">
        <v>0</v>
      </c>
      <c r="AP192" s="560">
        <v>0</v>
      </c>
      <c r="AQ192" s="560">
        <v>5.9356725146198732</v>
      </c>
      <c r="AR192" s="560">
        <v>5.9356725146198732</v>
      </c>
      <c r="AS192" s="560">
        <v>5.9356725146198732</v>
      </c>
      <c r="AT192" s="560">
        <v>0</v>
      </c>
      <c r="AU192" s="560">
        <v>0</v>
      </c>
      <c r="AV192" s="560">
        <v>0</v>
      </c>
      <c r="AW192" s="560">
        <v>2.0820512820512822</v>
      </c>
      <c r="AX192" s="560">
        <v>53.428571428571459</v>
      </c>
      <c r="AY192" s="560">
        <v>12.200000000000001</v>
      </c>
      <c r="AZ192" s="560">
        <v>18.3</v>
      </c>
      <c r="BA192" s="560">
        <v>59.146432748538032</v>
      </c>
      <c r="BB192" s="560">
        <v>0</v>
      </c>
      <c r="BC192" s="560">
        <v>0</v>
      </c>
      <c r="BD192" s="560">
        <v>0</v>
      </c>
      <c r="BE192" s="560">
        <v>12.700000000000037</v>
      </c>
      <c r="BF192" s="560">
        <v>0</v>
      </c>
      <c r="BG192" s="560">
        <v>0.425767294801223</v>
      </c>
      <c r="BH192" s="560">
        <v>0</v>
      </c>
      <c r="BI192" s="560">
        <v>0</v>
      </c>
      <c r="BJ192" s="560">
        <v>1</v>
      </c>
      <c r="BK192" s="560">
        <v>0</v>
      </c>
      <c r="BL192" s="560"/>
      <c r="BM192" s="560"/>
      <c r="BN192" s="560"/>
      <c r="BO192" s="560">
        <v>38</v>
      </c>
      <c r="BP192" s="560">
        <v>34</v>
      </c>
      <c r="BQ192" s="560">
        <v>31</v>
      </c>
      <c r="BR192" s="560"/>
    </row>
    <row r="193" spans="1:70" ht="15" x14ac:dyDescent="0.25">
      <c r="A193" s="564">
        <v>453</v>
      </c>
      <c r="B193" s="556">
        <v>140044</v>
      </c>
      <c r="C193" s="556">
        <v>9352010</v>
      </c>
      <c r="D193" s="557" t="s">
        <v>1264</v>
      </c>
      <c r="E193" s="558" t="s">
        <v>498</v>
      </c>
      <c r="F193" s="559" t="s">
        <v>1330</v>
      </c>
      <c r="G193" s="560">
        <v>1</v>
      </c>
      <c r="H193" s="560">
        <v>0</v>
      </c>
      <c r="I193" s="560">
        <v>0</v>
      </c>
      <c r="J193" s="560">
        <v>7</v>
      </c>
      <c r="K193" s="560">
        <v>0</v>
      </c>
      <c r="L193" s="560">
        <v>413</v>
      </c>
      <c r="M193" s="560">
        <v>413</v>
      </c>
      <c r="N193" s="560">
        <v>60</v>
      </c>
      <c r="O193" s="560">
        <v>233</v>
      </c>
      <c r="P193" s="560">
        <v>120</v>
      </c>
      <c r="Q193" s="560">
        <v>0</v>
      </c>
      <c r="R193" s="560">
        <v>0</v>
      </c>
      <c r="S193" s="560">
        <v>0</v>
      </c>
      <c r="T193" s="560">
        <v>0</v>
      </c>
      <c r="U193" s="560">
        <v>0</v>
      </c>
      <c r="V193" s="560">
        <v>0</v>
      </c>
      <c r="W193" s="560">
        <v>413</v>
      </c>
      <c r="X193" s="560">
        <v>59</v>
      </c>
      <c r="Y193" s="560">
        <v>51.000000000000121</v>
      </c>
      <c r="Z193" s="560">
        <v>93.085492227979273</v>
      </c>
      <c r="AA193" s="560">
        <v>0</v>
      </c>
      <c r="AB193" s="560">
        <v>0</v>
      </c>
      <c r="AC193" s="560">
        <v>383</v>
      </c>
      <c r="AD193" s="560">
        <v>21.999999999999993</v>
      </c>
      <c r="AE193" s="560">
        <v>8.0000000000000213</v>
      </c>
      <c r="AF193" s="560">
        <v>0</v>
      </c>
      <c r="AG193" s="560">
        <v>0</v>
      </c>
      <c r="AH193" s="560">
        <v>0</v>
      </c>
      <c r="AI193" s="560">
        <v>0</v>
      </c>
      <c r="AJ193" s="560">
        <v>0</v>
      </c>
      <c r="AK193" s="560">
        <v>0</v>
      </c>
      <c r="AL193" s="560">
        <v>0</v>
      </c>
      <c r="AM193" s="560">
        <v>0</v>
      </c>
      <c r="AN193" s="560">
        <v>0</v>
      </c>
      <c r="AO193" s="560">
        <v>0</v>
      </c>
      <c r="AP193" s="560">
        <v>0</v>
      </c>
      <c r="AQ193" s="560">
        <v>11.699716713881022</v>
      </c>
      <c r="AR193" s="560">
        <v>26.909348441926351</v>
      </c>
      <c r="AS193" s="560">
        <v>39.779036827195469</v>
      </c>
      <c r="AT193" s="560">
        <v>0</v>
      </c>
      <c r="AU193" s="560">
        <v>0</v>
      </c>
      <c r="AV193" s="560">
        <v>0</v>
      </c>
      <c r="AW193" s="560">
        <v>2.1398963730569949</v>
      </c>
      <c r="AX193" s="560">
        <v>98.848484848484787</v>
      </c>
      <c r="AY193" s="560">
        <v>48</v>
      </c>
      <c r="AZ193" s="560">
        <v>65.454545454545396</v>
      </c>
      <c r="BA193" s="560">
        <v>144.81342089449728</v>
      </c>
      <c r="BB193" s="560">
        <v>0</v>
      </c>
      <c r="BC193" s="560">
        <v>0</v>
      </c>
      <c r="BD193" s="560">
        <v>0</v>
      </c>
      <c r="BE193" s="560">
        <v>183.70000000000024</v>
      </c>
      <c r="BF193" s="560">
        <v>0</v>
      </c>
      <c r="BG193" s="560">
        <v>0.477017868292683</v>
      </c>
      <c r="BH193" s="560">
        <v>0</v>
      </c>
      <c r="BI193" s="560">
        <v>0</v>
      </c>
      <c r="BJ193" s="560">
        <v>1</v>
      </c>
      <c r="BK193" s="560">
        <v>0</v>
      </c>
      <c r="BL193" s="560"/>
      <c r="BM193" s="560"/>
      <c r="BN193" s="560"/>
      <c r="BO193" s="560">
        <v>37.200000000000003</v>
      </c>
      <c r="BP193" s="560">
        <v>18.399999999999999</v>
      </c>
      <c r="BQ193" s="560">
        <v>34</v>
      </c>
      <c r="BR193" s="560"/>
    </row>
    <row r="194" spans="1:70" ht="15" x14ac:dyDescent="0.25">
      <c r="A194" s="564">
        <v>61</v>
      </c>
      <c r="B194" s="556">
        <v>140573</v>
      </c>
      <c r="C194" s="556">
        <v>9352014</v>
      </c>
      <c r="D194" s="557" t="s">
        <v>977</v>
      </c>
      <c r="E194" s="558" t="s">
        <v>498</v>
      </c>
      <c r="F194" s="559" t="s">
        <v>1330</v>
      </c>
      <c r="G194" s="560">
        <v>1</v>
      </c>
      <c r="H194" s="560">
        <v>0</v>
      </c>
      <c r="I194" s="560">
        <v>0</v>
      </c>
      <c r="J194" s="560">
        <v>7</v>
      </c>
      <c r="K194" s="560">
        <v>0</v>
      </c>
      <c r="L194" s="560">
        <v>362</v>
      </c>
      <c r="M194" s="560">
        <v>362</v>
      </c>
      <c r="N194" s="560">
        <v>59</v>
      </c>
      <c r="O194" s="560">
        <v>215</v>
      </c>
      <c r="P194" s="560">
        <v>88</v>
      </c>
      <c r="Q194" s="560">
        <v>0</v>
      </c>
      <c r="R194" s="560">
        <v>0</v>
      </c>
      <c r="S194" s="560">
        <v>0</v>
      </c>
      <c r="T194" s="560">
        <v>0</v>
      </c>
      <c r="U194" s="560">
        <v>0</v>
      </c>
      <c r="V194" s="560">
        <v>0</v>
      </c>
      <c r="W194" s="560">
        <v>362</v>
      </c>
      <c r="X194" s="560">
        <v>51.714285714285715</v>
      </c>
      <c r="Y194" s="560">
        <v>154</v>
      </c>
      <c r="Z194" s="560">
        <v>193.36645962732919</v>
      </c>
      <c r="AA194" s="560">
        <v>0</v>
      </c>
      <c r="AB194" s="560">
        <v>0</v>
      </c>
      <c r="AC194" s="560">
        <v>17.999999999999982</v>
      </c>
      <c r="AD194" s="560">
        <v>84.999999999999943</v>
      </c>
      <c r="AE194" s="560">
        <v>8.000000000000016</v>
      </c>
      <c r="AF194" s="560">
        <v>53.999999999999986</v>
      </c>
      <c r="AG194" s="560">
        <v>105.99999999999999</v>
      </c>
      <c r="AH194" s="560">
        <v>82.000000000000156</v>
      </c>
      <c r="AI194" s="560">
        <v>9.0000000000000089</v>
      </c>
      <c r="AJ194" s="560">
        <v>0</v>
      </c>
      <c r="AK194" s="560">
        <v>0</v>
      </c>
      <c r="AL194" s="560">
        <v>0</v>
      </c>
      <c r="AM194" s="560">
        <v>0</v>
      </c>
      <c r="AN194" s="560">
        <v>0</v>
      </c>
      <c r="AO194" s="560">
        <v>0</v>
      </c>
      <c r="AP194" s="560">
        <v>0</v>
      </c>
      <c r="AQ194" s="560">
        <v>9.5577557755775562</v>
      </c>
      <c r="AR194" s="560">
        <v>13.14191419141914</v>
      </c>
      <c r="AS194" s="560">
        <v>15.53135313531353</v>
      </c>
      <c r="AT194" s="560">
        <v>0</v>
      </c>
      <c r="AU194" s="560">
        <v>0</v>
      </c>
      <c r="AV194" s="560">
        <v>0</v>
      </c>
      <c r="AW194" s="560">
        <v>3.3726708074534164</v>
      </c>
      <c r="AX194" s="560">
        <v>91.375</v>
      </c>
      <c r="AY194" s="560">
        <v>23.534883720930207</v>
      </c>
      <c r="AZ194" s="560">
        <v>27.627906976744185</v>
      </c>
      <c r="BA194" s="560">
        <v>97.41641856627524</v>
      </c>
      <c r="BB194" s="560">
        <v>0</v>
      </c>
      <c r="BC194" s="560">
        <v>0</v>
      </c>
      <c r="BD194" s="560">
        <v>0</v>
      </c>
      <c r="BE194" s="560">
        <v>145.80000000000018</v>
      </c>
      <c r="BF194" s="560">
        <v>0</v>
      </c>
      <c r="BG194" s="560">
        <v>0.33835604647058798</v>
      </c>
      <c r="BH194" s="560">
        <v>0</v>
      </c>
      <c r="BI194" s="560">
        <v>0</v>
      </c>
      <c r="BJ194" s="560">
        <v>1</v>
      </c>
      <c r="BK194" s="560">
        <v>0</v>
      </c>
      <c r="BL194" s="560"/>
      <c r="BM194" s="560"/>
      <c r="BN194" s="560"/>
      <c r="BO194" s="560">
        <v>51.4</v>
      </c>
      <c r="BP194" s="560">
        <v>43.2</v>
      </c>
      <c r="BQ194" s="560">
        <v>50.2</v>
      </c>
      <c r="BR194" s="560"/>
    </row>
    <row r="195" spans="1:70" ht="15" x14ac:dyDescent="0.25">
      <c r="A195" s="564">
        <v>292</v>
      </c>
      <c r="B195" s="556">
        <v>140822</v>
      </c>
      <c r="C195" s="556">
        <v>9352017</v>
      </c>
      <c r="D195" s="557" t="s">
        <v>818</v>
      </c>
      <c r="E195" s="558" t="s">
        <v>498</v>
      </c>
      <c r="F195" s="559" t="s">
        <v>1330</v>
      </c>
      <c r="G195" s="560">
        <v>1</v>
      </c>
      <c r="H195" s="560">
        <v>0</v>
      </c>
      <c r="I195" s="560">
        <v>0</v>
      </c>
      <c r="J195" s="560">
        <v>7</v>
      </c>
      <c r="K195" s="560">
        <v>0</v>
      </c>
      <c r="L195" s="560">
        <v>622</v>
      </c>
      <c r="M195" s="560">
        <v>622</v>
      </c>
      <c r="N195" s="560">
        <v>88</v>
      </c>
      <c r="O195" s="560">
        <v>369</v>
      </c>
      <c r="P195" s="560">
        <v>190</v>
      </c>
      <c r="Q195" s="560">
        <v>0</v>
      </c>
      <c r="R195" s="560">
        <v>0</v>
      </c>
      <c r="S195" s="560">
        <v>0</v>
      </c>
      <c r="T195" s="560">
        <v>0</v>
      </c>
      <c r="U195" s="560">
        <v>0</v>
      </c>
      <c r="V195" s="560">
        <v>0</v>
      </c>
      <c r="W195" s="560">
        <v>622</v>
      </c>
      <c r="X195" s="560">
        <v>88.857142857142861</v>
      </c>
      <c r="Y195" s="560">
        <v>46.145285935085013</v>
      </c>
      <c r="Z195" s="560">
        <v>77.628705148205924</v>
      </c>
      <c r="AA195" s="560">
        <v>0</v>
      </c>
      <c r="AB195" s="560">
        <v>0</v>
      </c>
      <c r="AC195" s="560">
        <v>559.51159196290564</v>
      </c>
      <c r="AD195" s="560">
        <v>30.763523956723365</v>
      </c>
      <c r="AE195" s="560">
        <v>11.536321483771237</v>
      </c>
      <c r="AF195" s="560">
        <v>9.6136012364760628</v>
      </c>
      <c r="AG195" s="560">
        <v>10.57496136012365</v>
      </c>
      <c r="AH195" s="560">
        <v>0</v>
      </c>
      <c r="AI195" s="560">
        <v>0</v>
      </c>
      <c r="AJ195" s="560">
        <v>0</v>
      </c>
      <c r="AK195" s="560">
        <v>0</v>
      </c>
      <c r="AL195" s="560">
        <v>0</v>
      </c>
      <c r="AM195" s="560">
        <v>0</v>
      </c>
      <c r="AN195" s="560">
        <v>0</v>
      </c>
      <c r="AO195" s="560">
        <v>0</v>
      </c>
      <c r="AP195" s="560">
        <v>0</v>
      </c>
      <c r="AQ195" s="560">
        <v>18.915921288014324</v>
      </c>
      <c r="AR195" s="560">
        <v>36.719141323792478</v>
      </c>
      <c r="AS195" s="560">
        <v>54.522361359570638</v>
      </c>
      <c r="AT195" s="560">
        <v>0</v>
      </c>
      <c r="AU195" s="560">
        <v>0</v>
      </c>
      <c r="AV195" s="560">
        <v>0</v>
      </c>
      <c r="AW195" s="560">
        <v>1.9407176287051482</v>
      </c>
      <c r="AX195" s="560">
        <v>142.0862068965518</v>
      </c>
      <c r="AY195" s="560">
        <v>54.597701149425198</v>
      </c>
      <c r="AZ195" s="560">
        <v>55.689655172413779</v>
      </c>
      <c r="BA195" s="560">
        <v>155.24465424711619</v>
      </c>
      <c r="BB195" s="560">
        <v>0</v>
      </c>
      <c r="BC195" s="560">
        <v>0</v>
      </c>
      <c r="BD195" s="560">
        <v>0</v>
      </c>
      <c r="BE195" s="560">
        <v>281.96692426584229</v>
      </c>
      <c r="BF195" s="560">
        <v>0</v>
      </c>
      <c r="BG195" s="560">
        <v>0.44007327029411802</v>
      </c>
      <c r="BH195" s="560">
        <v>0</v>
      </c>
      <c r="BI195" s="560">
        <v>0</v>
      </c>
      <c r="BJ195" s="560">
        <v>1</v>
      </c>
      <c r="BK195" s="560">
        <v>0</v>
      </c>
      <c r="BL195" s="560">
        <v>25</v>
      </c>
      <c r="BM195" s="560"/>
      <c r="BN195" s="560"/>
      <c r="BO195" s="560">
        <v>0</v>
      </c>
      <c r="BP195" s="560">
        <v>0</v>
      </c>
      <c r="BQ195" s="560">
        <v>0</v>
      </c>
      <c r="BR195" s="560"/>
    </row>
    <row r="196" spans="1:70" ht="15" x14ac:dyDescent="0.25">
      <c r="A196" s="564">
        <v>484</v>
      </c>
      <c r="B196" s="556">
        <v>142993</v>
      </c>
      <c r="C196" s="556">
        <v>9352022</v>
      </c>
      <c r="D196" s="557" t="s">
        <v>1265</v>
      </c>
      <c r="E196" s="558" t="s">
        <v>498</v>
      </c>
      <c r="F196" s="559" t="s">
        <v>1330</v>
      </c>
      <c r="G196" s="560">
        <v>1</v>
      </c>
      <c r="H196" s="560">
        <v>0</v>
      </c>
      <c r="I196" s="560">
        <v>0</v>
      </c>
      <c r="J196" s="560">
        <v>7</v>
      </c>
      <c r="K196" s="560">
        <v>0</v>
      </c>
      <c r="L196" s="560">
        <v>231</v>
      </c>
      <c r="M196" s="560">
        <v>231</v>
      </c>
      <c r="N196" s="560">
        <v>41</v>
      </c>
      <c r="O196" s="560">
        <v>129</v>
      </c>
      <c r="P196" s="560">
        <v>61</v>
      </c>
      <c r="Q196" s="560">
        <v>0</v>
      </c>
      <c r="R196" s="560">
        <v>0</v>
      </c>
      <c r="S196" s="560">
        <v>0</v>
      </c>
      <c r="T196" s="560">
        <v>0</v>
      </c>
      <c r="U196" s="560">
        <v>0</v>
      </c>
      <c r="V196" s="560">
        <v>0</v>
      </c>
      <c r="W196" s="560">
        <v>231</v>
      </c>
      <c r="X196" s="560">
        <v>33</v>
      </c>
      <c r="Y196" s="560">
        <v>33.000000000000028</v>
      </c>
      <c r="Z196" s="560">
        <v>74.25</v>
      </c>
      <c r="AA196" s="560">
        <v>0</v>
      </c>
      <c r="AB196" s="560">
        <v>0</v>
      </c>
      <c r="AC196" s="560">
        <v>196.70305676855895</v>
      </c>
      <c r="AD196" s="560">
        <v>34.296943231441041</v>
      </c>
      <c r="AE196" s="560">
        <v>0</v>
      </c>
      <c r="AF196" s="560">
        <v>0</v>
      </c>
      <c r="AG196" s="560">
        <v>0</v>
      </c>
      <c r="AH196" s="560">
        <v>0</v>
      </c>
      <c r="AI196" s="560">
        <v>0</v>
      </c>
      <c r="AJ196" s="560">
        <v>0</v>
      </c>
      <c r="AK196" s="560">
        <v>0</v>
      </c>
      <c r="AL196" s="560">
        <v>0</v>
      </c>
      <c r="AM196" s="560">
        <v>0</v>
      </c>
      <c r="AN196" s="560">
        <v>0</v>
      </c>
      <c r="AO196" s="560">
        <v>0</v>
      </c>
      <c r="AP196" s="560">
        <v>0</v>
      </c>
      <c r="AQ196" s="560">
        <v>17.02105263157895</v>
      </c>
      <c r="AR196" s="560">
        <v>27.963157894736757</v>
      </c>
      <c r="AS196" s="560">
        <v>42.552631578947256</v>
      </c>
      <c r="AT196" s="560">
        <v>0</v>
      </c>
      <c r="AU196" s="560">
        <v>0</v>
      </c>
      <c r="AV196" s="560">
        <v>0</v>
      </c>
      <c r="AW196" s="560">
        <v>1.03125</v>
      </c>
      <c r="AX196" s="560">
        <v>54.49137931034479</v>
      </c>
      <c r="AY196" s="560">
        <v>8.056603773584893</v>
      </c>
      <c r="AZ196" s="560">
        <v>9.2075471698113152</v>
      </c>
      <c r="BA196" s="560">
        <v>50.281965697017391</v>
      </c>
      <c r="BB196" s="560">
        <v>0</v>
      </c>
      <c r="BC196" s="560">
        <v>0</v>
      </c>
      <c r="BD196" s="560">
        <v>0</v>
      </c>
      <c r="BE196" s="560">
        <v>0</v>
      </c>
      <c r="BF196" s="560">
        <v>0</v>
      </c>
      <c r="BG196" s="560">
        <v>0.67399004771428594</v>
      </c>
      <c r="BH196" s="560">
        <v>0</v>
      </c>
      <c r="BI196" s="560">
        <v>0</v>
      </c>
      <c r="BJ196" s="560">
        <v>1</v>
      </c>
      <c r="BK196" s="560">
        <v>0</v>
      </c>
      <c r="BL196" s="560"/>
      <c r="BM196" s="560"/>
      <c r="BN196" s="560"/>
      <c r="BO196" s="560">
        <v>33</v>
      </c>
      <c r="BP196" s="560">
        <v>16</v>
      </c>
      <c r="BQ196" s="560">
        <v>28</v>
      </c>
      <c r="BR196" s="560"/>
    </row>
    <row r="197" spans="1:70" ht="15" x14ac:dyDescent="0.25">
      <c r="A197" s="564">
        <v>77</v>
      </c>
      <c r="B197" s="556">
        <v>140823</v>
      </c>
      <c r="C197" s="556">
        <v>9352025</v>
      </c>
      <c r="D197" s="557" t="s">
        <v>731</v>
      </c>
      <c r="E197" s="558" t="s">
        <v>498</v>
      </c>
      <c r="F197" s="559" t="s">
        <v>1330</v>
      </c>
      <c r="G197" s="560">
        <v>1</v>
      </c>
      <c r="H197" s="560">
        <v>0</v>
      </c>
      <c r="I197" s="560">
        <v>0</v>
      </c>
      <c r="J197" s="560">
        <v>7</v>
      </c>
      <c r="K197" s="560">
        <v>0</v>
      </c>
      <c r="L197" s="560">
        <v>308</v>
      </c>
      <c r="M197" s="560">
        <v>308</v>
      </c>
      <c r="N197" s="560">
        <v>47</v>
      </c>
      <c r="O197" s="560">
        <v>176</v>
      </c>
      <c r="P197" s="560">
        <v>85</v>
      </c>
      <c r="Q197" s="560">
        <v>0</v>
      </c>
      <c r="R197" s="560">
        <v>0</v>
      </c>
      <c r="S197" s="560">
        <v>0</v>
      </c>
      <c r="T197" s="560">
        <v>0</v>
      </c>
      <c r="U197" s="560">
        <v>0</v>
      </c>
      <c r="V197" s="560">
        <v>0</v>
      </c>
      <c r="W197" s="560">
        <v>308</v>
      </c>
      <c r="X197" s="560">
        <v>44</v>
      </c>
      <c r="Y197" s="560">
        <v>47.000000000000128</v>
      </c>
      <c r="Z197" s="560">
        <v>70.583333333333329</v>
      </c>
      <c r="AA197" s="560">
        <v>0</v>
      </c>
      <c r="AB197" s="560">
        <v>0</v>
      </c>
      <c r="AC197" s="560">
        <v>171.55700325732892</v>
      </c>
      <c r="AD197" s="560">
        <v>26.084690553745915</v>
      </c>
      <c r="AE197" s="560">
        <v>1.0032573289902271</v>
      </c>
      <c r="AF197" s="560">
        <v>98.31921824104225</v>
      </c>
      <c r="AG197" s="560">
        <v>5.0162866449511512</v>
      </c>
      <c r="AH197" s="560">
        <v>6.0195439739413752</v>
      </c>
      <c r="AI197" s="560">
        <v>0</v>
      </c>
      <c r="AJ197" s="560">
        <v>0</v>
      </c>
      <c r="AK197" s="560">
        <v>0</v>
      </c>
      <c r="AL197" s="560">
        <v>0</v>
      </c>
      <c r="AM197" s="560">
        <v>0</v>
      </c>
      <c r="AN197" s="560">
        <v>0</v>
      </c>
      <c r="AO197" s="560">
        <v>0</v>
      </c>
      <c r="AP197" s="560">
        <v>0</v>
      </c>
      <c r="AQ197" s="560">
        <v>0</v>
      </c>
      <c r="AR197" s="560">
        <v>0</v>
      </c>
      <c r="AS197" s="560">
        <v>0</v>
      </c>
      <c r="AT197" s="560">
        <v>0</v>
      </c>
      <c r="AU197" s="560">
        <v>0</v>
      </c>
      <c r="AV197" s="560">
        <v>0</v>
      </c>
      <c r="AW197" s="560">
        <v>0</v>
      </c>
      <c r="AX197" s="560">
        <v>72.411428571428488</v>
      </c>
      <c r="AY197" s="560">
        <v>8.0952380952380931</v>
      </c>
      <c r="AZ197" s="560">
        <v>14.166666666666694</v>
      </c>
      <c r="BA197" s="560">
        <v>67.133862579821169</v>
      </c>
      <c r="BB197" s="560">
        <v>0</v>
      </c>
      <c r="BC197" s="560">
        <v>0</v>
      </c>
      <c r="BD197" s="560">
        <v>0</v>
      </c>
      <c r="BE197" s="560">
        <v>137.19999999999985</v>
      </c>
      <c r="BF197" s="560">
        <v>0</v>
      </c>
      <c r="BG197" s="560">
        <v>0.726928198273878</v>
      </c>
      <c r="BH197" s="560">
        <v>0</v>
      </c>
      <c r="BI197" s="560">
        <v>0</v>
      </c>
      <c r="BJ197" s="560">
        <v>1</v>
      </c>
      <c r="BK197" s="560">
        <v>0</v>
      </c>
      <c r="BL197" s="560"/>
      <c r="BM197" s="560"/>
      <c r="BN197" s="560"/>
      <c r="BO197" s="560">
        <v>37.6</v>
      </c>
      <c r="BP197" s="560">
        <v>32</v>
      </c>
      <c r="BQ197" s="560">
        <v>36.6</v>
      </c>
      <c r="BR197" s="560"/>
    </row>
    <row r="198" spans="1:70" ht="15" x14ac:dyDescent="0.25">
      <c r="A198" s="564">
        <v>267</v>
      </c>
      <c r="B198" s="556">
        <v>140887</v>
      </c>
      <c r="C198" s="556">
        <v>9352027</v>
      </c>
      <c r="D198" s="557" t="s">
        <v>1266</v>
      </c>
      <c r="E198" s="558" t="s">
        <v>498</v>
      </c>
      <c r="F198" s="559" t="s">
        <v>1330</v>
      </c>
      <c r="G198" s="560">
        <v>1</v>
      </c>
      <c r="H198" s="560">
        <v>0</v>
      </c>
      <c r="I198" s="560">
        <v>0</v>
      </c>
      <c r="J198" s="560">
        <v>7</v>
      </c>
      <c r="K198" s="560">
        <v>0</v>
      </c>
      <c r="L198" s="560">
        <v>524</v>
      </c>
      <c r="M198" s="560">
        <v>524</v>
      </c>
      <c r="N198" s="560">
        <v>80</v>
      </c>
      <c r="O198" s="560">
        <v>329</v>
      </c>
      <c r="P198" s="560">
        <v>115</v>
      </c>
      <c r="Q198" s="560">
        <v>0</v>
      </c>
      <c r="R198" s="560">
        <v>0</v>
      </c>
      <c r="S198" s="560">
        <v>0</v>
      </c>
      <c r="T198" s="560">
        <v>0</v>
      </c>
      <c r="U198" s="560">
        <v>0</v>
      </c>
      <c r="V198" s="560">
        <v>0</v>
      </c>
      <c r="W198" s="560">
        <v>524</v>
      </c>
      <c r="X198" s="560">
        <v>74.857142857142861</v>
      </c>
      <c r="Y198" s="560">
        <v>141.00000000000009</v>
      </c>
      <c r="Z198" s="560">
        <v>218.75728155339806</v>
      </c>
      <c r="AA198" s="560">
        <v>0</v>
      </c>
      <c r="AB198" s="560">
        <v>0</v>
      </c>
      <c r="AC198" s="560">
        <v>73.279693486589963</v>
      </c>
      <c r="AD198" s="560">
        <v>8.0306513409961742</v>
      </c>
      <c r="AE198" s="560">
        <v>148.56704980842892</v>
      </c>
      <c r="AF198" s="560">
        <v>124.47509578544086</v>
      </c>
      <c r="AG198" s="560">
        <v>154.59003831417644</v>
      </c>
      <c r="AH198" s="560">
        <v>12.045977011494232</v>
      </c>
      <c r="AI198" s="560">
        <v>3.0114942528735638</v>
      </c>
      <c r="AJ198" s="560">
        <v>0</v>
      </c>
      <c r="AK198" s="560">
        <v>0</v>
      </c>
      <c r="AL198" s="560">
        <v>0</v>
      </c>
      <c r="AM198" s="560">
        <v>0</v>
      </c>
      <c r="AN198" s="560">
        <v>0</v>
      </c>
      <c r="AO198" s="560">
        <v>0</v>
      </c>
      <c r="AP198" s="560">
        <v>0</v>
      </c>
      <c r="AQ198" s="560">
        <v>81.432432432432222</v>
      </c>
      <c r="AR198" s="560">
        <v>156.9639639639642</v>
      </c>
      <c r="AS198" s="560">
        <v>197.09009009009003</v>
      </c>
      <c r="AT198" s="560">
        <v>0</v>
      </c>
      <c r="AU198" s="560">
        <v>0</v>
      </c>
      <c r="AV198" s="560">
        <v>0</v>
      </c>
      <c r="AW198" s="560">
        <v>2.0349514563106794</v>
      </c>
      <c r="AX198" s="560">
        <v>167.42704626334523</v>
      </c>
      <c r="AY198" s="560">
        <v>33.82352941176476</v>
      </c>
      <c r="AZ198" s="560">
        <v>39.23529411764703</v>
      </c>
      <c r="BA198" s="560">
        <v>162.88522464059201</v>
      </c>
      <c r="BB198" s="560">
        <v>0</v>
      </c>
      <c r="BC198" s="560">
        <v>0</v>
      </c>
      <c r="BD198" s="560">
        <v>0</v>
      </c>
      <c r="BE198" s="560">
        <v>198.59999999999985</v>
      </c>
      <c r="BF198" s="560">
        <v>0</v>
      </c>
      <c r="BG198" s="560">
        <v>0.51479968124999997</v>
      </c>
      <c r="BH198" s="560">
        <v>0</v>
      </c>
      <c r="BI198" s="560">
        <v>0</v>
      </c>
      <c r="BJ198" s="560">
        <v>1</v>
      </c>
      <c r="BK198" s="560">
        <v>0</v>
      </c>
      <c r="BL198" s="560"/>
      <c r="BM198" s="560"/>
      <c r="BN198" s="560"/>
      <c r="BO198" s="560">
        <v>75.599999999999994</v>
      </c>
      <c r="BP198" s="560">
        <v>42</v>
      </c>
      <c r="BQ198" s="560">
        <v>69.2</v>
      </c>
      <c r="BR198" s="560"/>
    </row>
    <row r="199" spans="1:70" ht="15" x14ac:dyDescent="0.25">
      <c r="A199" s="564">
        <v>423</v>
      </c>
      <c r="B199" s="556">
        <v>140998</v>
      </c>
      <c r="C199" s="556">
        <v>9352029</v>
      </c>
      <c r="D199" s="557" t="s">
        <v>875</v>
      </c>
      <c r="E199" s="558" t="s">
        <v>498</v>
      </c>
      <c r="F199" s="559" t="s">
        <v>1330</v>
      </c>
      <c r="G199" s="560">
        <v>1</v>
      </c>
      <c r="H199" s="560">
        <v>0</v>
      </c>
      <c r="I199" s="560">
        <v>0</v>
      </c>
      <c r="J199" s="560">
        <v>5</v>
      </c>
      <c r="K199" s="560">
        <v>0</v>
      </c>
      <c r="L199" s="560">
        <v>228</v>
      </c>
      <c r="M199" s="560">
        <v>228</v>
      </c>
      <c r="N199" s="560">
        <v>47</v>
      </c>
      <c r="O199" s="560">
        <v>181</v>
      </c>
      <c r="P199" s="560">
        <v>0</v>
      </c>
      <c r="Q199" s="560">
        <v>0</v>
      </c>
      <c r="R199" s="560">
        <v>0</v>
      </c>
      <c r="S199" s="560">
        <v>0</v>
      </c>
      <c r="T199" s="560">
        <v>0</v>
      </c>
      <c r="U199" s="560">
        <v>0</v>
      </c>
      <c r="V199" s="560">
        <v>0</v>
      </c>
      <c r="W199" s="560">
        <v>228</v>
      </c>
      <c r="X199" s="560">
        <v>45.6</v>
      </c>
      <c r="Y199" s="560">
        <v>48.000000000000071</v>
      </c>
      <c r="Z199" s="560">
        <v>81.77215189873418</v>
      </c>
      <c r="AA199" s="560">
        <v>0</v>
      </c>
      <c r="AB199" s="560">
        <v>0</v>
      </c>
      <c r="AC199" s="560">
        <v>86.905829596412502</v>
      </c>
      <c r="AD199" s="560">
        <v>109.39910313901355</v>
      </c>
      <c r="AE199" s="560">
        <v>3.0672645739910362</v>
      </c>
      <c r="AF199" s="560">
        <v>28.627802690582978</v>
      </c>
      <c r="AG199" s="560">
        <v>0</v>
      </c>
      <c r="AH199" s="560">
        <v>0</v>
      </c>
      <c r="AI199" s="560">
        <v>0</v>
      </c>
      <c r="AJ199" s="560">
        <v>0</v>
      </c>
      <c r="AK199" s="560">
        <v>0</v>
      </c>
      <c r="AL199" s="560">
        <v>0</v>
      </c>
      <c r="AM199" s="560">
        <v>0</v>
      </c>
      <c r="AN199" s="560">
        <v>0</v>
      </c>
      <c r="AO199" s="560">
        <v>0</v>
      </c>
      <c r="AP199" s="560">
        <v>0</v>
      </c>
      <c r="AQ199" s="560">
        <v>3.779005524861875</v>
      </c>
      <c r="AR199" s="560">
        <v>8.8176795580110561</v>
      </c>
      <c r="AS199" s="560">
        <v>10.07734806629834</v>
      </c>
      <c r="AT199" s="560">
        <v>0</v>
      </c>
      <c r="AU199" s="560">
        <v>0</v>
      </c>
      <c r="AV199" s="560">
        <v>0</v>
      </c>
      <c r="AW199" s="560">
        <v>1.9240506329113922</v>
      </c>
      <c r="AX199" s="560">
        <v>82.916201117318465</v>
      </c>
      <c r="AY199" s="560">
        <v>0</v>
      </c>
      <c r="AZ199" s="560">
        <v>0</v>
      </c>
      <c r="BA199" s="560">
        <v>61.623687150838009</v>
      </c>
      <c r="BB199" s="560">
        <v>0</v>
      </c>
      <c r="BC199" s="560">
        <v>0</v>
      </c>
      <c r="BD199" s="560">
        <v>0</v>
      </c>
      <c r="BE199" s="560">
        <v>58.200000000000031</v>
      </c>
      <c r="BF199" s="560">
        <v>0</v>
      </c>
      <c r="BG199" s="560">
        <v>0.70528824686468605</v>
      </c>
      <c r="BH199" s="560">
        <v>0</v>
      </c>
      <c r="BI199" s="560">
        <v>0</v>
      </c>
      <c r="BJ199" s="560">
        <v>1</v>
      </c>
      <c r="BK199" s="560">
        <v>0</v>
      </c>
      <c r="BL199" s="560"/>
      <c r="BM199" s="560"/>
      <c r="BN199" s="560"/>
      <c r="BO199" s="560">
        <v>39.799999999999997</v>
      </c>
      <c r="BP199" s="560">
        <v>17.399999999999999</v>
      </c>
      <c r="BQ199" s="560">
        <v>35.200000000000003</v>
      </c>
      <c r="BR199" s="560"/>
    </row>
    <row r="200" spans="1:70" ht="15" x14ac:dyDescent="0.25">
      <c r="A200" s="564">
        <v>521</v>
      </c>
      <c r="B200" s="556">
        <v>142995</v>
      </c>
      <c r="C200" s="556">
        <v>9352030</v>
      </c>
      <c r="D200" s="557" t="s">
        <v>1267</v>
      </c>
      <c r="E200" s="558" t="s">
        <v>498</v>
      </c>
      <c r="F200" s="559" t="s">
        <v>1330</v>
      </c>
      <c r="G200" s="560">
        <v>1</v>
      </c>
      <c r="H200" s="560">
        <v>0</v>
      </c>
      <c r="I200" s="560">
        <v>0</v>
      </c>
      <c r="J200" s="560">
        <v>7</v>
      </c>
      <c r="K200" s="560">
        <v>0</v>
      </c>
      <c r="L200" s="560">
        <v>144</v>
      </c>
      <c r="M200" s="560">
        <v>144</v>
      </c>
      <c r="N200" s="560">
        <v>19</v>
      </c>
      <c r="O200" s="560">
        <v>91</v>
      </c>
      <c r="P200" s="560">
        <v>34</v>
      </c>
      <c r="Q200" s="560">
        <v>0</v>
      </c>
      <c r="R200" s="560">
        <v>0</v>
      </c>
      <c r="S200" s="560">
        <v>0</v>
      </c>
      <c r="T200" s="560">
        <v>0</v>
      </c>
      <c r="U200" s="560">
        <v>0</v>
      </c>
      <c r="V200" s="560">
        <v>0</v>
      </c>
      <c r="W200" s="560">
        <v>144</v>
      </c>
      <c r="X200" s="560">
        <v>20.571428571428573</v>
      </c>
      <c r="Y200" s="560">
        <v>6.0000000000000044</v>
      </c>
      <c r="Z200" s="560">
        <v>8.5970149253731343</v>
      </c>
      <c r="AA200" s="560">
        <v>0</v>
      </c>
      <c r="AB200" s="560">
        <v>0</v>
      </c>
      <c r="AC200" s="560">
        <v>144</v>
      </c>
      <c r="AD200" s="560">
        <v>0</v>
      </c>
      <c r="AE200" s="560">
        <v>0</v>
      </c>
      <c r="AF200" s="560">
        <v>0</v>
      </c>
      <c r="AG200" s="560">
        <v>0</v>
      </c>
      <c r="AH200" s="560">
        <v>0</v>
      </c>
      <c r="AI200" s="560">
        <v>0</v>
      </c>
      <c r="AJ200" s="560">
        <v>0</v>
      </c>
      <c r="AK200" s="560">
        <v>0</v>
      </c>
      <c r="AL200" s="560">
        <v>0</v>
      </c>
      <c r="AM200" s="560">
        <v>0</v>
      </c>
      <c r="AN200" s="560">
        <v>0</v>
      </c>
      <c r="AO200" s="560">
        <v>0</v>
      </c>
      <c r="AP200" s="560">
        <v>0</v>
      </c>
      <c r="AQ200" s="560">
        <v>0</v>
      </c>
      <c r="AR200" s="560">
        <v>0</v>
      </c>
      <c r="AS200" s="560">
        <v>0</v>
      </c>
      <c r="AT200" s="560">
        <v>0</v>
      </c>
      <c r="AU200" s="560">
        <v>0</v>
      </c>
      <c r="AV200" s="560">
        <v>0</v>
      </c>
      <c r="AW200" s="560">
        <v>1.0746268656716418</v>
      </c>
      <c r="AX200" s="560">
        <v>41.662650602409656</v>
      </c>
      <c r="AY200" s="560">
        <v>8.0000000000000053</v>
      </c>
      <c r="AZ200" s="560">
        <v>14.000000000000002</v>
      </c>
      <c r="BA200" s="560">
        <v>44.4452703614458</v>
      </c>
      <c r="BB200" s="560">
        <v>0</v>
      </c>
      <c r="BC200" s="560">
        <v>0</v>
      </c>
      <c r="BD200" s="560">
        <v>0</v>
      </c>
      <c r="BE200" s="560">
        <v>0</v>
      </c>
      <c r="BF200" s="560">
        <v>0</v>
      </c>
      <c r="BG200" s="560">
        <v>3.6565746654970699</v>
      </c>
      <c r="BH200" s="560">
        <v>0</v>
      </c>
      <c r="BI200" s="560">
        <v>1</v>
      </c>
      <c r="BJ200" s="560">
        <v>1</v>
      </c>
      <c r="BK200" s="560">
        <v>0</v>
      </c>
      <c r="BL200" s="560"/>
      <c r="BM200" s="560"/>
      <c r="BN200" s="560"/>
      <c r="BO200" s="560">
        <v>0</v>
      </c>
      <c r="BP200" s="560">
        <v>0</v>
      </c>
      <c r="BQ200" s="560">
        <v>0</v>
      </c>
      <c r="BR200" s="560"/>
    </row>
    <row r="201" spans="1:70" ht="15" x14ac:dyDescent="0.25">
      <c r="A201" s="564">
        <v>522</v>
      </c>
      <c r="B201" s="556">
        <v>142566</v>
      </c>
      <c r="C201" s="556">
        <v>9352031</v>
      </c>
      <c r="D201" s="557" t="s">
        <v>1268</v>
      </c>
      <c r="E201" s="558" t="s">
        <v>498</v>
      </c>
      <c r="F201" s="559" t="s">
        <v>1330</v>
      </c>
      <c r="G201" s="560">
        <v>1</v>
      </c>
      <c r="H201" s="560">
        <v>0</v>
      </c>
      <c r="I201" s="560">
        <v>0</v>
      </c>
      <c r="J201" s="560">
        <v>7</v>
      </c>
      <c r="K201" s="560">
        <v>0</v>
      </c>
      <c r="L201" s="560">
        <v>169</v>
      </c>
      <c r="M201" s="560">
        <v>169</v>
      </c>
      <c r="N201" s="560">
        <v>30</v>
      </c>
      <c r="O201" s="560">
        <v>90</v>
      </c>
      <c r="P201" s="560">
        <v>49</v>
      </c>
      <c r="Q201" s="560">
        <v>0</v>
      </c>
      <c r="R201" s="560">
        <v>0</v>
      </c>
      <c r="S201" s="560">
        <v>0</v>
      </c>
      <c r="T201" s="560">
        <v>0</v>
      </c>
      <c r="U201" s="560">
        <v>0</v>
      </c>
      <c r="V201" s="560">
        <v>0</v>
      </c>
      <c r="W201" s="560">
        <v>169</v>
      </c>
      <c r="X201" s="560">
        <v>24.142857142857142</v>
      </c>
      <c r="Y201" s="560">
        <v>31.999999999999915</v>
      </c>
      <c r="Z201" s="560">
        <v>46.450292397660817</v>
      </c>
      <c r="AA201" s="560">
        <v>0</v>
      </c>
      <c r="AB201" s="560">
        <v>0</v>
      </c>
      <c r="AC201" s="560">
        <v>167.99999999999994</v>
      </c>
      <c r="AD201" s="560">
        <v>1.0000000000000002</v>
      </c>
      <c r="AE201" s="560">
        <v>0</v>
      </c>
      <c r="AF201" s="560">
        <v>0</v>
      </c>
      <c r="AG201" s="560">
        <v>0</v>
      </c>
      <c r="AH201" s="560">
        <v>0</v>
      </c>
      <c r="AI201" s="560">
        <v>0</v>
      </c>
      <c r="AJ201" s="560">
        <v>0</v>
      </c>
      <c r="AK201" s="560">
        <v>0</v>
      </c>
      <c r="AL201" s="560">
        <v>0</v>
      </c>
      <c r="AM201" s="560">
        <v>0</v>
      </c>
      <c r="AN201" s="560">
        <v>0</v>
      </c>
      <c r="AO201" s="560">
        <v>0</v>
      </c>
      <c r="AP201" s="560">
        <v>0</v>
      </c>
      <c r="AQ201" s="560">
        <v>1.2158273381294968</v>
      </c>
      <c r="AR201" s="560">
        <v>3.6474820143884825</v>
      </c>
      <c r="AS201" s="560">
        <v>4.8633093525179873</v>
      </c>
      <c r="AT201" s="560">
        <v>0</v>
      </c>
      <c r="AU201" s="560">
        <v>0</v>
      </c>
      <c r="AV201" s="560">
        <v>0</v>
      </c>
      <c r="AW201" s="560">
        <v>0</v>
      </c>
      <c r="AX201" s="560">
        <v>34.941176470588232</v>
      </c>
      <c r="AY201" s="560">
        <v>9.1162790697674438</v>
      </c>
      <c r="AZ201" s="560">
        <v>11.395348837209315</v>
      </c>
      <c r="BA201" s="560">
        <v>38.91941481561674</v>
      </c>
      <c r="BB201" s="560">
        <v>0</v>
      </c>
      <c r="BC201" s="560">
        <v>0</v>
      </c>
      <c r="BD201" s="560">
        <v>0</v>
      </c>
      <c r="BE201" s="560">
        <v>5.0999999999999286</v>
      </c>
      <c r="BF201" s="560">
        <v>0</v>
      </c>
      <c r="BG201" s="560">
        <v>1.51195075193799</v>
      </c>
      <c r="BH201" s="560">
        <v>0</v>
      </c>
      <c r="BI201" s="560">
        <v>0</v>
      </c>
      <c r="BJ201" s="560">
        <v>1</v>
      </c>
      <c r="BK201" s="560">
        <v>0</v>
      </c>
      <c r="BL201" s="560"/>
      <c r="BM201" s="560"/>
      <c r="BN201" s="560"/>
      <c r="BO201" s="560">
        <v>0</v>
      </c>
      <c r="BP201" s="560">
        <v>0</v>
      </c>
      <c r="BQ201" s="560">
        <v>0</v>
      </c>
      <c r="BR201" s="560"/>
    </row>
    <row r="202" spans="1:70" ht="15" x14ac:dyDescent="0.25">
      <c r="A202" s="564">
        <v>454</v>
      </c>
      <c r="B202" s="556">
        <v>138161</v>
      </c>
      <c r="C202" s="556">
        <v>9352036</v>
      </c>
      <c r="D202" s="557" t="s">
        <v>1269</v>
      </c>
      <c r="E202" s="558" t="s">
        <v>498</v>
      </c>
      <c r="F202" s="559" t="s">
        <v>1330</v>
      </c>
      <c r="G202" s="560">
        <v>1</v>
      </c>
      <c r="H202" s="560">
        <v>0</v>
      </c>
      <c r="I202" s="560">
        <v>0</v>
      </c>
      <c r="J202" s="560">
        <v>7</v>
      </c>
      <c r="K202" s="560">
        <v>0</v>
      </c>
      <c r="L202" s="560">
        <v>414</v>
      </c>
      <c r="M202" s="560">
        <v>414</v>
      </c>
      <c r="N202" s="560">
        <v>60</v>
      </c>
      <c r="O202" s="560">
        <v>237</v>
      </c>
      <c r="P202" s="560">
        <v>117</v>
      </c>
      <c r="Q202" s="560">
        <v>0</v>
      </c>
      <c r="R202" s="560">
        <v>0</v>
      </c>
      <c r="S202" s="560">
        <v>0</v>
      </c>
      <c r="T202" s="560">
        <v>0</v>
      </c>
      <c r="U202" s="560">
        <v>0</v>
      </c>
      <c r="V202" s="560">
        <v>0</v>
      </c>
      <c r="W202" s="560">
        <v>414</v>
      </c>
      <c r="X202" s="560">
        <v>59.142857142857146</v>
      </c>
      <c r="Y202" s="560">
        <v>60.99999999999995</v>
      </c>
      <c r="Z202" s="560">
        <v>111.46153846153845</v>
      </c>
      <c r="AA202" s="560">
        <v>0</v>
      </c>
      <c r="AB202" s="560">
        <v>0</v>
      </c>
      <c r="AC202" s="560">
        <v>228.55205811138003</v>
      </c>
      <c r="AD202" s="560">
        <v>114.27602905569023</v>
      </c>
      <c r="AE202" s="560">
        <v>71.171912832929749</v>
      </c>
      <c r="AF202" s="560">
        <v>0</v>
      </c>
      <c r="AG202" s="560">
        <v>0</v>
      </c>
      <c r="AH202" s="560">
        <v>0</v>
      </c>
      <c r="AI202" s="560">
        <v>0</v>
      </c>
      <c r="AJ202" s="560">
        <v>0</v>
      </c>
      <c r="AK202" s="560">
        <v>0</v>
      </c>
      <c r="AL202" s="560">
        <v>0</v>
      </c>
      <c r="AM202" s="560">
        <v>0</v>
      </c>
      <c r="AN202" s="560">
        <v>0</v>
      </c>
      <c r="AO202" s="560">
        <v>0</v>
      </c>
      <c r="AP202" s="560">
        <v>0</v>
      </c>
      <c r="AQ202" s="560">
        <v>8.1864406779660897</v>
      </c>
      <c r="AR202" s="560">
        <v>17.542372881355931</v>
      </c>
      <c r="AS202" s="560">
        <v>23.38983050847456</v>
      </c>
      <c r="AT202" s="560">
        <v>0</v>
      </c>
      <c r="AU202" s="560">
        <v>0</v>
      </c>
      <c r="AV202" s="560">
        <v>0</v>
      </c>
      <c r="AW202" s="560">
        <v>0</v>
      </c>
      <c r="AX202" s="560">
        <v>94.596566523605262</v>
      </c>
      <c r="AY202" s="560">
        <v>25.874999999999982</v>
      </c>
      <c r="AZ202" s="560">
        <v>36.000000000000036</v>
      </c>
      <c r="BA202" s="560">
        <v>107.37332581654191</v>
      </c>
      <c r="BB202" s="560">
        <v>0</v>
      </c>
      <c r="BC202" s="560">
        <v>0</v>
      </c>
      <c r="BD202" s="560">
        <v>0</v>
      </c>
      <c r="BE202" s="560">
        <v>0</v>
      </c>
      <c r="BF202" s="560">
        <v>0</v>
      </c>
      <c r="BG202" s="560">
        <v>0.43844352793103403</v>
      </c>
      <c r="BH202" s="560">
        <v>0</v>
      </c>
      <c r="BI202" s="560">
        <v>0</v>
      </c>
      <c r="BJ202" s="560">
        <v>1</v>
      </c>
      <c r="BK202" s="560">
        <v>0</v>
      </c>
      <c r="BL202" s="560"/>
      <c r="BM202" s="560"/>
      <c r="BN202" s="560"/>
      <c r="BO202" s="560">
        <v>0</v>
      </c>
      <c r="BP202" s="560">
        <v>0</v>
      </c>
      <c r="BQ202" s="560">
        <v>0</v>
      </c>
      <c r="BR202" s="560"/>
    </row>
    <row r="203" spans="1:70" ht="15" x14ac:dyDescent="0.25">
      <c r="A203" s="564">
        <v>450</v>
      </c>
      <c r="B203" s="556">
        <v>141546</v>
      </c>
      <c r="C203" s="556">
        <v>9352040</v>
      </c>
      <c r="D203" s="557" t="s">
        <v>1270</v>
      </c>
      <c r="E203" s="558" t="s">
        <v>498</v>
      </c>
      <c r="F203" s="559" t="s">
        <v>1330</v>
      </c>
      <c r="G203" s="560">
        <v>1</v>
      </c>
      <c r="H203" s="560">
        <v>0</v>
      </c>
      <c r="I203" s="560">
        <v>0</v>
      </c>
      <c r="J203" s="560">
        <v>7</v>
      </c>
      <c r="K203" s="560">
        <v>0</v>
      </c>
      <c r="L203" s="560">
        <v>393</v>
      </c>
      <c r="M203" s="560">
        <v>393</v>
      </c>
      <c r="N203" s="560">
        <v>60</v>
      </c>
      <c r="O203" s="560">
        <v>217</v>
      </c>
      <c r="P203" s="560">
        <v>116</v>
      </c>
      <c r="Q203" s="560">
        <v>0</v>
      </c>
      <c r="R203" s="560">
        <v>0</v>
      </c>
      <c r="S203" s="560">
        <v>0</v>
      </c>
      <c r="T203" s="560">
        <v>0</v>
      </c>
      <c r="U203" s="560">
        <v>0</v>
      </c>
      <c r="V203" s="560">
        <v>0</v>
      </c>
      <c r="W203" s="560">
        <v>393</v>
      </c>
      <c r="X203" s="560">
        <v>56.142857142857146</v>
      </c>
      <c r="Y203" s="560">
        <v>44.000000000000156</v>
      </c>
      <c r="Z203" s="560">
        <v>69.530769230769238</v>
      </c>
      <c r="AA203" s="560">
        <v>0</v>
      </c>
      <c r="AB203" s="560">
        <v>0</v>
      </c>
      <c r="AC203" s="560">
        <v>233.99999999999991</v>
      </c>
      <c r="AD203" s="560">
        <v>79.000000000000156</v>
      </c>
      <c r="AE203" s="560">
        <v>79.999999999999957</v>
      </c>
      <c r="AF203" s="560">
        <v>0</v>
      </c>
      <c r="AG203" s="560">
        <v>0</v>
      </c>
      <c r="AH203" s="560">
        <v>0</v>
      </c>
      <c r="AI203" s="560">
        <v>0</v>
      </c>
      <c r="AJ203" s="560">
        <v>0</v>
      </c>
      <c r="AK203" s="560">
        <v>0</v>
      </c>
      <c r="AL203" s="560">
        <v>0</v>
      </c>
      <c r="AM203" s="560">
        <v>0</v>
      </c>
      <c r="AN203" s="560">
        <v>0</v>
      </c>
      <c r="AO203" s="560">
        <v>0</v>
      </c>
      <c r="AP203" s="560">
        <v>0</v>
      </c>
      <c r="AQ203" s="560">
        <v>9.441441441441432</v>
      </c>
      <c r="AR203" s="560">
        <v>15.342342342342327</v>
      </c>
      <c r="AS203" s="560">
        <v>22.42342342342344</v>
      </c>
      <c r="AT203" s="560">
        <v>0</v>
      </c>
      <c r="AU203" s="560">
        <v>0</v>
      </c>
      <c r="AV203" s="560">
        <v>0</v>
      </c>
      <c r="AW203" s="560">
        <v>2.0153846153846153</v>
      </c>
      <c r="AX203" s="560">
        <v>93.000000000000085</v>
      </c>
      <c r="AY203" s="560">
        <v>18.642857142857178</v>
      </c>
      <c r="AZ203" s="560">
        <v>32.107142857142826</v>
      </c>
      <c r="BA203" s="560">
        <v>102.64870012870014</v>
      </c>
      <c r="BB203" s="560">
        <v>0</v>
      </c>
      <c r="BC203" s="560">
        <v>0</v>
      </c>
      <c r="BD203" s="560">
        <v>0</v>
      </c>
      <c r="BE203" s="560">
        <v>0</v>
      </c>
      <c r="BF203" s="560">
        <v>0</v>
      </c>
      <c r="BG203" s="560">
        <v>0.36268989085714298</v>
      </c>
      <c r="BH203" s="560">
        <v>0</v>
      </c>
      <c r="BI203" s="560">
        <v>0</v>
      </c>
      <c r="BJ203" s="560">
        <v>1</v>
      </c>
      <c r="BK203" s="560">
        <v>0</v>
      </c>
      <c r="BL203" s="560"/>
      <c r="BM203" s="560"/>
      <c r="BN203" s="560"/>
      <c r="BO203" s="560">
        <v>42.6</v>
      </c>
      <c r="BP203" s="560">
        <v>26</v>
      </c>
      <c r="BQ203" s="560">
        <v>31.6</v>
      </c>
      <c r="BR203" s="560"/>
    </row>
    <row r="204" spans="1:70" ht="15" x14ac:dyDescent="0.25">
      <c r="A204" s="564">
        <v>52</v>
      </c>
      <c r="B204" s="556">
        <v>141172</v>
      </c>
      <c r="C204" s="556">
        <v>9352043</v>
      </c>
      <c r="D204" s="557" t="s">
        <v>1271</v>
      </c>
      <c r="E204" s="558" t="s">
        <v>498</v>
      </c>
      <c r="F204" s="559" t="s">
        <v>1330</v>
      </c>
      <c r="G204" s="560">
        <v>1</v>
      </c>
      <c r="H204" s="560">
        <v>0</v>
      </c>
      <c r="I204" s="560">
        <v>0</v>
      </c>
      <c r="J204" s="560">
        <v>7</v>
      </c>
      <c r="K204" s="560">
        <v>0</v>
      </c>
      <c r="L204" s="560">
        <v>211</v>
      </c>
      <c r="M204" s="560">
        <v>211</v>
      </c>
      <c r="N204" s="560">
        <v>38</v>
      </c>
      <c r="O204" s="560">
        <v>115</v>
      </c>
      <c r="P204" s="560">
        <v>58</v>
      </c>
      <c r="Q204" s="560">
        <v>0</v>
      </c>
      <c r="R204" s="560">
        <v>0</v>
      </c>
      <c r="S204" s="560">
        <v>0</v>
      </c>
      <c r="T204" s="560">
        <v>0</v>
      </c>
      <c r="U204" s="560">
        <v>0</v>
      </c>
      <c r="V204" s="560">
        <v>0</v>
      </c>
      <c r="W204" s="560">
        <v>211</v>
      </c>
      <c r="X204" s="560">
        <v>30.142857142857142</v>
      </c>
      <c r="Y204" s="560">
        <v>71.000000000000071</v>
      </c>
      <c r="Z204" s="560">
        <v>87.584905660377359</v>
      </c>
      <c r="AA204" s="560">
        <v>0</v>
      </c>
      <c r="AB204" s="560">
        <v>0</v>
      </c>
      <c r="AC204" s="560">
        <v>66.256038647343047</v>
      </c>
      <c r="AD204" s="560">
        <v>3.0579710144927525</v>
      </c>
      <c r="AE204" s="560">
        <v>63.198067632850162</v>
      </c>
      <c r="AF204" s="560">
        <v>78.48792270531392</v>
      </c>
      <c r="AG204" s="560">
        <v>0</v>
      </c>
      <c r="AH204" s="560">
        <v>0</v>
      </c>
      <c r="AI204" s="560">
        <v>0</v>
      </c>
      <c r="AJ204" s="560">
        <v>0</v>
      </c>
      <c r="AK204" s="560">
        <v>0</v>
      </c>
      <c r="AL204" s="560">
        <v>0</v>
      </c>
      <c r="AM204" s="560">
        <v>0</v>
      </c>
      <c r="AN204" s="560">
        <v>0</v>
      </c>
      <c r="AO204" s="560">
        <v>0</v>
      </c>
      <c r="AP204" s="560">
        <v>0</v>
      </c>
      <c r="AQ204" s="560">
        <v>1.2196531791907517</v>
      </c>
      <c r="AR204" s="560">
        <v>2.4393063583815033</v>
      </c>
      <c r="AS204" s="560">
        <v>2.4393063583815033</v>
      </c>
      <c r="AT204" s="560">
        <v>0</v>
      </c>
      <c r="AU204" s="560">
        <v>0</v>
      </c>
      <c r="AV204" s="560">
        <v>0</v>
      </c>
      <c r="AW204" s="560">
        <v>0.99528301886792447</v>
      </c>
      <c r="AX204" s="560">
        <v>68.596491228070121</v>
      </c>
      <c r="AY204" s="560">
        <v>12.037735849056617</v>
      </c>
      <c r="AZ204" s="560">
        <v>15.32075471698111</v>
      </c>
      <c r="BA204" s="560">
        <v>68.047725076678987</v>
      </c>
      <c r="BB204" s="560">
        <v>0</v>
      </c>
      <c r="BC204" s="560">
        <v>0</v>
      </c>
      <c r="BD204" s="560">
        <v>0</v>
      </c>
      <c r="BE204" s="560">
        <v>1.9000000000000226</v>
      </c>
      <c r="BF204" s="560">
        <v>0</v>
      </c>
      <c r="BG204" s="560">
        <v>1.9148541740157501</v>
      </c>
      <c r="BH204" s="560">
        <v>0</v>
      </c>
      <c r="BI204" s="560">
        <v>0</v>
      </c>
      <c r="BJ204" s="560">
        <v>1</v>
      </c>
      <c r="BK204" s="560">
        <v>0</v>
      </c>
      <c r="BL204" s="560"/>
      <c r="BM204" s="560"/>
      <c r="BN204" s="560"/>
      <c r="BO204" s="560">
        <v>36</v>
      </c>
      <c r="BP204" s="560">
        <v>21.8</v>
      </c>
      <c r="BQ204" s="560">
        <v>33</v>
      </c>
      <c r="BR204" s="560"/>
    </row>
    <row r="205" spans="1:70" ht="15" x14ac:dyDescent="0.25">
      <c r="A205" s="564">
        <v>447</v>
      </c>
      <c r="B205" s="556">
        <v>141371</v>
      </c>
      <c r="C205" s="556">
        <v>9352047</v>
      </c>
      <c r="D205" s="557" t="s">
        <v>1272</v>
      </c>
      <c r="E205" s="558" t="s">
        <v>498</v>
      </c>
      <c r="F205" s="559" t="s">
        <v>1330</v>
      </c>
      <c r="G205" s="560">
        <v>1</v>
      </c>
      <c r="H205" s="560">
        <v>0</v>
      </c>
      <c r="I205" s="560">
        <v>0</v>
      </c>
      <c r="J205" s="560">
        <v>7</v>
      </c>
      <c r="K205" s="560">
        <v>0</v>
      </c>
      <c r="L205" s="560">
        <v>239</v>
      </c>
      <c r="M205" s="560">
        <v>239</v>
      </c>
      <c r="N205" s="560">
        <v>42</v>
      </c>
      <c r="O205" s="560">
        <v>138</v>
      </c>
      <c r="P205" s="560">
        <v>59</v>
      </c>
      <c r="Q205" s="560">
        <v>0</v>
      </c>
      <c r="R205" s="560">
        <v>0</v>
      </c>
      <c r="S205" s="560">
        <v>0</v>
      </c>
      <c r="T205" s="560">
        <v>0</v>
      </c>
      <c r="U205" s="560">
        <v>0</v>
      </c>
      <c r="V205" s="560">
        <v>0</v>
      </c>
      <c r="W205" s="560">
        <v>239</v>
      </c>
      <c r="X205" s="560">
        <v>34.142857142857146</v>
      </c>
      <c r="Y205" s="560">
        <v>16.000000000000007</v>
      </c>
      <c r="Z205" s="560">
        <v>28.640495867768596</v>
      </c>
      <c r="AA205" s="560">
        <v>0</v>
      </c>
      <c r="AB205" s="560">
        <v>0</v>
      </c>
      <c r="AC205" s="560">
        <v>221.99999999999994</v>
      </c>
      <c r="AD205" s="560">
        <v>16.000000000000007</v>
      </c>
      <c r="AE205" s="560">
        <v>0.99999999999999944</v>
      </c>
      <c r="AF205" s="560">
        <v>0</v>
      </c>
      <c r="AG205" s="560">
        <v>0</v>
      </c>
      <c r="AH205" s="560">
        <v>0</v>
      </c>
      <c r="AI205" s="560">
        <v>0</v>
      </c>
      <c r="AJ205" s="560">
        <v>0</v>
      </c>
      <c r="AK205" s="560">
        <v>0</v>
      </c>
      <c r="AL205" s="560">
        <v>0</v>
      </c>
      <c r="AM205" s="560">
        <v>0</v>
      </c>
      <c r="AN205" s="560">
        <v>0</v>
      </c>
      <c r="AO205" s="560">
        <v>0</v>
      </c>
      <c r="AP205" s="560">
        <v>0</v>
      </c>
      <c r="AQ205" s="560">
        <v>3.6395939086294451</v>
      </c>
      <c r="AR205" s="560">
        <v>4.8527918781725932</v>
      </c>
      <c r="AS205" s="560">
        <v>6.0659898477157421</v>
      </c>
      <c r="AT205" s="560">
        <v>0</v>
      </c>
      <c r="AU205" s="560">
        <v>0</v>
      </c>
      <c r="AV205" s="560">
        <v>0</v>
      </c>
      <c r="AW205" s="560">
        <v>1.975206611570248</v>
      </c>
      <c r="AX205" s="560">
        <v>59.867647058823572</v>
      </c>
      <c r="AY205" s="560">
        <v>6.9999999999999902</v>
      </c>
      <c r="AZ205" s="560">
        <v>11.000000000000018</v>
      </c>
      <c r="BA205" s="560">
        <v>56.197649298298046</v>
      </c>
      <c r="BB205" s="560">
        <v>0</v>
      </c>
      <c r="BC205" s="560">
        <v>0</v>
      </c>
      <c r="BD205" s="560">
        <v>0</v>
      </c>
      <c r="BE205" s="560">
        <v>98.09999999999998</v>
      </c>
      <c r="BF205" s="560">
        <v>0</v>
      </c>
      <c r="BG205" s="560">
        <v>0.61369216596306098</v>
      </c>
      <c r="BH205" s="560">
        <v>0</v>
      </c>
      <c r="BI205" s="560">
        <v>0</v>
      </c>
      <c r="BJ205" s="560">
        <v>1</v>
      </c>
      <c r="BK205" s="560">
        <v>0</v>
      </c>
      <c r="BL205" s="560"/>
      <c r="BM205" s="560"/>
      <c r="BN205" s="560"/>
      <c r="BO205" s="560">
        <v>0</v>
      </c>
      <c r="BP205" s="560">
        <v>0</v>
      </c>
      <c r="BQ205" s="560">
        <v>0</v>
      </c>
      <c r="BR205" s="560"/>
    </row>
    <row r="206" spans="1:70" ht="15" x14ac:dyDescent="0.25">
      <c r="A206" s="564">
        <v>251</v>
      </c>
      <c r="B206" s="556">
        <v>141372</v>
      </c>
      <c r="C206" s="556">
        <v>9352048</v>
      </c>
      <c r="D206" s="557" t="s">
        <v>797</v>
      </c>
      <c r="E206" s="558" t="s">
        <v>498</v>
      </c>
      <c r="F206" s="559" t="s">
        <v>1330</v>
      </c>
      <c r="G206" s="560">
        <v>1</v>
      </c>
      <c r="H206" s="560">
        <v>0</v>
      </c>
      <c r="I206" s="560">
        <v>0</v>
      </c>
      <c r="J206" s="560">
        <v>3</v>
      </c>
      <c r="K206" s="560">
        <v>0</v>
      </c>
      <c r="L206" s="560">
        <v>242</v>
      </c>
      <c r="M206" s="560">
        <v>242</v>
      </c>
      <c r="N206" s="560">
        <v>90</v>
      </c>
      <c r="O206" s="560">
        <v>162</v>
      </c>
      <c r="P206" s="560">
        <v>0</v>
      </c>
      <c r="Q206" s="560">
        <v>0</v>
      </c>
      <c r="R206" s="560">
        <v>0</v>
      </c>
      <c r="S206" s="560">
        <v>0</v>
      </c>
      <c r="T206" s="560">
        <v>0</v>
      </c>
      <c r="U206" s="560">
        <v>0</v>
      </c>
      <c r="V206" s="560">
        <v>0</v>
      </c>
      <c r="W206" s="560">
        <v>242</v>
      </c>
      <c r="X206" s="560">
        <v>80.666666666666671</v>
      </c>
      <c r="Y206" s="560">
        <v>38.412698412698475</v>
      </c>
      <c r="Z206" s="560">
        <v>47.142857142857146</v>
      </c>
      <c r="AA206" s="560">
        <v>0</v>
      </c>
      <c r="AB206" s="560">
        <v>0</v>
      </c>
      <c r="AC206" s="560">
        <v>125.80158730158733</v>
      </c>
      <c r="AD206" s="560">
        <v>5.7619047619047601</v>
      </c>
      <c r="AE206" s="560">
        <v>2.88095238095238</v>
      </c>
      <c r="AF206" s="560">
        <v>27.84920634920633</v>
      </c>
      <c r="AG206" s="560">
        <v>78.746031746031647</v>
      </c>
      <c r="AH206" s="560">
        <v>0.96031746031746068</v>
      </c>
      <c r="AI206" s="560">
        <v>0</v>
      </c>
      <c r="AJ206" s="560">
        <v>0</v>
      </c>
      <c r="AK206" s="560">
        <v>0</v>
      </c>
      <c r="AL206" s="560">
        <v>0</v>
      </c>
      <c r="AM206" s="560">
        <v>0</v>
      </c>
      <c r="AN206" s="560">
        <v>0</v>
      </c>
      <c r="AO206" s="560">
        <v>0</v>
      </c>
      <c r="AP206" s="560">
        <v>0</v>
      </c>
      <c r="AQ206" s="560">
        <v>12.331210191082814</v>
      </c>
      <c r="AR206" s="560">
        <v>24.662420382165678</v>
      </c>
      <c r="AS206" s="560">
        <v>24.662420382165678</v>
      </c>
      <c r="AT206" s="560">
        <v>0</v>
      </c>
      <c r="AU206" s="560">
        <v>0</v>
      </c>
      <c r="AV206" s="560">
        <v>0</v>
      </c>
      <c r="AW206" s="560">
        <v>0</v>
      </c>
      <c r="AX206" s="560">
        <v>45.401273885350371</v>
      </c>
      <c r="AY206" s="560">
        <v>0</v>
      </c>
      <c r="AZ206" s="560">
        <v>0</v>
      </c>
      <c r="BA206" s="560">
        <v>40.014777070063744</v>
      </c>
      <c r="BB206" s="560">
        <v>0</v>
      </c>
      <c r="BC206" s="560">
        <v>0</v>
      </c>
      <c r="BD206" s="560">
        <v>0</v>
      </c>
      <c r="BE206" s="560">
        <v>0</v>
      </c>
      <c r="BF206" s="560">
        <v>0</v>
      </c>
      <c r="BG206" s="560">
        <v>0.41189010779220803</v>
      </c>
      <c r="BH206" s="560">
        <v>0</v>
      </c>
      <c r="BI206" s="560">
        <v>0</v>
      </c>
      <c r="BJ206" s="560">
        <v>1</v>
      </c>
      <c r="BK206" s="560">
        <v>0</v>
      </c>
      <c r="BL206" s="560">
        <v>10</v>
      </c>
      <c r="BM206" s="560"/>
      <c r="BN206" s="560"/>
      <c r="BO206" s="560">
        <v>0</v>
      </c>
      <c r="BP206" s="560">
        <v>0</v>
      </c>
      <c r="BQ206" s="560">
        <v>0</v>
      </c>
      <c r="BR206" s="560"/>
    </row>
    <row r="207" spans="1:70" ht="15" x14ac:dyDescent="0.25">
      <c r="A207" s="564">
        <v>252</v>
      </c>
      <c r="B207" s="556">
        <v>141373</v>
      </c>
      <c r="C207" s="556">
        <v>9352050</v>
      </c>
      <c r="D207" s="557" t="s">
        <v>1273</v>
      </c>
      <c r="E207" s="558" t="s">
        <v>498</v>
      </c>
      <c r="F207" s="559" t="s">
        <v>1330</v>
      </c>
      <c r="G207" s="560">
        <v>1</v>
      </c>
      <c r="H207" s="560">
        <v>0</v>
      </c>
      <c r="I207" s="560">
        <v>0</v>
      </c>
      <c r="J207" s="560">
        <v>4</v>
      </c>
      <c r="K207" s="560">
        <v>0</v>
      </c>
      <c r="L207" s="560">
        <v>273</v>
      </c>
      <c r="M207" s="560">
        <v>273</v>
      </c>
      <c r="N207" s="560">
        <v>0</v>
      </c>
      <c r="O207" s="560">
        <v>154</v>
      </c>
      <c r="P207" s="560">
        <v>139</v>
      </c>
      <c r="Q207" s="560">
        <v>0</v>
      </c>
      <c r="R207" s="560">
        <v>0</v>
      </c>
      <c r="S207" s="560">
        <v>0</v>
      </c>
      <c r="T207" s="560">
        <v>0</v>
      </c>
      <c r="U207" s="560">
        <v>0</v>
      </c>
      <c r="V207" s="560">
        <v>0</v>
      </c>
      <c r="W207" s="560">
        <v>273</v>
      </c>
      <c r="X207" s="560">
        <v>68.25</v>
      </c>
      <c r="Y207" s="560">
        <v>65.221843003413099</v>
      </c>
      <c r="Z207" s="560">
        <v>118.65371024734982</v>
      </c>
      <c r="AA207" s="560">
        <v>0</v>
      </c>
      <c r="AB207" s="560">
        <v>0</v>
      </c>
      <c r="AC207" s="560">
        <v>117.39931740614341</v>
      </c>
      <c r="AD207" s="560">
        <v>1.8634812286689417</v>
      </c>
      <c r="AE207" s="560">
        <v>6.5221843003413094</v>
      </c>
      <c r="AF207" s="560">
        <v>30.747440273037579</v>
      </c>
      <c r="AG207" s="560">
        <v>116.46757679180878</v>
      </c>
      <c r="AH207" s="560">
        <v>0</v>
      </c>
      <c r="AI207" s="560">
        <v>0</v>
      </c>
      <c r="AJ207" s="560">
        <v>0</v>
      </c>
      <c r="AK207" s="560">
        <v>0</v>
      </c>
      <c r="AL207" s="560">
        <v>0</v>
      </c>
      <c r="AM207" s="560">
        <v>0</v>
      </c>
      <c r="AN207" s="560">
        <v>0</v>
      </c>
      <c r="AO207" s="560">
        <v>0</v>
      </c>
      <c r="AP207" s="560">
        <v>0</v>
      </c>
      <c r="AQ207" s="560">
        <v>2.8047945205479379</v>
      </c>
      <c r="AR207" s="560">
        <v>5.6095890410959033</v>
      </c>
      <c r="AS207" s="560">
        <v>9.3493150684931638</v>
      </c>
      <c r="AT207" s="560">
        <v>0</v>
      </c>
      <c r="AU207" s="560">
        <v>0</v>
      </c>
      <c r="AV207" s="560">
        <v>0</v>
      </c>
      <c r="AW207" s="560">
        <v>1.9293286219081272</v>
      </c>
      <c r="AX207" s="560">
        <v>73.230769230769312</v>
      </c>
      <c r="AY207" s="560">
        <v>41.381679389312964</v>
      </c>
      <c r="AZ207" s="560">
        <v>47.748091603053382</v>
      </c>
      <c r="BA207" s="560">
        <v>84.74576453117264</v>
      </c>
      <c r="BB207" s="560">
        <v>0</v>
      </c>
      <c r="BC207" s="560">
        <v>0</v>
      </c>
      <c r="BD207" s="560">
        <v>0</v>
      </c>
      <c r="BE207" s="560">
        <v>2.5156996587029568</v>
      </c>
      <c r="BF207" s="560">
        <v>0</v>
      </c>
      <c r="BG207" s="560">
        <v>0.42049870797872302</v>
      </c>
      <c r="BH207" s="560">
        <v>0</v>
      </c>
      <c r="BI207" s="560">
        <v>0</v>
      </c>
      <c r="BJ207" s="560">
        <v>1</v>
      </c>
      <c r="BK207" s="560">
        <v>0</v>
      </c>
      <c r="BL207" s="560">
        <v>20</v>
      </c>
      <c r="BM207" s="560"/>
      <c r="BN207" s="560"/>
      <c r="BO207" s="560">
        <v>0</v>
      </c>
      <c r="BP207" s="560">
        <v>0</v>
      </c>
      <c r="BQ207" s="560">
        <v>0</v>
      </c>
      <c r="BR207" s="560"/>
    </row>
    <row r="208" spans="1:70" ht="15" x14ac:dyDescent="0.25">
      <c r="A208" s="564">
        <v>440</v>
      </c>
      <c r="B208" s="556">
        <v>141406</v>
      </c>
      <c r="C208" s="556">
        <v>9352051</v>
      </c>
      <c r="D208" s="557" t="s">
        <v>1274</v>
      </c>
      <c r="E208" s="558" t="s">
        <v>498</v>
      </c>
      <c r="F208" s="559" t="s">
        <v>1330</v>
      </c>
      <c r="G208" s="560">
        <v>1</v>
      </c>
      <c r="H208" s="560">
        <v>0</v>
      </c>
      <c r="I208" s="560">
        <v>0</v>
      </c>
      <c r="J208" s="560">
        <v>7</v>
      </c>
      <c r="K208" s="560">
        <v>0</v>
      </c>
      <c r="L208" s="560">
        <v>194</v>
      </c>
      <c r="M208" s="560">
        <v>194</v>
      </c>
      <c r="N208" s="560">
        <v>30</v>
      </c>
      <c r="O208" s="560">
        <v>110</v>
      </c>
      <c r="P208" s="560">
        <v>54</v>
      </c>
      <c r="Q208" s="560">
        <v>0</v>
      </c>
      <c r="R208" s="560">
        <v>0</v>
      </c>
      <c r="S208" s="560">
        <v>0</v>
      </c>
      <c r="T208" s="560">
        <v>0</v>
      </c>
      <c r="U208" s="560">
        <v>0</v>
      </c>
      <c r="V208" s="560">
        <v>0</v>
      </c>
      <c r="W208" s="560">
        <v>194</v>
      </c>
      <c r="X208" s="560">
        <v>27.714285714285715</v>
      </c>
      <c r="Y208" s="560">
        <v>27.000000000000043</v>
      </c>
      <c r="Z208" s="560">
        <v>61.329032258064508</v>
      </c>
      <c r="AA208" s="560">
        <v>0</v>
      </c>
      <c r="AB208" s="560">
        <v>0</v>
      </c>
      <c r="AC208" s="560">
        <v>101.00000000000001</v>
      </c>
      <c r="AD208" s="560">
        <v>91.000000000000071</v>
      </c>
      <c r="AE208" s="560">
        <v>2.0000000000000071</v>
      </c>
      <c r="AF208" s="560">
        <v>0</v>
      </c>
      <c r="AG208" s="560">
        <v>0</v>
      </c>
      <c r="AH208" s="560">
        <v>0</v>
      </c>
      <c r="AI208" s="560">
        <v>0</v>
      </c>
      <c r="AJ208" s="560">
        <v>0</v>
      </c>
      <c r="AK208" s="560">
        <v>0</v>
      </c>
      <c r="AL208" s="560">
        <v>0</v>
      </c>
      <c r="AM208" s="560">
        <v>0</v>
      </c>
      <c r="AN208" s="560">
        <v>0</v>
      </c>
      <c r="AO208" s="560">
        <v>0</v>
      </c>
      <c r="AP208" s="560">
        <v>0</v>
      </c>
      <c r="AQ208" s="560">
        <v>1.1829268292682933</v>
      </c>
      <c r="AR208" s="560">
        <v>1.1829268292682933</v>
      </c>
      <c r="AS208" s="560">
        <v>1.1829268292682933</v>
      </c>
      <c r="AT208" s="560">
        <v>0</v>
      </c>
      <c r="AU208" s="560">
        <v>0</v>
      </c>
      <c r="AV208" s="560">
        <v>0</v>
      </c>
      <c r="AW208" s="560">
        <v>1.2516129032258065</v>
      </c>
      <c r="AX208" s="560">
        <v>34.953271028037335</v>
      </c>
      <c r="AY208" s="560">
        <v>8.1509433962264097</v>
      </c>
      <c r="AZ208" s="560">
        <v>11.207547169811333</v>
      </c>
      <c r="BA208" s="560">
        <v>37.652533858613118</v>
      </c>
      <c r="BB208" s="560">
        <v>0</v>
      </c>
      <c r="BC208" s="560">
        <v>0</v>
      </c>
      <c r="BD208" s="560">
        <v>0</v>
      </c>
      <c r="BE208" s="560">
        <v>89.600000000000051</v>
      </c>
      <c r="BF208" s="560">
        <v>0</v>
      </c>
      <c r="BG208" s="560">
        <v>1.82062108300395</v>
      </c>
      <c r="BH208" s="560">
        <v>0</v>
      </c>
      <c r="BI208" s="560">
        <v>0</v>
      </c>
      <c r="BJ208" s="560">
        <v>1</v>
      </c>
      <c r="BK208" s="560">
        <v>0</v>
      </c>
      <c r="BL208" s="560"/>
      <c r="BM208" s="560"/>
      <c r="BN208" s="560"/>
      <c r="BO208" s="560">
        <v>44.6</v>
      </c>
      <c r="BP208" s="560">
        <v>30.6</v>
      </c>
      <c r="BQ208" s="560">
        <v>50.4</v>
      </c>
      <c r="BR208" s="560"/>
    </row>
    <row r="209" spans="1:70" ht="15" x14ac:dyDescent="0.25">
      <c r="A209" s="564">
        <v>92</v>
      </c>
      <c r="B209" s="556">
        <v>141702</v>
      </c>
      <c r="C209" s="556">
        <v>9352052</v>
      </c>
      <c r="D209" s="557" t="s">
        <v>740</v>
      </c>
      <c r="E209" s="558" t="s">
        <v>498</v>
      </c>
      <c r="F209" s="559" t="s">
        <v>1330</v>
      </c>
      <c r="G209" s="560">
        <v>1</v>
      </c>
      <c r="H209" s="560">
        <v>0</v>
      </c>
      <c r="I209" s="560">
        <v>0</v>
      </c>
      <c r="J209" s="560">
        <v>7</v>
      </c>
      <c r="K209" s="560">
        <v>0</v>
      </c>
      <c r="L209" s="560">
        <v>178</v>
      </c>
      <c r="M209" s="560">
        <v>178</v>
      </c>
      <c r="N209" s="560">
        <v>29</v>
      </c>
      <c r="O209" s="560">
        <v>103</v>
      </c>
      <c r="P209" s="560">
        <v>46</v>
      </c>
      <c r="Q209" s="560">
        <v>0</v>
      </c>
      <c r="R209" s="560">
        <v>0</v>
      </c>
      <c r="S209" s="560">
        <v>0</v>
      </c>
      <c r="T209" s="560">
        <v>0</v>
      </c>
      <c r="U209" s="560">
        <v>0</v>
      </c>
      <c r="V209" s="560">
        <v>0</v>
      </c>
      <c r="W209" s="560">
        <v>178</v>
      </c>
      <c r="X209" s="560">
        <v>25.428571428571427</v>
      </c>
      <c r="Y209" s="560">
        <v>29.000000000000046</v>
      </c>
      <c r="Z209" s="560">
        <v>49.926829268292686</v>
      </c>
      <c r="AA209" s="560">
        <v>0</v>
      </c>
      <c r="AB209" s="560">
        <v>0</v>
      </c>
      <c r="AC209" s="560">
        <v>171.96610169491521</v>
      </c>
      <c r="AD209" s="560">
        <v>2.0112994350282509</v>
      </c>
      <c r="AE209" s="560">
        <v>0</v>
      </c>
      <c r="AF209" s="560">
        <v>3.0169491525423759</v>
      </c>
      <c r="AG209" s="560">
        <v>0</v>
      </c>
      <c r="AH209" s="560">
        <v>0</v>
      </c>
      <c r="AI209" s="560">
        <v>1.0056497175141237</v>
      </c>
      <c r="AJ209" s="560">
        <v>0</v>
      </c>
      <c r="AK209" s="560">
        <v>0</v>
      </c>
      <c r="AL209" s="560">
        <v>0</v>
      </c>
      <c r="AM209" s="560">
        <v>0</v>
      </c>
      <c r="AN209" s="560">
        <v>0</v>
      </c>
      <c r="AO209" s="560">
        <v>0</v>
      </c>
      <c r="AP209" s="560">
        <v>0</v>
      </c>
      <c r="AQ209" s="560">
        <v>1.1946308724832206</v>
      </c>
      <c r="AR209" s="560">
        <v>3.583892617449671</v>
      </c>
      <c r="AS209" s="560">
        <v>3.583892617449671</v>
      </c>
      <c r="AT209" s="560">
        <v>0</v>
      </c>
      <c r="AU209" s="560">
        <v>0</v>
      </c>
      <c r="AV209" s="560">
        <v>0</v>
      </c>
      <c r="AW209" s="560">
        <v>0</v>
      </c>
      <c r="AX209" s="560">
        <v>26.514851485148469</v>
      </c>
      <c r="AY209" s="560">
        <v>4.279069767441861</v>
      </c>
      <c r="AZ209" s="560">
        <v>6.4186046511627808</v>
      </c>
      <c r="BA209" s="560">
        <v>26.35638477098837</v>
      </c>
      <c r="BB209" s="560">
        <v>0</v>
      </c>
      <c r="BC209" s="560">
        <v>0</v>
      </c>
      <c r="BD209" s="560">
        <v>0</v>
      </c>
      <c r="BE209" s="560">
        <v>96.19999999999996</v>
      </c>
      <c r="BF209" s="560">
        <v>0</v>
      </c>
      <c r="BG209" s="560">
        <v>1.74706303009709</v>
      </c>
      <c r="BH209" s="560">
        <v>0</v>
      </c>
      <c r="BI209" s="560">
        <v>0</v>
      </c>
      <c r="BJ209" s="560">
        <v>1</v>
      </c>
      <c r="BK209" s="560">
        <v>0</v>
      </c>
      <c r="BL209" s="560"/>
      <c r="BM209" s="560"/>
      <c r="BN209" s="560"/>
      <c r="BO209" s="560">
        <v>0</v>
      </c>
      <c r="BP209" s="560">
        <v>0</v>
      </c>
      <c r="BQ209" s="560">
        <v>0</v>
      </c>
      <c r="BR209" s="560"/>
    </row>
    <row r="210" spans="1:70" ht="15" x14ac:dyDescent="0.25">
      <c r="A210" s="564">
        <v>59</v>
      </c>
      <c r="B210" s="556">
        <v>141736</v>
      </c>
      <c r="C210" s="556">
        <v>9352053</v>
      </c>
      <c r="D210" s="557" t="s">
        <v>1275</v>
      </c>
      <c r="E210" s="558" t="s">
        <v>498</v>
      </c>
      <c r="F210" s="559" t="s">
        <v>1330</v>
      </c>
      <c r="G210" s="560">
        <v>1</v>
      </c>
      <c r="H210" s="560">
        <v>0</v>
      </c>
      <c r="I210" s="560">
        <v>0</v>
      </c>
      <c r="J210" s="560">
        <v>7</v>
      </c>
      <c r="K210" s="560">
        <v>0</v>
      </c>
      <c r="L210" s="560">
        <v>402</v>
      </c>
      <c r="M210" s="560">
        <v>402</v>
      </c>
      <c r="N210" s="560">
        <v>60</v>
      </c>
      <c r="O210" s="560">
        <v>232</v>
      </c>
      <c r="P210" s="560">
        <v>110</v>
      </c>
      <c r="Q210" s="560">
        <v>0</v>
      </c>
      <c r="R210" s="560">
        <v>0</v>
      </c>
      <c r="S210" s="560">
        <v>0</v>
      </c>
      <c r="T210" s="560">
        <v>0</v>
      </c>
      <c r="U210" s="560">
        <v>0</v>
      </c>
      <c r="V210" s="560">
        <v>0</v>
      </c>
      <c r="W210" s="560">
        <v>402</v>
      </c>
      <c r="X210" s="560">
        <v>57.428571428571431</v>
      </c>
      <c r="Y210" s="560">
        <v>59.000000000000057</v>
      </c>
      <c r="Z210" s="560">
        <v>111.32307692307693</v>
      </c>
      <c r="AA210" s="560">
        <v>0</v>
      </c>
      <c r="AB210" s="560">
        <v>0</v>
      </c>
      <c r="AC210" s="560">
        <v>189.47132169576079</v>
      </c>
      <c r="AD210" s="560">
        <v>44.10972568578547</v>
      </c>
      <c r="AE210" s="560">
        <v>3.0074812967581055</v>
      </c>
      <c r="AF210" s="560">
        <v>108.26932668329195</v>
      </c>
      <c r="AG210" s="560">
        <v>14.034912718204499</v>
      </c>
      <c r="AH210" s="560">
        <v>39.097256857855363</v>
      </c>
      <c r="AI210" s="560">
        <v>4.0099750623441395</v>
      </c>
      <c r="AJ210" s="560">
        <v>0</v>
      </c>
      <c r="AK210" s="560">
        <v>0</v>
      </c>
      <c r="AL210" s="560">
        <v>0</v>
      </c>
      <c r="AM210" s="560">
        <v>0</v>
      </c>
      <c r="AN210" s="560">
        <v>0</v>
      </c>
      <c r="AO210" s="560">
        <v>0</v>
      </c>
      <c r="AP210" s="560">
        <v>0</v>
      </c>
      <c r="AQ210" s="560">
        <v>1.1754385964912262</v>
      </c>
      <c r="AR210" s="560">
        <v>2.3508771929824568</v>
      </c>
      <c r="AS210" s="560">
        <v>3.5263157894736827</v>
      </c>
      <c r="AT210" s="560">
        <v>0</v>
      </c>
      <c r="AU210" s="560">
        <v>0</v>
      </c>
      <c r="AV210" s="560">
        <v>0</v>
      </c>
      <c r="AW210" s="560">
        <v>0</v>
      </c>
      <c r="AX210" s="560">
        <v>88.380952380952394</v>
      </c>
      <c r="AY210" s="560">
        <v>34.311926605504574</v>
      </c>
      <c r="AZ210" s="560">
        <v>40.366972477064195</v>
      </c>
      <c r="BA210" s="560">
        <v>108.74186322074296</v>
      </c>
      <c r="BB210" s="560">
        <v>0</v>
      </c>
      <c r="BC210" s="560">
        <v>0</v>
      </c>
      <c r="BD210" s="560">
        <v>0</v>
      </c>
      <c r="BE210" s="560">
        <v>291.7999999999999</v>
      </c>
      <c r="BF210" s="560">
        <v>0</v>
      </c>
      <c r="BG210" s="560">
        <v>0.51267733451612896</v>
      </c>
      <c r="BH210" s="560">
        <v>0</v>
      </c>
      <c r="BI210" s="560">
        <v>0</v>
      </c>
      <c r="BJ210" s="560">
        <v>1</v>
      </c>
      <c r="BK210" s="560">
        <v>0</v>
      </c>
      <c r="BL210" s="560"/>
      <c r="BM210" s="560"/>
      <c r="BN210" s="560"/>
      <c r="BO210" s="560">
        <v>51</v>
      </c>
      <c r="BP210" s="560">
        <v>38.200000000000003</v>
      </c>
      <c r="BQ210" s="560">
        <v>51</v>
      </c>
      <c r="BR210" s="560"/>
    </row>
    <row r="211" spans="1:70" ht="15" x14ac:dyDescent="0.25">
      <c r="A211" s="564">
        <v>465</v>
      </c>
      <c r="B211" s="556">
        <v>139485</v>
      </c>
      <c r="C211" s="556">
        <v>9352054</v>
      </c>
      <c r="D211" s="557" t="s">
        <v>1276</v>
      </c>
      <c r="E211" s="558" t="s">
        <v>498</v>
      </c>
      <c r="F211" s="559" t="s">
        <v>1330</v>
      </c>
      <c r="G211" s="560">
        <v>1</v>
      </c>
      <c r="H211" s="560">
        <v>0</v>
      </c>
      <c r="I211" s="560">
        <v>0</v>
      </c>
      <c r="J211" s="560">
        <v>7</v>
      </c>
      <c r="K211" s="560">
        <v>0</v>
      </c>
      <c r="L211" s="560">
        <v>207</v>
      </c>
      <c r="M211" s="560">
        <v>207</v>
      </c>
      <c r="N211" s="560">
        <v>28</v>
      </c>
      <c r="O211" s="560">
        <v>119</v>
      </c>
      <c r="P211" s="560">
        <v>60</v>
      </c>
      <c r="Q211" s="560">
        <v>0</v>
      </c>
      <c r="R211" s="560">
        <v>0</v>
      </c>
      <c r="S211" s="560">
        <v>0</v>
      </c>
      <c r="T211" s="560">
        <v>0</v>
      </c>
      <c r="U211" s="560">
        <v>0</v>
      </c>
      <c r="V211" s="560">
        <v>0</v>
      </c>
      <c r="W211" s="560">
        <v>207</v>
      </c>
      <c r="X211" s="560">
        <v>29.571428571428573</v>
      </c>
      <c r="Y211" s="560">
        <v>2.9999999999999991</v>
      </c>
      <c r="Z211" s="560">
        <v>5.9711538461538467</v>
      </c>
      <c r="AA211" s="560">
        <v>0</v>
      </c>
      <c r="AB211" s="560">
        <v>0</v>
      </c>
      <c r="AC211" s="560">
        <v>204.00000000000009</v>
      </c>
      <c r="AD211" s="560">
        <v>2</v>
      </c>
      <c r="AE211" s="560">
        <v>1.0000000000000011</v>
      </c>
      <c r="AF211" s="560">
        <v>0</v>
      </c>
      <c r="AG211" s="560">
        <v>0</v>
      </c>
      <c r="AH211" s="560">
        <v>0</v>
      </c>
      <c r="AI211" s="560">
        <v>0</v>
      </c>
      <c r="AJ211" s="560">
        <v>0</v>
      </c>
      <c r="AK211" s="560">
        <v>0</v>
      </c>
      <c r="AL211" s="560">
        <v>0</v>
      </c>
      <c r="AM211" s="560">
        <v>0</v>
      </c>
      <c r="AN211" s="560">
        <v>0</v>
      </c>
      <c r="AO211" s="560">
        <v>0</v>
      </c>
      <c r="AP211" s="560">
        <v>0</v>
      </c>
      <c r="AQ211" s="560">
        <v>0</v>
      </c>
      <c r="AR211" s="560">
        <v>1.1564245810055866</v>
      </c>
      <c r="AS211" s="560">
        <v>1.1564245810055866</v>
      </c>
      <c r="AT211" s="560">
        <v>0</v>
      </c>
      <c r="AU211" s="560">
        <v>0</v>
      </c>
      <c r="AV211" s="560">
        <v>0</v>
      </c>
      <c r="AW211" s="560">
        <v>0</v>
      </c>
      <c r="AX211" s="560">
        <v>30.999999999999968</v>
      </c>
      <c r="AY211" s="560">
        <v>3.0508474576271158</v>
      </c>
      <c r="AZ211" s="560">
        <v>4.0677966101694896</v>
      </c>
      <c r="BA211" s="560">
        <v>25.855105577123357</v>
      </c>
      <c r="BB211" s="560">
        <v>0</v>
      </c>
      <c r="BC211" s="560">
        <v>0</v>
      </c>
      <c r="BD211" s="560">
        <v>0</v>
      </c>
      <c r="BE211" s="560">
        <v>0</v>
      </c>
      <c r="BF211" s="560">
        <v>0</v>
      </c>
      <c r="BG211" s="560">
        <v>1.60681582789474</v>
      </c>
      <c r="BH211" s="560">
        <v>0</v>
      </c>
      <c r="BI211" s="560">
        <v>0</v>
      </c>
      <c r="BJ211" s="560">
        <v>1</v>
      </c>
      <c r="BK211" s="560">
        <v>0</v>
      </c>
      <c r="BL211" s="560"/>
      <c r="BM211" s="560"/>
      <c r="BN211" s="560"/>
      <c r="BO211" s="560">
        <v>0</v>
      </c>
      <c r="BP211" s="560">
        <v>0</v>
      </c>
      <c r="BQ211" s="560">
        <v>0</v>
      </c>
      <c r="BR211" s="560"/>
    </row>
    <row r="212" spans="1:70" ht="15" x14ac:dyDescent="0.25">
      <c r="A212" s="564">
        <v>63</v>
      </c>
      <c r="B212" s="556">
        <v>141983</v>
      </c>
      <c r="C212" s="556">
        <v>9352056</v>
      </c>
      <c r="D212" s="557" t="s">
        <v>1277</v>
      </c>
      <c r="E212" s="558" t="s">
        <v>498</v>
      </c>
      <c r="F212" s="559" t="s">
        <v>1330</v>
      </c>
      <c r="G212" s="560">
        <v>1</v>
      </c>
      <c r="H212" s="560">
        <v>0</v>
      </c>
      <c r="I212" s="560">
        <v>0</v>
      </c>
      <c r="J212" s="560">
        <v>7</v>
      </c>
      <c r="K212" s="560">
        <v>0</v>
      </c>
      <c r="L212" s="560">
        <v>198</v>
      </c>
      <c r="M212" s="560">
        <v>198</v>
      </c>
      <c r="N212" s="560">
        <v>39</v>
      </c>
      <c r="O212" s="560">
        <v>111</v>
      </c>
      <c r="P212" s="560">
        <v>48</v>
      </c>
      <c r="Q212" s="560">
        <v>0</v>
      </c>
      <c r="R212" s="560">
        <v>0</v>
      </c>
      <c r="S212" s="560">
        <v>0</v>
      </c>
      <c r="T212" s="560">
        <v>0</v>
      </c>
      <c r="U212" s="560">
        <v>0</v>
      </c>
      <c r="V212" s="560">
        <v>0</v>
      </c>
      <c r="W212" s="560">
        <v>198</v>
      </c>
      <c r="X212" s="560">
        <v>28.285714285714285</v>
      </c>
      <c r="Y212" s="560">
        <v>47.999999999999915</v>
      </c>
      <c r="Z212" s="560">
        <v>80.406091370558372</v>
      </c>
      <c r="AA212" s="560">
        <v>0</v>
      </c>
      <c r="AB212" s="560">
        <v>0</v>
      </c>
      <c r="AC212" s="560">
        <v>30.306122448979607</v>
      </c>
      <c r="AD212" s="560">
        <v>65.663265306122355</v>
      </c>
      <c r="AE212" s="560">
        <v>8.0816326530612148</v>
      </c>
      <c r="AF212" s="560">
        <v>31.316326530612152</v>
      </c>
      <c r="AG212" s="560">
        <v>25.255102040816272</v>
      </c>
      <c r="AH212" s="560">
        <v>33.336734693877645</v>
      </c>
      <c r="AI212" s="560">
        <v>4.0408163265306074</v>
      </c>
      <c r="AJ212" s="560">
        <v>0</v>
      </c>
      <c r="AK212" s="560">
        <v>0</v>
      </c>
      <c r="AL212" s="560">
        <v>0</v>
      </c>
      <c r="AM212" s="560">
        <v>0</v>
      </c>
      <c r="AN212" s="560">
        <v>0</v>
      </c>
      <c r="AO212" s="560">
        <v>0</v>
      </c>
      <c r="AP212" s="560">
        <v>0</v>
      </c>
      <c r="AQ212" s="560">
        <v>3.7358490566037763</v>
      </c>
      <c r="AR212" s="560">
        <v>4.9811320754716952</v>
      </c>
      <c r="AS212" s="560">
        <v>6.2264150943396146</v>
      </c>
      <c r="AT212" s="560">
        <v>0</v>
      </c>
      <c r="AU212" s="560">
        <v>0</v>
      </c>
      <c r="AV212" s="560">
        <v>0</v>
      </c>
      <c r="AW212" s="560">
        <v>0</v>
      </c>
      <c r="AX212" s="560">
        <v>64.485714285714295</v>
      </c>
      <c r="AY212" s="560">
        <v>6.1276595744680806</v>
      </c>
      <c r="AZ212" s="560">
        <v>8.170212765957455</v>
      </c>
      <c r="BA212" s="560">
        <v>57.55297654413031</v>
      </c>
      <c r="BB212" s="560">
        <v>0</v>
      </c>
      <c r="BC212" s="560">
        <v>0</v>
      </c>
      <c r="BD212" s="560">
        <v>0</v>
      </c>
      <c r="BE212" s="560">
        <v>0</v>
      </c>
      <c r="BF212" s="560">
        <v>0</v>
      </c>
      <c r="BG212" s="560">
        <v>0.374406244</v>
      </c>
      <c r="BH212" s="560">
        <v>0</v>
      </c>
      <c r="BI212" s="560">
        <v>0</v>
      </c>
      <c r="BJ212" s="560">
        <v>1</v>
      </c>
      <c r="BK212" s="560">
        <v>0</v>
      </c>
      <c r="BL212" s="560"/>
      <c r="BM212" s="560"/>
      <c r="BN212" s="560"/>
      <c r="BO212" s="560">
        <v>28</v>
      </c>
      <c r="BP212" s="560">
        <v>17</v>
      </c>
      <c r="BQ212" s="560">
        <v>20</v>
      </c>
      <c r="BR212" s="560"/>
    </row>
    <row r="213" spans="1:70" ht="15" x14ac:dyDescent="0.25">
      <c r="A213" s="564">
        <v>70</v>
      </c>
      <c r="B213" s="556">
        <v>141984</v>
      </c>
      <c r="C213" s="556">
        <v>9352057</v>
      </c>
      <c r="D213" s="557" t="s">
        <v>1278</v>
      </c>
      <c r="E213" s="558" t="s">
        <v>498</v>
      </c>
      <c r="F213" s="559" t="s">
        <v>1330</v>
      </c>
      <c r="G213" s="560">
        <v>1</v>
      </c>
      <c r="H213" s="560">
        <v>0</v>
      </c>
      <c r="I213" s="560">
        <v>0</v>
      </c>
      <c r="J213" s="560">
        <v>7</v>
      </c>
      <c r="K213" s="560">
        <v>0</v>
      </c>
      <c r="L213" s="560">
        <v>402</v>
      </c>
      <c r="M213" s="560">
        <v>402</v>
      </c>
      <c r="N213" s="560">
        <v>62</v>
      </c>
      <c r="O213" s="560">
        <v>231</v>
      </c>
      <c r="P213" s="560">
        <v>109</v>
      </c>
      <c r="Q213" s="560">
        <v>0</v>
      </c>
      <c r="R213" s="560">
        <v>0</v>
      </c>
      <c r="S213" s="560">
        <v>0</v>
      </c>
      <c r="T213" s="560">
        <v>0</v>
      </c>
      <c r="U213" s="560">
        <v>0</v>
      </c>
      <c r="V213" s="560">
        <v>0</v>
      </c>
      <c r="W213" s="560">
        <v>402</v>
      </c>
      <c r="X213" s="560">
        <v>57.428571428571431</v>
      </c>
      <c r="Y213" s="560">
        <v>136.00000000000009</v>
      </c>
      <c r="Z213" s="560">
        <v>201.57925072046112</v>
      </c>
      <c r="AA213" s="560">
        <v>0</v>
      </c>
      <c r="AB213" s="560">
        <v>0</v>
      </c>
      <c r="AC213" s="560">
        <v>31.999999999999982</v>
      </c>
      <c r="AD213" s="560">
        <v>8.9999999999999858</v>
      </c>
      <c r="AE213" s="560">
        <v>112.99999999999997</v>
      </c>
      <c r="AF213" s="560">
        <v>19.999999999999989</v>
      </c>
      <c r="AG213" s="560">
        <v>0</v>
      </c>
      <c r="AH213" s="560">
        <v>140.00000000000011</v>
      </c>
      <c r="AI213" s="560">
        <v>88.000000000000028</v>
      </c>
      <c r="AJ213" s="560">
        <v>0</v>
      </c>
      <c r="AK213" s="560">
        <v>0</v>
      </c>
      <c r="AL213" s="560">
        <v>0</v>
      </c>
      <c r="AM213" s="560">
        <v>0</v>
      </c>
      <c r="AN213" s="560">
        <v>0</v>
      </c>
      <c r="AO213" s="560">
        <v>0</v>
      </c>
      <c r="AP213" s="560">
        <v>0</v>
      </c>
      <c r="AQ213" s="560">
        <v>3.5470588235294129</v>
      </c>
      <c r="AR213" s="560">
        <v>7.0941176470588196</v>
      </c>
      <c r="AS213" s="560">
        <v>14.188235294117639</v>
      </c>
      <c r="AT213" s="560">
        <v>0</v>
      </c>
      <c r="AU213" s="560">
        <v>0</v>
      </c>
      <c r="AV213" s="560">
        <v>0</v>
      </c>
      <c r="AW213" s="560">
        <v>1.1585014409221901</v>
      </c>
      <c r="AX213" s="560">
        <v>106.04999999999998</v>
      </c>
      <c r="AY213" s="560">
        <v>27.806122448979639</v>
      </c>
      <c r="AZ213" s="560">
        <v>34.479591836734706</v>
      </c>
      <c r="BA213" s="560">
        <v>114.74627917166868</v>
      </c>
      <c r="BB213" s="560">
        <v>0</v>
      </c>
      <c r="BC213" s="560">
        <v>0</v>
      </c>
      <c r="BD213" s="560">
        <v>0</v>
      </c>
      <c r="BE213" s="560">
        <v>226.8</v>
      </c>
      <c r="BF213" s="560">
        <v>0</v>
      </c>
      <c r="BG213" s="560">
        <v>0.324365701864407</v>
      </c>
      <c r="BH213" s="560">
        <v>0</v>
      </c>
      <c r="BI213" s="560">
        <v>0</v>
      </c>
      <c r="BJ213" s="560">
        <v>1</v>
      </c>
      <c r="BK213" s="560">
        <v>0</v>
      </c>
      <c r="BL213" s="560"/>
      <c r="BM213" s="560"/>
      <c r="BN213" s="560"/>
      <c r="BO213" s="560">
        <v>49.8</v>
      </c>
      <c r="BP213" s="560">
        <v>32.200000000000003</v>
      </c>
      <c r="BQ213" s="560">
        <v>42</v>
      </c>
      <c r="BR213" s="560"/>
    </row>
    <row r="214" spans="1:70" ht="15" x14ac:dyDescent="0.25">
      <c r="A214" s="564">
        <v>295</v>
      </c>
      <c r="B214" s="556">
        <v>141985</v>
      </c>
      <c r="C214" s="556">
        <v>9352059</v>
      </c>
      <c r="D214" s="557" t="s">
        <v>1279</v>
      </c>
      <c r="E214" s="558" t="s">
        <v>498</v>
      </c>
      <c r="F214" s="559" t="s">
        <v>1330</v>
      </c>
      <c r="G214" s="560">
        <v>1</v>
      </c>
      <c r="H214" s="560">
        <v>0</v>
      </c>
      <c r="I214" s="560">
        <v>0</v>
      </c>
      <c r="J214" s="560">
        <v>7</v>
      </c>
      <c r="K214" s="560">
        <v>0</v>
      </c>
      <c r="L214" s="560">
        <v>396</v>
      </c>
      <c r="M214" s="560">
        <v>396</v>
      </c>
      <c r="N214" s="560">
        <v>60</v>
      </c>
      <c r="O214" s="560">
        <v>224</v>
      </c>
      <c r="P214" s="560">
        <v>112</v>
      </c>
      <c r="Q214" s="560">
        <v>0</v>
      </c>
      <c r="R214" s="560">
        <v>0</v>
      </c>
      <c r="S214" s="560">
        <v>0</v>
      </c>
      <c r="T214" s="560">
        <v>0</v>
      </c>
      <c r="U214" s="560">
        <v>0</v>
      </c>
      <c r="V214" s="560">
        <v>0</v>
      </c>
      <c r="W214" s="560">
        <v>396</v>
      </c>
      <c r="X214" s="560">
        <v>56.571428571428569</v>
      </c>
      <c r="Y214" s="560">
        <v>72.999999999999872</v>
      </c>
      <c r="Z214" s="560">
        <v>121.38693467336684</v>
      </c>
      <c r="AA214" s="560">
        <v>0</v>
      </c>
      <c r="AB214" s="560">
        <v>0</v>
      </c>
      <c r="AC214" s="560">
        <v>116.2936708860758</v>
      </c>
      <c r="AD214" s="560">
        <v>59.149367088607626</v>
      </c>
      <c r="AE214" s="560">
        <v>101.25569620253181</v>
      </c>
      <c r="AF214" s="560">
        <v>62.156962025316581</v>
      </c>
      <c r="AG214" s="560">
        <v>41.10379746835428</v>
      </c>
      <c r="AH214" s="560">
        <v>16.040506329113942</v>
      </c>
      <c r="AI214" s="560">
        <v>0</v>
      </c>
      <c r="AJ214" s="560">
        <v>0</v>
      </c>
      <c r="AK214" s="560">
        <v>0</v>
      </c>
      <c r="AL214" s="560">
        <v>0</v>
      </c>
      <c r="AM214" s="560">
        <v>0</v>
      </c>
      <c r="AN214" s="560">
        <v>0</v>
      </c>
      <c r="AO214" s="560">
        <v>0</v>
      </c>
      <c r="AP214" s="560">
        <v>0</v>
      </c>
      <c r="AQ214" s="560">
        <v>6.0182370820668885</v>
      </c>
      <c r="AR214" s="560">
        <v>8.4255319148936358</v>
      </c>
      <c r="AS214" s="560">
        <v>9.6291793313069913</v>
      </c>
      <c r="AT214" s="560">
        <v>0</v>
      </c>
      <c r="AU214" s="560">
        <v>0</v>
      </c>
      <c r="AV214" s="560">
        <v>0</v>
      </c>
      <c r="AW214" s="560">
        <v>0.99497487437185927</v>
      </c>
      <c r="AX214" s="560">
        <v>73.657657657657694</v>
      </c>
      <c r="AY214" s="560">
        <v>15.555555555555568</v>
      </c>
      <c r="AZ214" s="560">
        <v>21.777777777777729</v>
      </c>
      <c r="BA214" s="560">
        <v>76.885045045045018</v>
      </c>
      <c r="BB214" s="560">
        <v>0</v>
      </c>
      <c r="BC214" s="560">
        <v>0</v>
      </c>
      <c r="BD214" s="560">
        <v>0</v>
      </c>
      <c r="BE214" s="560">
        <v>226.40000000000015</v>
      </c>
      <c r="BF214" s="560">
        <v>0</v>
      </c>
      <c r="BG214" s="560">
        <v>0.46123868784810101</v>
      </c>
      <c r="BH214" s="560">
        <v>0</v>
      </c>
      <c r="BI214" s="560">
        <v>0</v>
      </c>
      <c r="BJ214" s="560">
        <v>1</v>
      </c>
      <c r="BK214" s="560">
        <v>0</v>
      </c>
      <c r="BL214" s="560"/>
      <c r="BM214" s="560"/>
      <c r="BN214" s="560"/>
      <c r="BO214" s="560">
        <v>46</v>
      </c>
      <c r="BP214" s="560">
        <v>38.799999999999997</v>
      </c>
      <c r="BQ214" s="560">
        <v>48</v>
      </c>
      <c r="BR214" s="560"/>
    </row>
    <row r="215" spans="1:70" ht="15" x14ac:dyDescent="0.25">
      <c r="A215" s="564">
        <v>402</v>
      </c>
      <c r="B215" s="556">
        <v>143359</v>
      </c>
      <c r="C215" s="556">
        <v>9352060</v>
      </c>
      <c r="D215" s="557" t="s">
        <v>1280</v>
      </c>
      <c r="E215" s="558" t="s">
        <v>498</v>
      </c>
      <c r="F215" s="559" t="s">
        <v>1330</v>
      </c>
      <c r="G215" s="560">
        <v>1</v>
      </c>
      <c r="H215" s="560">
        <v>0</v>
      </c>
      <c r="I215" s="560">
        <v>0</v>
      </c>
      <c r="J215" s="560">
        <v>7</v>
      </c>
      <c r="K215" s="560">
        <v>0</v>
      </c>
      <c r="L215" s="560">
        <v>163</v>
      </c>
      <c r="M215" s="560">
        <v>163</v>
      </c>
      <c r="N215" s="560">
        <v>30</v>
      </c>
      <c r="O215" s="560">
        <v>87</v>
      </c>
      <c r="P215" s="560">
        <v>46</v>
      </c>
      <c r="Q215" s="560">
        <v>0</v>
      </c>
      <c r="R215" s="560">
        <v>0</v>
      </c>
      <c r="S215" s="560">
        <v>0</v>
      </c>
      <c r="T215" s="560">
        <v>0</v>
      </c>
      <c r="U215" s="560">
        <v>0</v>
      </c>
      <c r="V215" s="560">
        <v>0</v>
      </c>
      <c r="W215" s="560">
        <v>163</v>
      </c>
      <c r="X215" s="560">
        <v>23.285714285714285</v>
      </c>
      <c r="Y215" s="560">
        <v>16.000000000000004</v>
      </c>
      <c r="Z215" s="560">
        <v>23.431249999999999</v>
      </c>
      <c r="AA215" s="560">
        <v>0</v>
      </c>
      <c r="AB215" s="560">
        <v>0</v>
      </c>
      <c r="AC215" s="560">
        <v>160.99999999999994</v>
      </c>
      <c r="AD215" s="560">
        <v>0.99999999999999933</v>
      </c>
      <c r="AE215" s="560">
        <v>0</v>
      </c>
      <c r="AF215" s="560">
        <v>0.99999999999999933</v>
      </c>
      <c r="AG215" s="560">
        <v>0</v>
      </c>
      <c r="AH215" s="560">
        <v>0</v>
      </c>
      <c r="AI215" s="560">
        <v>0</v>
      </c>
      <c r="AJ215" s="560">
        <v>0</v>
      </c>
      <c r="AK215" s="560">
        <v>0</v>
      </c>
      <c r="AL215" s="560">
        <v>0</v>
      </c>
      <c r="AM215" s="560">
        <v>0</v>
      </c>
      <c r="AN215" s="560">
        <v>0</v>
      </c>
      <c r="AO215" s="560">
        <v>0</v>
      </c>
      <c r="AP215" s="560">
        <v>0</v>
      </c>
      <c r="AQ215" s="560">
        <v>0</v>
      </c>
      <c r="AR215" s="560">
        <v>2.451127819548871</v>
      </c>
      <c r="AS215" s="560">
        <v>2.451127819548871</v>
      </c>
      <c r="AT215" s="560">
        <v>0</v>
      </c>
      <c r="AU215" s="560">
        <v>0</v>
      </c>
      <c r="AV215" s="560">
        <v>0</v>
      </c>
      <c r="AW215" s="560">
        <v>0</v>
      </c>
      <c r="AX215" s="560">
        <v>18.000000000000007</v>
      </c>
      <c r="AY215" s="560">
        <v>5.1111111111111054</v>
      </c>
      <c r="AZ215" s="560">
        <v>6.1333333333333178</v>
      </c>
      <c r="BA215" s="560">
        <v>20.532280701754367</v>
      </c>
      <c r="BB215" s="560">
        <v>0</v>
      </c>
      <c r="BC215" s="560">
        <v>0</v>
      </c>
      <c r="BD215" s="560">
        <v>0</v>
      </c>
      <c r="BE215" s="560">
        <v>0</v>
      </c>
      <c r="BF215" s="560">
        <v>0</v>
      </c>
      <c r="BG215" s="560">
        <v>2.6238940219512199</v>
      </c>
      <c r="BH215" s="560">
        <v>0</v>
      </c>
      <c r="BI215" s="560">
        <v>0</v>
      </c>
      <c r="BJ215" s="560">
        <v>1</v>
      </c>
      <c r="BK215" s="560">
        <v>0</v>
      </c>
      <c r="BL215" s="560"/>
      <c r="BM215" s="560"/>
      <c r="BN215" s="560"/>
      <c r="BO215" s="560">
        <v>0</v>
      </c>
      <c r="BP215" s="560">
        <v>0</v>
      </c>
      <c r="BQ215" s="560">
        <v>0</v>
      </c>
      <c r="BR215" s="560"/>
    </row>
    <row r="216" spans="1:70" ht="15" x14ac:dyDescent="0.25">
      <c r="A216" s="564">
        <v>6</v>
      </c>
      <c r="B216" s="556">
        <v>143492</v>
      </c>
      <c r="C216" s="556">
        <v>9352063</v>
      </c>
      <c r="D216" s="557" t="s">
        <v>1281</v>
      </c>
      <c r="E216" s="558" t="s">
        <v>498</v>
      </c>
      <c r="F216" s="559" t="s">
        <v>1330</v>
      </c>
      <c r="G216" s="560">
        <v>1</v>
      </c>
      <c r="H216" s="560">
        <v>0</v>
      </c>
      <c r="I216" s="560">
        <v>0</v>
      </c>
      <c r="J216" s="560">
        <v>7</v>
      </c>
      <c r="K216" s="560">
        <v>0</v>
      </c>
      <c r="L216" s="560">
        <v>359</v>
      </c>
      <c r="M216" s="560">
        <v>359</v>
      </c>
      <c r="N216" s="560">
        <v>40</v>
      </c>
      <c r="O216" s="560">
        <v>199</v>
      </c>
      <c r="P216" s="560">
        <v>120</v>
      </c>
      <c r="Q216" s="560">
        <v>0</v>
      </c>
      <c r="R216" s="560">
        <v>0</v>
      </c>
      <c r="S216" s="560">
        <v>0</v>
      </c>
      <c r="T216" s="560">
        <v>0</v>
      </c>
      <c r="U216" s="560">
        <v>0</v>
      </c>
      <c r="V216" s="560">
        <v>0</v>
      </c>
      <c r="W216" s="560">
        <v>359</v>
      </c>
      <c r="X216" s="560">
        <v>51.285714285714285</v>
      </c>
      <c r="Y216" s="560">
        <v>48.000000000000149</v>
      </c>
      <c r="Z216" s="560">
        <v>87.686781609195407</v>
      </c>
      <c r="AA216" s="560">
        <v>0</v>
      </c>
      <c r="AB216" s="560">
        <v>0</v>
      </c>
      <c r="AC216" s="560">
        <v>250.69832402234647</v>
      </c>
      <c r="AD216" s="560">
        <v>66.184357541899317</v>
      </c>
      <c r="AE216" s="560">
        <v>0</v>
      </c>
      <c r="AF216" s="560">
        <v>1.0027932960893873</v>
      </c>
      <c r="AG216" s="560">
        <v>0</v>
      </c>
      <c r="AH216" s="560">
        <v>41.114525139664636</v>
      </c>
      <c r="AI216" s="560">
        <v>0</v>
      </c>
      <c r="AJ216" s="560">
        <v>0</v>
      </c>
      <c r="AK216" s="560">
        <v>0</v>
      </c>
      <c r="AL216" s="560">
        <v>0</v>
      </c>
      <c r="AM216" s="560">
        <v>0</v>
      </c>
      <c r="AN216" s="560">
        <v>0</v>
      </c>
      <c r="AO216" s="560">
        <v>0</v>
      </c>
      <c r="AP216" s="560">
        <v>0</v>
      </c>
      <c r="AQ216" s="560">
        <v>2.2507836990595615</v>
      </c>
      <c r="AR216" s="560">
        <v>2.2507836990595615</v>
      </c>
      <c r="AS216" s="560">
        <v>2.2507836990595615</v>
      </c>
      <c r="AT216" s="560">
        <v>0</v>
      </c>
      <c r="AU216" s="560">
        <v>0</v>
      </c>
      <c r="AV216" s="560">
        <v>0</v>
      </c>
      <c r="AW216" s="560">
        <v>0</v>
      </c>
      <c r="AX216" s="560">
        <v>64.979591836734699</v>
      </c>
      <c r="AY216" s="560">
        <v>6.0504201680672276</v>
      </c>
      <c r="AZ216" s="560">
        <v>14.117647058823479</v>
      </c>
      <c r="BA216" s="560">
        <v>59.033111727449537</v>
      </c>
      <c r="BB216" s="560">
        <v>0</v>
      </c>
      <c r="BC216" s="560">
        <v>0</v>
      </c>
      <c r="BD216" s="560">
        <v>0</v>
      </c>
      <c r="BE216" s="560">
        <v>0</v>
      </c>
      <c r="BF216" s="560">
        <v>0</v>
      </c>
      <c r="BG216" s="560">
        <v>0.48701016806282699</v>
      </c>
      <c r="BH216" s="560">
        <v>0</v>
      </c>
      <c r="BI216" s="560">
        <v>0</v>
      </c>
      <c r="BJ216" s="560">
        <v>1</v>
      </c>
      <c r="BK216" s="560">
        <v>0</v>
      </c>
      <c r="BL216" s="560"/>
      <c r="BM216" s="560"/>
      <c r="BN216" s="560"/>
      <c r="BO216" s="560">
        <v>39.799999999999997</v>
      </c>
      <c r="BP216" s="560">
        <v>23.8</v>
      </c>
      <c r="BQ216" s="560">
        <v>34.6</v>
      </c>
      <c r="BR216" s="560"/>
    </row>
    <row r="217" spans="1:70" ht="15" x14ac:dyDescent="0.25">
      <c r="A217" s="564">
        <v>7</v>
      </c>
      <c r="B217" s="556">
        <v>143491</v>
      </c>
      <c r="C217" s="556">
        <v>9352064</v>
      </c>
      <c r="D217" s="557" t="s">
        <v>1282</v>
      </c>
      <c r="E217" s="558" t="s">
        <v>498</v>
      </c>
      <c r="F217" s="559" t="s">
        <v>1330</v>
      </c>
      <c r="G217" s="560">
        <v>1</v>
      </c>
      <c r="H217" s="560">
        <v>0</v>
      </c>
      <c r="I217" s="560">
        <v>0</v>
      </c>
      <c r="J217" s="560">
        <v>3</v>
      </c>
      <c r="K217" s="560">
        <v>0</v>
      </c>
      <c r="L217" s="560">
        <v>60</v>
      </c>
      <c r="M217" s="560">
        <v>60</v>
      </c>
      <c r="N217" s="560">
        <v>20</v>
      </c>
      <c r="O217" s="560">
        <v>40</v>
      </c>
      <c r="P217" s="560">
        <v>0</v>
      </c>
      <c r="Q217" s="560">
        <v>0</v>
      </c>
      <c r="R217" s="560">
        <v>0</v>
      </c>
      <c r="S217" s="560">
        <v>0</v>
      </c>
      <c r="T217" s="560">
        <v>0</v>
      </c>
      <c r="U217" s="560">
        <v>0</v>
      </c>
      <c r="V217" s="560">
        <v>0</v>
      </c>
      <c r="W217" s="560">
        <v>60</v>
      </c>
      <c r="X217" s="560">
        <v>20</v>
      </c>
      <c r="Y217" s="560">
        <v>13.000000000000021</v>
      </c>
      <c r="Z217" s="560">
        <v>14</v>
      </c>
      <c r="AA217" s="560">
        <v>0</v>
      </c>
      <c r="AB217" s="560">
        <v>0</v>
      </c>
      <c r="AC217" s="560">
        <v>40.000000000000014</v>
      </c>
      <c r="AD217" s="560">
        <v>16.000000000000021</v>
      </c>
      <c r="AE217" s="560">
        <v>0</v>
      </c>
      <c r="AF217" s="560">
        <v>0</v>
      </c>
      <c r="AG217" s="560">
        <v>0</v>
      </c>
      <c r="AH217" s="560">
        <v>4.0000000000000018</v>
      </c>
      <c r="AI217" s="560">
        <v>0</v>
      </c>
      <c r="AJ217" s="560">
        <v>0</v>
      </c>
      <c r="AK217" s="560">
        <v>0</v>
      </c>
      <c r="AL217" s="560">
        <v>0</v>
      </c>
      <c r="AM217" s="560">
        <v>0</v>
      </c>
      <c r="AN217" s="560">
        <v>0</v>
      </c>
      <c r="AO217" s="560">
        <v>0</v>
      </c>
      <c r="AP217" s="560">
        <v>0</v>
      </c>
      <c r="AQ217" s="560">
        <v>0</v>
      </c>
      <c r="AR217" s="560">
        <v>1.5</v>
      </c>
      <c r="AS217" s="560">
        <v>1.5</v>
      </c>
      <c r="AT217" s="560">
        <v>0</v>
      </c>
      <c r="AU217" s="560">
        <v>0</v>
      </c>
      <c r="AV217" s="560">
        <v>0</v>
      </c>
      <c r="AW217" s="560">
        <v>0</v>
      </c>
      <c r="AX217" s="560">
        <v>7</v>
      </c>
      <c r="AY217" s="560">
        <v>0</v>
      </c>
      <c r="AZ217" s="560">
        <v>0</v>
      </c>
      <c r="BA217" s="560">
        <v>6.1949999999999994</v>
      </c>
      <c r="BB217" s="560">
        <v>0</v>
      </c>
      <c r="BC217" s="560">
        <v>0</v>
      </c>
      <c r="BD217" s="560">
        <v>0</v>
      </c>
      <c r="BE217" s="560">
        <v>0</v>
      </c>
      <c r="BF217" s="560">
        <v>0</v>
      </c>
      <c r="BG217" s="560">
        <v>0.61889803863636395</v>
      </c>
      <c r="BH217" s="560">
        <v>0</v>
      </c>
      <c r="BI217" s="560">
        <v>0</v>
      </c>
      <c r="BJ217" s="560">
        <v>1</v>
      </c>
      <c r="BK217" s="560">
        <v>0</v>
      </c>
      <c r="BL217" s="560"/>
      <c r="BM217" s="560"/>
      <c r="BN217" s="560"/>
      <c r="BO217" s="560">
        <v>0</v>
      </c>
      <c r="BP217" s="560">
        <v>0</v>
      </c>
      <c r="BQ217" s="560">
        <v>0</v>
      </c>
      <c r="BR217" s="560"/>
    </row>
    <row r="218" spans="1:70" ht="15" x14ac:dyDescent="0.25">
      <c r="A218" s="564">
        <v>64</v>
      </c>
      <c r="B218" s="556">
        <v>142016</v>
      </c>
      <c r="C218" s="556">
        <v>9352065</v>
      </c>
      <c r="D218" s="557" t="s">
        <v>1283</v>
      </c>
      <c r="E218" s="558" t="s">
        <v>498</v>
      </c>
      <c r="F218" s="559" t="s">
        <v>1330</v>
      </c>
      <c r="G218" s="560">
        <v>1</v>
      </c>
      <c r="H218" s="560">
        <v>0</v>
      </c>
      <c r="I218" s="560">
        <v>0</v>
      </c>
      <c r="J218" s="560">
        <v>7</v>
      </c>
      <c r="K218" s="560">
        <v>0</v>
      </c>
      <c r="L218" s="560">
        <v>407</v>
      </c>
      <c r="M218" s="560">
        <v>407</v>
      </c>
      <c r="N218" s="560">
        <v>58</v>
      </c>
      <c r="O218" s="560">
        <v>233</v>
      </c>
      <c r="P218" s="560">
        <v>116</v>
      </c>
      <c r="Q218" s="560">
        <v>0</v>
      </c>
      <c r="R218" s="560">
        <v>0</v>
      </c>
      <c r="S218" s="560">
        <v>0</v>
      </c>
      <c r="T218" s="560">
        <v>0</v>
      </c>
      <c r="U218" s="560">
        <v>0</v>
      </c>
      <c r="V218" s="560">
        <v>0</v>
      </c>
      <c r="W218" s="560">
        <v>407</v>
      </c>
      <c r="X218" s="560">
        <v>58.142857142857146</v>
      </c>
      <c r="Y218" s="560">
        <v>139.0000000000002</v>
      </c>
      <c r="Z218" s="560">
        <v>216.53201970443351</v>
      </c>
      <c r="AA218" s="560">
        <v>0</v>
      </c>
      <c r="AB218" s="560">
        <v>0</v>
      </c>
      <c r="AC218" s="560">
        <v>43.212345679012408</v>
      </c>
      <c r="AD218" s="560">
        <v>7.0345679012345474</v>
      </c>
      <c r="AE218" s="560">
        <v>87.429629629629716</v>
      </c>
      <c r="AF218" s="560">
        <v>35.172839506172821</v>
      </c>
      <c r="AG218" s="560">
        <v>0</v>
      </c>
      <c r="AH218" s="560">
        <v>166.81975308641992</v>
      </c>
      <c r="AI218" s="560">
        <v>67.330864197530829</v>
      </c>
      <c r="AJ218" s="560">
        <v>0</v>
      </c>
      <c r="AK218" s="560">
        <v>0</v>
      </c>
      <c r="AL218" s="560">
        <v>0</v>
      </c>
      <c r="AM218" s="560">
        <v>0</v>
      </c>
      <c r="AN218" s="560">
        <v>0</v>
      </c>
      <c r="AO218" s="560">
        <v>0</v>
      </c>
      <c r="AP218" s="560">
        <v>0</v>
      </c>
      <c r="AQ218" s="560">
        <v>6.9971346704871076</v>
      </c>
      <c r="AR218" s="560">
        <v>13.994269340974215</v>
      </c>
      <c r="AS218" s="560">
        <v>18.659025787965607</v>
      </c>
      <c r="AT218" s="560">
        <v>0</v>
      </c>
      <c r="AU218" s="560">
        <v>0</v>
      </c>
      <c r="AV218" s="560">
        <v>0</v>
      </c>
      <c r="AW218" s="560">
        <v>4.0098522167487687</v>
      </c>
      <c r="AX218" s="560">
        <v>116.5</v>
      </c>
      <c r="AY218" s="560">
        <v>29.79816513761466</v>
      </c>
      <c r="AZ218" s="560">
        <v>40.440366972477044</v>
      </c>
      <c r="BA218" s="560">
        <v>127.31912423437868</v>
      </c>
      <c r="BB218" s="560">
        <v>0</v>
      </c>
      <c r="BC218" s="560">
        <v>0</v>
      </c>
      <c r="BD218" s="560">
        <v>0</v>
      </c>
      <c r="BE218" s="560">
        <v>242.2999999999999</v>
      </c>
      <c r="BF218" s="560">
        <v>0</v>
      </c>
      <c r="BG218" s="560">
        <v>0.35500032912087898</v>
      </c>
      <c r="BH218" s="560">
        <v>0</v>
      </c>
      <c r="BI218" s="560">
        <v>0</v>
      </c>
      <c r="BJ218" s="560">
        <v>1</v>
      </c>
      <c r="BK218" s="560">
        <v>0</v>
      </c>
      <c r="BL218" s="560"/>
      <c r="BM218" s="560"/>
      <c r="BN218" s="560"/>
      <c r="BO218" s="560">
        <v>50</v>
      </c>
      <c r="BP218" s="560">
        <v>28</v>
      </c>
      <c r="BQ218" s="560">
        <v>52</v>
      </c>
      <c r="BR218" s="560"/>
    </row>
    <row r="219" spans="1:70" ht="15" x14ac:dyDescent="0.25">
      <c r="A219" s="564">
        <v>30</v>
      </c>
      <c r="B219" s="556">
        <v>141550</v>
      </c>
      <c r="C219" s="556">
        <v>9352073</v>
      </c>
      <c r="D219" s="557" t="s">
        <v>1284</v>
      </c>
      <c r="E219" s="558" t="s">
        <v>498</v>
      </c>
      <c r="F219" s="559" t="s">
        <v>1330</v>
      </c>
      <c r="G219" s="560">
        <v>1</v>
      </c>
      <c r="H219" s="560">
        <v>0</v>
      </c>
      <c r="I219" s="560">
        <v>0</v>
      </c>
      <c r="J219" s="560">
        <v>7</v>
      </c>
      <c r="K219" s="560">
        <v>0</v>
      </c>
      <c r="L219" s="560">
        <v>71</v>
      </c>
      <c r="M219" s="560">
        <v>71</v>
      </c>
      <c r="N219" s="560">
        <v>11</v>
      </c>
      <c r="O219" s="560">
        <v>39</v>
      </c>
      <c r="P219" s="560">
        <v>21</v>
      </c>
      <c r="Q219" s="560">
        <v>0</v>
      </c>
      <c r="R219" s="560">
        <v>0</v>
      </c>
      <c r="S219" s="560">
        <v>0</v>
      </c>
      <c r="T219" s="560">
        <v>0</v>
      </c>
      <c r="U219" s="560">
        <v>0</v>
      </c>
      <c r="V219" s="560">
        <v>0</v>
      </c>
      <c r="W219" s="560">
        <v>71</v>
      </c>
      <c r="X219" s="560">
        <v>10.142857142857142</v>
      </c>
      <c r="Y219" s="560">
        <v>0.99999999999999856</v>
      </c>
      <c r="Z219" s="560">
        <v>6.454545454545455</v>
      </c>
      <c r="AA219" s="560">
        <v>0</v>
      </c>
      <c r="AB219" s="560">
        <v>0</v>
      </c>
      <c r="AC219" s="560">
        <v>71</v>
      </c>
      <c r="AD219" s="560">
        <v>0</v>
      </c>
      <c r="AE219" s="560">
        <v>0</v>
      </c>
      <c r="AF219" s="560">
        <v>0</v>
      </c>
      <c r="AG219" s="560">
        <v>0</v>
      </c>
      <c r="AH219" s="560">
        <v>0</v>
      </c>
      <c r="AI219" s="560">
        <v>0</v>
      </c>
      <c r="AJ219" s="560">
        <v>0</v>
      </c>
      <c r="AK219" s="560">
        <v>0</v>
      </c>
      <c r="AL219" s="560">
        <v>0</v>
      </c>
      <c r="AM219" s="560">
        <v>0</v>
      </c>
      <c r="AN219" s="560">
        <v>0</v>
      </c>
      <c r="AO219" s="560">
        <v>0</v>
      </c>
      <c r="AP219" s="560">
        <v>0</v>
      </c>
      <c r="AQ219" s="560">
        <v>0</v>
      </c>
      <c r="AR219" s="560">
        <v>0</v>
      </c>
      <c r="AS219" s="560">
        <v>0</v>
      </c>
      <c r="AT219" s="560">
        <v>0</v>
      </c>
      <c r="AU219" s="560">
        <v>0</v>
      </c>
      <c r="AV219" s="560">
        <v>0</v>
      </c>
      <c r="AW219" s="560">
        <v>0</v>
      </c>
      <c r="AX219" s="560">
        <v>15.999999999999991</v>
      </c>
      <c r="AY219" s="560">
        <v>1.1052631578947363</v>
      </c>
      <c r="AZ219" s="560">
        <v>2.210526315789477</v>
      </c>
      <c r="BA219" s="560">
        <v>13.786456140350873</v>
      </c>
      <c r="BB219" s="560">
        <v>0</v>
      </c>
      <c r="BC219" s="560">
        <v>0</v>
      </c>
      <c r="BD219" s="560">
        <v>0</v>
      </c>
      <c r="BE219" s="560">
        <v>1.9000000000000212</v>
      </c>
      <c r="BF219" s="560">
        <v>0</v>
      </c>
      <c r="BG219" s="560">
        <v>2.1086166180327899</v>
      </c>
      <c r="BH219" s="560">
        <v>0</v>
      </c>
      <c r="BI219" s="560">
        <v>1</v>
      </c>
      <c r="BJ219" s="560">
        <v>1</v>
      </c>
      <c r="BK219" s="560">
        <v>0</v>
      </c>
      <c r="BL219" s="560"/>
      <c r="BM219" s="560"/>
      <c r="BN219" s="560"/>
      <c r="BO219" s="560">
        <v>0</v>
      </c>
      <c r="BP219" s="560">
        <v>0</v>
      </c>
      <c r="BQ219" s="560">
        <v>0</v>
      </c>
      <c r="BR219" s="560"/>
    </row>
    <row r="220" spans="1:70" ht="15" x14ac:dyDescent="0.25">
      <c r="A220" s="564">
        <v>8</v>
      </c>
      <c r="B220" s="556">
        <v>142017</v>
      </c>
      <c r="C220" s="556">
        <v>9352078</v>
      </c>
      <c r="D220" s="557" t="s">
        <v>1285</v>
      </c>
      <c r="E220" s="558" t="s">
        <v>498</v>
      </c>
      <c r="F220" s="559" t="s">
        <v>1330</v>
      </c>
      <c r="G220" s="560">
        <v>1</v>
      </c>
      <c r="H220" s="560">
        <v>0</v>
      </c>
      <c r="I220" s="560">
        <v>0</v>
      </c>
      <c r="J220" s="560">
        <v>7</v>
      </c>
      <c r="K220" s="560">
        <v>0</v>
      </c>
      <c r="L220" s="560">
        <v>245</v>
      </c>
      <c r="M220" s="560">
        <v>245</v>
      </c>
      <c r="N220" s="560">
        <v>29</v>
      </c>
      <c r="O220" s="560">
        <v>143</v>
      </c>
      <c r="P220" s="560">
        <v>73</v>
      </c>
      <c r="Q220" s="560">
        <v>0</v>
      </c>
      <c r="R220" s="560">
        <v>0</v>
      </c>
      <c r="S220" s="560">
        <v>0</v>
      </c>
      <c r="T220" s="560">
        <v>0</v>
      </c>
      <c r="U220" s="560">
        <v>0</v>
      </c>
      <c r="V220" s="560">
        <v>0</v>
      </c>
      <c r="W220" s="560">
        <v>245</v>
      </c>
      <c r="X220" s="560">
        <v>35</v>
      </c>
      <c r="Y220" s="560">
        <v>62.000000000000021</v>
      </c>
      <c r="Z220" s="560">
        <v>100.82692307692307</v>
      </c>
      <c r="AA220" s="560">
        <v>0</v>
      </c>
      <c r="AB220" s="560">
        <v>0</v>
      </c>
      <c r="AC220" s="560">
        <v>126.02880658436214</v>
      </c>
      <c r="AD220" s="560">
        <v>30.246913580246968</v>
      </c>
      <c r="AE220" s="560">
        <v>0</v>
      </c>
      <c r="AF220" s="560">
        <v>2.0164609053497946</v>
      </c>
      <c r="AG220" s="560">
        <v>0</v>
      </c>
      <c r="AH220" s="560">
        <v>86.707818930041128</v>
      </c>
      <c r="AI220" s="560">
        <v>0</v>
      </c>
      <c r="AJ220" s="560">
        <v>0</v>
      </c>
      <c r="AK220" s="560">
        <v>0</v>
      </c>
      <c r="AL220" s="560">
        <v>0</v>
      </c>
      <c r="AM220" s="560">
        <v>0</v>
      </c>
      <c r="AN220" s="560">
        <v>0</v>
      </c>
      <c r="AO220" s="560">
        <v>0</v>
      </c>
      <c r="AP220" s="560">
        <v>0</v>
      </c>
      <c r="AQ220" s="560">
        <v>1.1342592592592593</v>
      </c>
      <c r="AR220" s="560">
        <v>1.1342592592592593</v>
      </c>
      <c r="AS220" s="560">
        <v>2.2685185185185186</v>
      </c>
      <c r="AT220" s="560">
        <v>0</v>
      </c>
      <c r="AU220" s="560">
        <v>0</v>
      </c>
      <c r="AV220" s="560">
        <v>0</v>
      </c>
      <c r="AW220" s="560">
        <v>0.9423076923076924</v>
      </c>
      <c r="AX220" s="560">
        <v>74.000000000000071</v>
      </c>
      <c r="AY220" s="560">
        <v>9.0000000000000213</v>
      </c>
      <c r="AZ220" s="560">
        <v>16.000000000000014</v>
      </c>
      <c r="BA220" s="560">
        <v>67.669907407407464</v>
      </c>
      <c r="BB220" s="560">
        <v>0</v>
      </c>
      <c r="BC220" s="560">
        <v>0</v>
      </c>
      <c r="BD220" s="560">
        <v>0</v>
      </c>
      <c r="BE220" s="560">
        <v>154.49999999999994</v>
      </c>
      <c r="BF220" s="560">
        <v>0</v>
      </c>
      <c r="BG220" s="560">
        <v>0.52511436987577698</v>
      </c>
      <c r="BH220" s="560">
        <v>0</v>
      </c>
      <c r="BI220" s="560">
        <v>0</v>
      </c>
      <c r="BJ220" s="560">
        <v>1</v>
      </c>
      <c r="BK220" s="560">
        <v>0</v>
      </c>
      <c r="BL220" s="560"/>
      <c r="BM220" s="560"/>
      <c r="BN220" s="560"/>
      <c r="BO220" s="560">
        <v>34.6</v>
      </c>
      <c r="BP220" s="560">
        <v>21</v>
      </c>
      <c r="BQ220" s="560">
        <v>28.4</v>
      </c>
      <c r="BR220" s="560"/>
    </row>
    <row r="221" spans="1:70" ht="15" x14ac:dyDescent="0.25">
      <c r="A221" s="564">
        <v>45</v>
      </c>
      <c r="B221" s="556">
        <v>143074</v>
      </c>
      <c r="C221" s="556">
        <v>9352087</v>
      </c>
      <c r="D221" s="557" t="s">
        <v>1286</v>
      </c>
      <c r="E221" s="558" t="s">
        <v>498</v>
      </c>
      <c r="F221" s="559" t="s">
        <v>1330</v>
      </c>
      <c r="G221" s="560">
        <v>1</v>
      </c>
      <c r="H221" s="560">
        <v>0</v>
      </c>
      <c r="I221" s="560">
        <v>0</v>
      </c>
      <c r="J221" s="560">
        <v>7</v>
      </c>
      <c r="K221" s="560">
        <v>0</v>
      </c>
      <c r="L221" s="560">
        <v>69</v>
      </c>
      <c r="M221" s="560">
        <v>69</v>
      </c>
      <c r="N221" s="560">
        <v>9</v>
      </c>
      <c r="O221" s="560">
        <v>33</v>
      </c>
      <c r="P221" s="560">
        <v>27</v>
      </c>
      <c r="Q221" s="560">
        <v>0</v>
      </c>
      <c r="R221" s="560">
        <v>0</v>
      </c>
      <c r="S221" s="560">
        <v>0</v>
      </c>
      <c r="T221" s="560">
        <v>0</v>
      </c>
      <c r="U221" s="560">
        <v>0</v>
      </c>
      <c r="V221" s="560">
        <v>0</v>
      </c>
      <c r="W221" s="560">
        <v>69</v>
      </c>
      <c r="X221" s="560">
        <v>9.8571428571428577</v>
      </c>
      <c r="Y221" s="560">
        <v>2.9999999999999991</v>
      </c>
      <c r="Z221" s="560">
        <v>5.447368421052631</v>
      </c>
      <c r="AA221" s="560">
        <v>0</v>
      </c>
      <c r="AB221" s="560">
        <v>0</v>
      </c>
      <c r="AC221" s="560">
        <v>68.000000000000028</v>
      </c>
      <c r="AD221" s="560">
        <v>0</v>
      </c>
      <c r="AE221" s="560">
        <v>0</v>
      </c>
      <c r="AF221" s="560">
        <v>0.99999999999999967</v>
      </c>
      <c r="AG221" s="560">
        <v>0</v>
      </c>
      <c r="AH221" s="560">
        <v>0</v>
      </c>
      <c r="AI221" s="560">
        <v>0</v>
      </c>
      <c r="AJ221" s="560">
        <v>0</v>
      </c>
      <c r="AK221" s="560">
        <v>0</v>
      </c>
      <c r="AL221" s="560">
        <v>0</v>
      </c>
      <c r="AM221" s="560">
        <v>0</v>
      </c>
      <c r="AN221" s="560">
        <v>0</v>
      </c>
      <c r="AO221" s="560">
        <v>0</v>
      </c>
      <c r="AP221" s="560">
        <v>0</v>
      </c>
      <c r="AQ221" s="560">
        <v>0</v>
      </c>
      <c r="AR221" s="560">
        <v>1.1500000000000024</v>
      </c>
      <c r="AS221" s="560">
        <v>1.1500000000000024</v>
      </c>
      <c r="AT221" s="560">
        <v>0</v>
      </c>
      <c r="AU221" s="560">
        <v>0</v>
      </c>
      <c r="AV221" s="560">
        <v>0</v>
      </c>
      <c r="AW221" s="560">
        <v>0.9078947368421052</v>
      </c>
      <c r="AX221" s="560">
        <v>9.28125</v>
      </c>
      <c r="AY221" s="560">
        <v>3.2399999999999998</v>
      </c>
      <c r="AZ221" s="560">
        <v>4.32</v>
      </c>
      <c r="BA221" s="560">
        <v>11.265328125000002</v>
      </c>
      <c r="BB221" s="560">
        <v>0</v>
      </c>
      <c r="BC221" s="560">
        <v>0</v>
      </c>
      <c r="BD221" s="560">
        <v>0</v>
      </c>
      <c r="BE221" s="560">
        <v>2.1000000000000241</v>
      </c>
      <c r="BF221" s="560">
        <v>0</v>
      </c>
      <c r="BG221" s="560">
        <v>2.6268556369999998</v>
      </c>
      <c r="BH221" s="560">
        <v>0</v>
      </c>
      <c r="BI221" s="560">
        <v>1</v>
      </c>
      <c r="BJ221" s="560">
        <v>1</v>
      </c>
      <c r="BK221" s="560">
        <v>0</v>
      </c>
      <c r="BL221" s="560"/>
      <c r="BM221" s="560"/>
      <c r="BN221" s="560"/>
      <c r="BO221" s="560">
        <v>7.8</v>
      </c>
      <c r="BP221" s="560">
        <v>6</v>
      </c>
      <c r="BQ221" s="560">
        <v>5.6</v>
      </c>
      <c r="BR221" s="560"/>
    </row>
    <row r="222" spans="1:70" ht="15" x14ac:dyDescent="0.25">
      <c r="A222" s="564">
        <v>312</v>
      </c>
      <c r="B222" s="556">
        <v>142018</v>
      </c>
      <c r="C222" s="556">
        <v>9352090</v>
      </c>
      <c r="D222" s="557" t="s">
        <v>1287</v>
      </c>
      <c r="E222" s="558" t="s">
        <v>498</v>
      </c>
      <c r="F222" s="559" t="s">
        <v>1330</v>
      </c>
      <c r="G222" s="560">
        <v>1</v>
      </c>
      <c r="H222" s="560">
        <v>0</v>
      </c>
      <c r="I222" s="560">
        <v>0</v>
      </c>
      <c r="J222" s="560">
        <v>7</v>
      </c>
      <c r="K222" s="560">
        <v>0</v>
      </c>
      <c r="L222" s="560">
        <v>102</v>
      </c>
      <c r="M222" s="560">
        <v>102</v>
      </c>
      <c r="N222" s="560">
        <v>20</v>
      </c>
      <c r="O222" s="560">
        <v>58</v>
      </c>
      <c r="P222" s="560">
        <v>24</v>
      </c>
      <c r="Q222" s="560">
        <v>0</v>
      </c>
      <c r="R222" s="560">
        <v>0</v>
      </c>
      <c r="S222" s="560">
        <v>0</v>
      </c>
      <c r="T222" s="560">
        <v>0</v>
      </c>
      <c r="U222" s="560">
        <v>0</v>
      </c>
      <c r="V222" s="560">
        <v>0</v>
      </c>
      <c r="W222" s="560">
        <v>102</v>
      </c>
      <c r="X222" s="560">
        <v>14.571428571428571</v>
      </c>
      <c r="Y222" s="560">
        <v>15.000000000000023</v>
      </c>
      <c r="Z222" s="560">
        <v>18.433734939759034</v>
      </c>
      <c r="AA222" s="560">
        <v>0</v>
      </c>
      <c r="AB222" s="560">
        <v>0</v>
      </c>
      <c r="AC222" s="560">
        <v>95.999999999999972</v>
      </c>
      <c r="AD222" s="560">
        <v>3.0000000000000049</v>
      </c>
      <c r="AE222" s="560">
        <v>3.0000000000000049</v>
      </c>
      <c r="AF222" s="560">
        <v>0</v>
      </c>
      <c r="AG222" s="560">
        <v>0</v>
      </c>
      <c r="AH222" s="560">
        <v>0</v>
      </c>
      <c r="AI222" s="560">
        <v>0</v>
      </c>
      <c r="AJ222" s="560">
        <v>0</v>
      </c>
      <c r="AK222" s="560">
        <v>0</v>
      </c>
      <c r="AL222" s="560">
        <v>0</v>
      </c>
      <c r="AM222" s="560">
        <v>0</v>
      </c>
      <c r="AN222" s="560">
        <v>0</v>
      </c>
      <c r="AO222" s="560">
        <v>0</v>
      </c>
      <c r="AP222" s="560">
        <v>0</v>
      </c>
      <c r="AQ222" s="560">
        <v>6.219512195121955</v>
      </c>
      <c r="AR222" s="560">
        <v>7.4634146341463437</v>
      </c>
      <c r="AS222" s="560">
        <v>8.7073170731707332</v>
      </c>
      <c r="AT222" s="560">
        <v>0</v>
      </c>
      <c r="AU222" s="560">
        <v>0</v>
      </c>
      <c r="AV222" s="560">
        <v>0</v>
      </c>
      <c r="AW222" s="560">
        <v>1.2289156626506024</v>
      </c>
      <c r="AX222" s="560">
        <v>28.452830188679243</v>
      </c>
      <c r="AY222" s="560">
        <v>5.7142857142857117</v>
      </c>
      <c r="AZ222" s="560">
        <v>5.7142857142857117</v>
      </c>
      <c r="BA222" s="560">
        <v>27.989615409900722</v>
      </c>
      <c r="BB222" s="560">
        <v>0</v>
      </c>
      <c r="BC222" s="560">
        <v>0</v>
      </c>
      <c r="BD222" s="560">
        <v>0</v>
      </c>
      <c r="BE222" s="560">
        <v>63.799999999999969</v>
      </c>
      <c r="BF222" s="560">
        <v>0</v>
      </c>
      <c r="BG222" s="560">
        <v>0.93007393164556995</v>
      </c>
      <c r="BH222" s="560">
        <v>0</v>
      </c>
      <c r="BI222" s="560">
        <v>0</v>
      </c>
      <c r="BJ222" s="560">
        <v>1</v>
      </c>
      <c r="BK222" s="560">
        <v>0</v>
      </c>
      <c r="BL222" s="560"/>
      <c r="BM222" s="560"/>
      <c r="BN222" s="560"/>
      <c r="BO222" s="560">
        <v>0</v>
      </c>
      <c r="BP222" s="560">
        <v>0</v>
      </c>
      <c r="BQ222" s="560">
        <v>0</v>
      </c>
      <c r="BR222" s="560"/>
    </row>
    <row r="223" spans="1:70" ht="15" x14ac:dyDescent="0.25">
      <c r="A223" s="564">
        <v>57</v>
      </c>
      <c r="B223" s="556">
        <v>141554</v>
      </c>
      <c r="C223" s="556">
        <v>9352091</v>
      </c>
      <c r="D223" s="557" t="s">
        <v>719</v>
      </c>
      <c r="E223" s="558" t="s">
        <v>498</v>
      </c>
      <c r="F223" s="559" t="s">
        <v>1330</v>
      </c>
      <c r="G223" s="560">
        <v>1</v>
      </c>
      <c r="H223" s="560">
        <v>0</v>
      </c>
      <c r="I223" s="560">
        <v>0</v>
      </c>
      <c r="J223" s="560">
        <v>7</v>
      </c>
      <c r="K223" s="560">
        <v>0</v>
      </c>
      <c r="L223" s="560">
        <v>278</v>
      </c>
      <c r="M223" s="560">
        <v>278</v>
      </c>
      <c r="N223" s="560">
        <v>43</v>
      </c>
      <c r="O223" s="560">
        <v>153</v>
      </c>
      <c r="P223" s="560">
        <v>82</v>
      </c>
      <c r="Q223" s="560">
        <v>0</v>
      </c>
      <c r="R223" s="560">
        <v>0</v>
      </c>
      <c r="S223" s="560">
        <v>0</v>
      </c>
      <c r="T223" s="560">
        <v>0</v>
      </c>
      <c r="U223" s="560">
        <v>0</v>
      </c>
      <c r="V223" s="560">
        <v>0</v>
      </c>
      <c r="W223" s="560">
        <v>278</v>
      </c>
      <c r="X223" s="560">
        <v>39.714285714285715</v>
      </c>
      <c r="Y223" s="560">
        <v>65.000000000000071</v>
      </c>
      <c r="Z223" s="560">
        <v>98.581560283687949</v>
      </c>
      <c r="AA223" s="560">
        <v>0</v>
      </c>
      <c r="AB223" s="560">
        <v>0</v>
      </c>
      <c r="AC223" s="560">
        <v>171.00000000000009</v>
      </c>
      <c r="AD223" s="560">
        <v>106.99999999999994</v>
      </c>
      <c r="AE223" s="560">
        <v>0</v>
      </c>
      <c r="AF223" s="560">
        <v>0</v>
      </c>
      <c r="AG223" s="560">
        <v>0</v>
      </c>
      <c r="AH223" s="560">
        <v>0</v>
      </c>
      <c r="AI223" s="560">
        <v>0</v>
      </c>
      <c r="AJ223" s="560">
        <v>0</v>
      </c>
      <c r="AK223" s="560">
        <v>0</v>
      </c>
      <c r="AL223" s="560">
        <v>0</v>
      </c>
      <c r="AM223" s="560">
        <v>0</v>
      </c>
      <c r="AN223" s="560">
        <v>0</v>
      </c>
      <c r="AO223" s="560">
        <v>0</v>
      </c>
      <c r="AP223" s="560">
        <v>0</v>
      </c>
      <c r="AQ223" s="560">
        <v>5.9148936170212902</v>
      </c>
      <c r="AR223" s="560">
        <v>13.012765957446815</v>
      </c>
      <c r="AS223" s="560">
        <v>15.378723404255316</v>
      </c>
      <c r="AT223" s="560">
        <v>0</v>
      </c>
      <c r="AU223" s="560">
        <v>0</v>
      </c>
      <c r="AV223" s="560">
        <v>0</v>
      </c>
      <c r="AW223" s="560">
        <v>1.9716312056737588</v>
      </c>
      <c r="AX223" s="560">
        <v>58.14</v>
      </c>
      <c r="AY223" s="560">
        <v>20.759493670886052</v>
      </c>
      <c r="AZ223" s="560">
        <v>23.87341772151898</v>
      </c>
      <c r="BA223" s="560">
        <v>68.820991176945853</v>
      </c>
      <c r="BB223" s="560">
        <v>0</v>
      </c>
      <c r="BC223" s="560">
        <v>0</v>
      </c>
      <c r="BD223" s="560">
        <v>0</v>
      </c>
      <c r="BE223" s="560">
        <v>8.2000000000000455</v>
      </c>
      <c r="BF223" s="560">
        <v>0</v>
      </c>
      <c r="BG223" s="560">
        <v>1.2381501025252499</v>
      </c>
      <c r="BH223" s="560">
        <v>0</v>
      </c>
      <c r="BI223" s="560">
        <v>0</v>
      </c>
      <c r="BJ223" s="560">
        <v>1</v>
      </c>
      <c r="BK223" s="560">
        <v>0</v>
      </c>
      <c r="BL223" s="560"/>
      <c r="BM223" s="560"/>
      <c r="BN223" s="560"/>
      <c r="BO223" s="560">
        <v>39.799999999999997</v>
      </c>
      <c r="BP223" s="560">
        <v>17</v>
      </c>
      <c r="BQ223" s="560">
        <v>31.8</v>
      </c>
      <c r="BR223" s="560"/>
    </row>
    <row r="224" spans="1:70" ht="15" x14ac:dyDescent="0.25">
      <c r="A224" s="564">
        <v>81</v>
      </c>
      <c r="B224" s="556">
        <v>143069</v>
      </c>
      <c r="C224" s="556">
        <v>9352096</v>
      </c>
      <c r="D224" s="557" t="s">
        <v>1288</v>
      </c>
      <c r="E224" s="558" t="s">
        <v>498</v>
      </c>
      <c r="F224" s="559" t="s">
        <v>1330</v>
      </c>
      <c r="G224" s="560">
        <v>1</v>
      </c>
      <c r="H224" s="560">
        <v>0</v>
      </c>
      <c r="I224" s="560">
        <v>0</v>
      </c>
      <c r="J224" s="560">
        <v>7</v>
      </c>
      <c r="K224" s="560">
        <v>0</v>
      </c>
      <c r="L224" s="560">
        <v>51</v>
      </c>
      <c r="M224" s="560">
        <v>51</v>
      </c>
      <c r="N224" s="560">
        <v>7</v>
      </c>
      <c r="O224" s="560">
        <v>26</v>
      </c>
      <c r="P224" s="560">
        <v>18</v>
      </c>
      <c r="Q224" s="560">
        <v>0</v>
      </c>
      <c r="R224" s="560">
        <v>0</v>
      </c>
      <c r="S224" s="560">
        <v>0</v>
      </c>
      <c r="T224" s="560">
        <v>0</v>
      </c>
      <c r="U224" s="560">
        <v>0</v>
      </c>
      <c r="V224" s="560">
        <v>0</v>
      </c>
      <c r="W224" s="560">
        <v>51</v>
      </c>
      <c r="X224" s="560">
        <v>7.2857142857142856</v>
      </c>
      <c r="Y224" s="560">
        <v>2.9999999999999996</v>
      </c>
      <c r="Z224" s="560">
        <v>6.375</v>
      </c>
      <c r="AA224" s="560">
        <v>0</v>
      </c>
      <c r="AB224" s="560">
        <v>0</v>
      </c>
      <c r="AC224" s="560">
        <v>51</v>
      </c>
      <c r="AD224" s="560">
        <v>0</v>
      </c>
      <c r="AE224" s="560">
        <v>0</v>
      </c>
      <c r="AF224" s="560">
        <v>0</v>
      </c>
      <c r="AG224" s="560">
        <v>0</v>
      </c>
      <c r="AH224" s="560">
        <v>0</v>
      </c>
      <c r="AI224" s="560">
        <v>0</v>
      </c>
      <c r="AJ224" s="560">
        <v>0</v>
      </c>
      <c r="AK224" s="560">
        <v>0</v>
      </c>
      <c r="AL224" s="560">
        <v>0</v>
      </c>
      <c r="AM224" s="560">
        <v>0</v>
      </c>
      <c r="AN224" s="560">
        <v>0</v>
      </c>
      <c r="AO224" s="560">
        <v>0</v>
      </c>
      <c r="AP224" s="560">
        <v>0</v>
      </c>
      <c r="AQ224" s="560">
        <v>0</v>
      </c>
      <c r="AR224" s="560">
        <v>0</v>
      </c>
      <c r="AS224" s="560">
        <v>0</v>
      </c>
      <c r="AT224" s="560">
        <v>0</v>
      </c>
      <c r="AU224" s="560">
        <v>0</v>
      </c>
      <c r="AV224" s="560">
        <v>0</v>
      </c>
      <c r="AW224" s="560">
        <v>0</v>
      </c>
      <c r="AX224" s="560">
        <v>6.0000000000000062</v>
      </c>
      <c r="AY224" s="560">
        <v>3.0000000000000058</v>
      </c>
      <c r="AZ224" s="560">
        <v>3.0000000000000058</v>
      </c>
      <c r="BA224" s="560">
        <v>7.5804545454545575</v>
      </c>
      <c r="BB224" s="560">
        <v>0</v>
      </c>
      <c r="BC224" s="560">
        <v>0</v>
      </c>
      <c r="BD224" s="560">
        <v>0</v>
      </c>
      <c r="BE224" s="560">
        <v>5.900000000000003</v>
      </c>
      <c r="BF224" s="560">
        <v>0</v>
      </c>
      <c r="BG224" s="560">
        <v>2.47867366666667</v>
      </c>
      <c r="BH224" s="560">
        <v>0</v>
      </c>
      <c r="BI224" s="560">
        <v>1</v>
      </c>
      <c r="BJ224" s="560">
        <v>1</v>
      </c>
      <c r="BK224" s="560">
        <v>0</v>
      </c>
      <c r="BL224" s="560"/>
      <c r="BM224" s="560"/>
      <c r="BN224" s="560"/>
      <c r="BO224" s="560">
        <v>5.6</v>
      </c>
      <c r="BP224" s="560">
        <v>4.8</v>
      </c>
      <c r="BQ224" s="560">
        <v>4.4000000000000004</v>
      </c>
      <c r="BR224" s="560"/>
    </row>
    <row r="225" spans="1:70" ht="15" x14ac:dyDescent="0.25">
      <c r="A225" s="564">
        <v>471</v>
      </c>
      <c r="B225" s="556">
        <v>143361</v>
      </c>
      <c r="C225" s="556">
        <v>9352097</v>
      </c>
      <c r="D225" s="557" t="s">
        <v>1289</v>
      </c>
      <c r="E225" s="558" t="s">
        <v>498</v>
      </c>
      <c r="F225" s="559" t="s">
        <v>1330</v>
      </c>
      <c r="G225" s="560">
        <v>1</v>
      </c>
      <c r="H225" s="560">
        <v>0</v>
      </c>
      <c r="I225" s="560">
        <v>0</v>
      </c>
      <c r="J225" s="560">
        <v>7</v>
      </c>
      <c r="K225" s="560">
        <v>0</v>
      </c>
      <c r="L225" s="560">
        <v>97</v>
      </c>
      <c r="M225" s="560">
        <v>97</v>
      </c>
      <c r="N225" s="560">
        <v>14</v>
      </c>
      <c r="O225" s="560">
        <v>54</v>
      </c>
      <c r="P225" s="560">
        <v>29</v>
      </c>
      <c r="Q225" s="560">
        <v>0</v>
      </c>
      <c r="R225" s="560">
        <v>0</v>
      </c>
      <c r="S225" s="560">
        <v>0</v>
      </c>
      <c r="T225" s="560">
        <v>0</v>
      </c>
      <c r="U225" s="560">
        <v>0</v>
      </c>
      <c r="V225" s="560">
        <v>0</v>
      </c>
      <c r="W225" s="560">
        <v>97</v>
      </c>
      <c r="X225" s="560">
        <v>13.857142857142858</v>
      </c>
      <c r="Y225" s="560">
        <v>12.000000000000043</v>
      </c>
      <c r="Z225" s="560">
        <v>11.231578947368421</v>
      </c>
      <c r="AA225" s="560">
        <v>0</v>
      </c>
      <c r="AB225" s="560">
        <v>0</v>
      </c>
      <c r="AC225" s="560">
        <v>97</v>
      </c>
      <c r="AD225" s="560">
        <v>0</v>
      </c>
      <c r="AE225" s="560">
        <v>0</v>
      </c>
      <c r="AF225" s="560">
        <v>0</v>
      </c>
      <c r="AG225" s="560">
        <v>0</v>
      </c>
      <c r="AH225" s="560">
        <v>0</v>
      </c>
      <c r="AI225" s="560">
        <v>0</v>
      </c>
      <c r="AJ225" s="560">
        <v>0</v>
      </c>
      <c r="AK225" s="560">
        <v>0</v>
      </c>
      <c r="AL225" s="560">
        <v>0</v>
      </c>
      <c r="AM225" s="560">
        <v>0</v>
      </c>
      <c r="AN225" s="560">
        <v>0</v>
      </c>
      <c r="AO225" s="560">
        <v>0</v>
      </c>
      <c r="AP225" s="560">
        <v>0</v>
      </c>
      <c r="AQ225" s="560">
        <v>0</v>
      </c>
      <c r="AR225" s="560">
        <v>0</v>
      </c>
      <c r="AS225" s="560">
        <v>0</v>
      </c>
      <c r="AT225" s="560">
        <v>0</v>
      </c>
      <c r="AU225" s="560">
        <v>0</v>
      </c>
      <c r="AV225" s="560">
        <v>0</v>
      </c>
      <c r="AW225" s="560">
        <v>0</v>
      </c>
      <c r="AX225" s="560">
        <v>21.000000000000007</v>
      </c>
      <c r="AY225" s="560">
        <v>7.25</v>
      </c>
      <c r="AZ225" s="560">
        <v>10.357142857142852</v>
      </c>
      <c r="BA225" s="560">
        <v>26.584010327022373</v>
      </c>
      <c r="BB225" s="560">
        <v>0</v>
      </c>
      <c r="BC225" s="560">
        <v>0</v>
      </c>
      <c r="BD225" s="560">
        <v>0</v>
      </c>
      <c r="BE225" s="560">
        <v>0</v>
      </c>
      <c r="BF225" s="560">
        <v>0</v>
      </c>
      <c r="BG225" s="560">
        <v>1.65344736814159</v>
      </c>
      <c r="BH225" s="560">
        <v>0</v>
      </c>
      <c r="BI225" s="560">
        <v>0</v>
      </c>
      <c r="BJ225" s="560">
        <v>1</v>
      </c>
      <c r="BK225" s="560">
        <v>0</v>
      </c>
      <c r="BL225" s="560"/>
      <c r="BM225" s="560"/>
      <c r="BN225" s="560"/>
      <c r="BO225" s="560">
        <v>0</v>
      </c>
      <c r="BP225" s="560">
        <v>0</v>
      </c>
      <c r="BQ225" s="560">
        <v>0</v>
      </c>
      <c r="BR225" s="560"/>
    </row>
    <row r="226" spans="1:70" ht="15" x14ac:dyDescent="0.25">
      <c r="A226" s="564">
        <v>511</v>
      </c>
      <c r="B226" s="556">
        <v>142026</v>
      </c>
      <c r="C226" s="556">
        <v>9352099</v>
      </c>
      <c r="D226" s="557" t="s">
        <v>1290</v>
      </c>
      <c r="E226" s="558" t="s">
        <v>498</v>
      </c>
      <c r="F226" s="559" t="s">
        <v>1330</v>
      </c>
      <c r="G226" s="560">
        <v>1</v>
      </c>
      <c r="H226" s="560">
        <v>0</v>
      </c>
      <c r="I226" s="560">
        <v>0</v>
      </c>
      <c r="J226" s="560">
        <v>7</v>
      </c>
      <c r="K226" s="560">
        <v>0</v>
      </c>
      <c r="L226" s="560">
        <v>229</v>
      </c>
      <c r="M226" s="560">
        <v>229</v>
      </c>
      <c r="N226" s="560">
        <v>23</v>
      </c>
      <c r="O226" s="560">
        <v>136</v>
      </c>
      <c r="P226" s="560">
        <v>70</v>
      </c>
      <c r="Q226" s="560">
        <v>0</v>
      </c>
      <c r="R226" s="560">
        <v>0</v>
      </c>
      <c r="S226" s="560">
        <v>0</v>
      </c>
      <c r="T226" s="560">
        <v>0</v>
      </c>
      <c r="U226" s="560">
        <v>0</v>
      </c>
      <c r="V226" s="560">
        <v>0</v>
      </c>
      <c r="W226" s="560">
        <v>229</v>
      </c>
      <c r="X226" s="560">
        <v>32.714285714285715</v>
      </c>
      <c r="Y226" s="560">
        <v>51.999999999999936</v>
      </c>
      <c r="Z226" s="560">
        <v>86.222672064777328</v>
      </c>
      <c r="AA226" s="560">
        <v>0</v>
      </c>
      <c r="AB226" s="560">
        <v>0</v>
      </c>
      <c r="AC226" s="560">
        <v>107.46929824561401</v>
      </c>
      <c r="AD226" s="560">
        <v>47.206140350877199</v>
      </c>
      <c r="AE226" s="560">
        <v>30.131578947368407</v>
      </c>
      <c r="AF226" s="560">
        <v>5.0219298245614015</v>
      </c>
      <c r="AG226" s="560">
        <v>39.171052631578867</v>
      </c>
      <c r="AH226" s="560">
        <v>0</v>
      </c>
      <c r="AI226" s="560">
        <v>0</v>
      </c>
      <c r="AJ226" s="560">
        <v>0</v>
      </c>
      <c r="AK226" s="560">
        <v>0</v>
      </c>
      <c r="AL226" s="560">
        <v>0</v>
      </c>
      <c r="AM226" s="560">
        <v>0</v>
      </c>
      <c r="AN226" s="560">
        <v>0</v>
      </c>
      <c r="AO226" s="560">
        <v>0</v>
      </c>
      <c r="AP226" s="560">
        <v>0</v>
      </c>
      <c r="AQ226" s="560">
        <v>8.8932038834951488</v>
      </c>
      <c r="AR226" s="560">
        <v>11.116504854368921</v>
      </c>
      <c r="AS226" s="560">
        <v>16.674757281553394</v>
      </c>
      <c r="AT226" s="560">
        <v>0</v>
      </c>
      <c r="AU226" s="560">
        <v>0</v>
      </c>
      <c r="AV226" s="560">
        <v>0</v>
      </c>
      <c r="AW226" s="560">
        <v>0</v>
      </c>
      <c r="AX226" s="560">
        <v>46.363636363636374</v>
      </c>
      <c r="AY226" s="560">
        <v>12.35294117647058</v>
      </c>
      <c r="AZ226" s="560">
        <v>21.61764705882355</v>
      </c>
      <c r="BA226" s="560">
        <v>54.439961580395646</v>
      </c>
      <c r="BB226" s="560">
        <v>0</v>
      </c>
      <c r="BC226" s="560">
        <v>0</v>
      </c>
      <c r="BD226" s="560">
        <v>0</v>
      </c>
      <c r="BE226" s="560">
        <v>0</v>
      </c>
      <c r="BF226" s="560">
        <v>0</v>
      </c>
      <c r="BG226" s="560">
        <v>0.34797166000000002</v>
      </c>
      <c r="BH226" s="560">
        <v>0</v>
      </c>
      <c r="BI226" s="560">
        <v>0</v>
      </c>
      <c r="BJ226" s="560">
        <v>1</v>
      </c>
      <c r="BK226" s="560">
        <v>0</v>
      </c>
      <c r="BL226" s="560"/>
      <c r="BM226" s="560"/>
      <c r="BN226" s="560"/>
      <c r="BO226" s="560">
        <v>0</v>
      </c>
      <c r="BP226" s="560">
        <v>0</v>
      </c>
      <c r="BQ226" s="560">
        <v>0</v>
      </c>
      <c r="BR226" s="560"/>
    </row>
    <row r="227" spans="1:70" ht="15" x14ac:dyDescent="0.25">
      <c r="A227" s="564">
        <v>474</v>
      </c>
      <c r="B227" s="556">
        <v>142027</v>
      </c>
      <c r="C227" s="556">
        <v>9352103</v>
      </c>
      <c r="D227" s="557" t="s">
        <v>1291</v>
      </c>
      <c r="E227" s="558" t="s">
        <v>498</v>
      </c>
      <c r="F227" s="559" t="s">
        <v>1330</v>
      </c>
      <c r="G227" s="560">
        <v>1</v>
      </c>
      <c r="H227" s="560">
        <v>0</v>
      </c>
      <c r="I227" s="560">
        <v>0</v>
      </c>
      <c r="J227" s="560">
        <v>7</v>
      </c>
      <c r="K227" s="560">
        <v>0</v>
      </c>
      <c r="L227" s="560">
        <v>429</v>
      </c>
      <c r="M227" s="560">
        <v>429</v>
      </c>
      <c r="N227" s="560">
        <v>89</v>
      </c>
      <c r="O227" s="560">
        <v>256</v>
      </c>
      <c r="P227" s="560">
        <v>84</v>
      </c>
      <c r="Q227" s="560">
        <v>0</v>
      </c>
      <c r="R227" s="560">
        <v>0</v>
      </c>
      <c r="S227" s="560">
        <v>0</v>
      </c>
      <c r="T227" s="560">
        <v>0</v>
      </c>
      <c r="U227" s="560">
        <v>0</v>
      </c>
      <c r="V227" s="560">
        <v>0</v>
      </c>
      <c r="W227" s="560">
        <v>429</v>
      </c>
      <c r="X227" s="560">
        <v>61.285714285714285</v>
      </c>
      <c r="Y227" s="560">
        <v>63.999999999999915</v>
      </c>
      <c r="Z227" s="560">
        <v>107.25</v>
      </c>
      <c r="AA227" s="560">
        <v>0</v>
      </c>
      <c r="AB227" s="560">
        <v>0</v>
      </c>
      <c r="AC227" s="560">
        <v>295.68925233644853</v>
      </c>
      <c r="AD227" s="560">
        <v>0</v>
      </c>
      <c r="AE227" s="560">
        <v>0</v>
      </c>
      <c r="AF227" s="560">
        <v>133.31074766355144</v>
      </c>
      <c r="AG227" s="560">
        <v>0</v>
      </c>
      <c r="AH227" s="560">
        <v>0</v>
      </c>
      <c r="AI227" s="560">
        <v>0</v>
      </c>
      <c r="AJ227" s="560">
        <v>0</v>
      </c>
      <c r="AK227" s="560">
        <v>0</v>
      </c>
      <c r="AL227" s="560">
        <v>0</v>
      </c>
      <c r="AM227" s="560">
        <v>0</v>
      </c>
      <c r="AN227" s="560">
        <v>0</v>
      </c>
      <c r="AO227" s="560">
        <v>0</v>
      </c>
      <c r="AP227" s="560">
        <v>0</v>
      </c>
      <c r="AQ227" s="560">
        <v>20.188235294117661</v>
      </c>
      <c r="AR227" s="560">
        <v>35.329411764705888</v>
      </c>
      <c r="AS227" s="560">
        <v>50.470588235293938</v>
      </c>
      <c r="AT227" s="560">
        <v>0</v>
      </c>
      <c r="AU227" s="560">
        <v>0</v>
      </c>
      <c r="AV227" s="560">
        <v>0</v>
      </c>
      <c r="AW227" s="560">
        <v>0</v>
      </c>
      <c r="AX227" s="560">
        <v>101.96610169491532</v>
      </c>
      <c r="AY227" s="560">
        <v>21.599999999999987</v>
      </c>
      <c r="AZ227" s="560">
        <v>28.800000000000015</v>
      </c>
      <c r="BA227" s="560">
        <v>112.24658823529418</v>
      </c>
      <c r="BB227" s="560">
        <v>0</v>
      </c>
      <c r="BC227" s="560">
        <v>0</v>
      </c>
      <c r="BD227" s="560">
        <v>0</v>
      </c>
      <c r="BE227" s="560">
        <v>0</v>
      </c>
      <c r="BF227" s="560">
        <v>0</v>
      </c>
      <c r="BG227" s="560">
        <v>0.53525148324022298</v>
      </c>
      <c r="BH227" s="560">
        <v>0</v>
      </c>
      <c r="BI227" s="560">
        <v>0</v>
      </c>
      <c r="BJ227" s="560">
        <v>1</v>
      </c>
      <c r="BK227" s="560">
        <v>0</v>
      </c>
      <c r="BL227" s="560"/>
      <c r="BM227" s="560"/>
      <c r="BN227" s="560"/>
      <c r="BO227" s="560">
        <v>99.066666666666663</v>
      </c>
      <c r="BP227" s="560">
        <v>46.4</v>
      </c>
      <c r="BQ227" s="560">
        <v>90.2</v>
      </c>
      <c r="BR227" s="560"/>
    </row>
    <row r="228" spans="1:70" ht="15" x14ac:dyDescent="0.25">
      <c r="A228" s="564">
        <v>62</v>
      </c>
      <c r="B228" s="556">
        <v>142187</v>
      </c>
      <c r="C228" s="556">
        <v>9352104</v>
      </c>
      <c r="D228" s="557" t="s">
        <v>1292</v>
      </c>
      <c r="E228" s="558" t="s">
        <v>498</v>
      </c>
      <c r="F228" s="559" t="s">
        <v>1330</v>
      </c>
      <c r="G228" s="560">
        <v>1</v>
      </c>
      <c r="H228" s="560">
        <v>0</v>
      </c>
      <c r="I228" s="560">
        <v>0</v>
      </c>
      <c r="J228" s="560">
        <v>7</v>
      </c>
      <c r="K228" s="560">
        <v>0</v>
      </c>
      <c r="L228" s="560">
        <v>307</v>
      </c>
      <c r="M228" s="560">
        <v>307</v>
      </c>
      <c r="N228" s="560">
        <v>45</v>
      </c>
      <c r="O228" s="560">
        <v>180</v>
      </c>
      <c r="P228" s="560">
        <v>82</v>
      </c>
      <c r="Q228" s="560">
        <v>0</v>
      </c>
      <c r="R228" s="560">
        <v>0</v>
      </c>
      <c r="S228" s="560">
        <v>0</v>
      </c>
      <c r="T228" s="560">
        <v>0</v>
      </c>
      <c r="U228" s="560">
        <v>0</v>
      </c>
      <c r="V228" s="560">
        <v>0</v>
      </c>
      <c r="W228" s="560">
        <v>307</v>
      </c>
      <c r="X228" s="560">
        <v>43.857142857142854</v>
      </c>
      <c r="Y228" s="560">
        <v>40.000000000000142</v>
      </c>
      <c r="Z228" s="560">
        <v>63.831683168316829</v>
      </c>
      <c r="AA228" s="560">
        <v>0</v>
      </c>
      <c r="AB228" s="560">
        <v>0</v>
      </c>
      <c r="AC228" s="560">
        <v>186.21311475409826</v>
      </c>
      <c r="AD228" s="560">
        <v>9.0590163934426311</v>
      </c>
      <c r="AE228" s="560">
        <v>22.144262295081965</v>
      </c>
      <c r="AF228" s="560">
        <v>7.0459016393442484</v>
      </c>
      <c r="AG228" s="560">
        <v>0</v>
      </c>
      <c r="AH228" s="560">
        <v>78.511475409836123</v>
      </c>
      <c r="AI228" s="560">
        <v>4.0262295081967352</v>
      </c>
      <c r="AJ228" s="560">
        <v>0</v>
      </c>
      <c r="AK228" s="560">
        <v>0</v>
      </c>
      <c r="AL228" s="560">
        <v>0</v>
      </c>
      <c r="AM228" s="560">
        <v>0</v>
      </c>
      <c r="AN228" s="560">
        <v>0</v>
      </c>
      <c r="AO228" s="560">
        <v>0</v>
      </c>
      <c r="AP228" s="560">
        <v>0</v>
      </c>
      <c r="AQ228" s="560">
        <v>5.8587786259542121</v>
      </c>
      <c r="AR228" s="560">
        <v>7.0305343511450307</v>
      </c>
      <c r="AS228" s="560">
        <v>7.0305343511450307</v>
      </c>
      <c r="AT228" s="560">
        <v>0</v>
      </c>
      <c r="AU228" s="560">
        <v>0</v>
      </c>
      <c r="AV228" s="560">
        <v>0</v>
      </c>
      <c r="AW228" s="560">
        <v>1.0132013201320131</v>
      </c>
      <c r="AX228" s="560">
        <v>55.307262569832361</v>
      </c>
      <c r="AY228" s="560">
        <v>9.2249999999999996</v>
      </c>
      <c r="AZ228" s="560">
        <v>17.425000000000001</v>
      </c>
      <c r="BA228" s="560">
        <v>58.6537384323425</v>
      </c>
      <c r="BB228" s="560">
        <v>0</v>
      </c>
      <c r="BC228" s="560">
        <v>0</v>
      </c>
      <c r="BD228" s="560">
        <v>0</v>
      </c>
      <c r="BE228" s="560">
        <v>224.29999999999993</v>
      </c>
      <c r="BF228" s="560">
        <v>0</v>
      </c>
      <c r="BG228" s="560">
        <v>0.73813772559366797</v>
      </c>
      <c r="BH228" s="560">
        <v>0</v>
      </c>
      <c r="BI228" s="560">
        <v>0</v>
      </c>
      <c r="BJ228" s="560">
        <v>1</v>
      </c>
      <c r="BK228" s="560">
        <v>0</v>
      </c>
      <c r="BL228" s="560"/>
      <c r="BM228" s="560"/>
      <c r="BN228" s="560"/>
      <c r="BO228" s="560">
        <v>45</v>
      </c>
      <c r="BP228" s="560">
        <v>34.6</v>
      </c>
      <c r="BQ228" s="560">
        <v>42</v>
      </c>
      <c r="BR228" s="560"/>
    </row>
    <row r="229" spans="1:70" ht="15" x14ac:dyDescent="0.25">
      <c r="A229" s="564">
        <v>60</v>
      </c>
      <c r="B229" s="556">
        <v>142580</v>
      </c>
      <c r="C229" s="556">
        <v>9352113</v>
      </c>
      <c r="D229" s="557" t="s">
        <v>1293</v>
      </c>
      <c r="E229" s="558" t="s">
        <v>498</v>
      </c>
      <c r="F229" s="559" t="s">
        <v>1330</v>
      </c>
      <c r="G229" s="560">
        <v>1</v>
      </c>
      <c r="H229" s="560">
        <v>0</v>
      </c>
      <c r="I229" s="560">
        <v>0</v>
      </c>
      <c r="J229" s="560">
        <v>7</v>
      </c>
      <c r="K229" s="560">
        <v>0</v>
      </c>
      <c r="L229" s="560">
        <v>367</v>
      </c>
      <c r="M229" s="560">
        <v>367</v>
      </c>
      <c r="N229" s="560">
        <v>55</v>
      </c>
      <c r="O229" s="560">
        <v>220</v>
      </c>
      <c r="P229" s="560">
        <v>92</v>
      </c>
      <c r="Q229" s="560">
        <v>0</v>
      </c>
      <c r="R229" s="560">
        <v>0</v>
      </c>
      <c r="S229" s="560">
        <v>0</v>
      </c>
      <c r="T229" s="560">
        <v>0</v>
      </c>
      <c r="U229" s="560">
        <v>0</v>
      </c>
      <c r="V229" s="560">
        <v>0</v>
      </c>
      <c r="W229" s="560">
        <v>367</v>
      </c>
      <c r="X229" s="560">
        <v>52.428571428571431</v>
      </c>
      <c r="Y229" s="560">
        <v>62.999999999999829</v>
      </c>
      <c r="Z229" s="560">
        <v>95.954177897574127</v>
      </c>
      <c r="AA229" s="560">
        <v>0</v>
      </c>
      <c r="AB229" s="560">
        <v>0</v>
      </c>
      <c r="AC229" s="560">
        <v>165.4508196721313</v>
      </c>
      <c r="AD229" s="560">
        <v>60.163934426229432</v>
      </c>
      <c r="AE229" s="560">
        <v>8.0218579234972829</v>
      </c>
      <c r="AF229" s="560">
        <v>85.232240437158495</v>
      </c>
      <c r="AG229" s="560">
        <v>13.035519125683058</v>
      </c>
      <c r="AH229" s="560">
        <v>32.087431693989053</v>
      </c>
      <c r="AI229" s="560">
        <v>3.0081967213114758</v>
      </c>
      <c r="AJ229" s="560">
        <v>0</v>
      </c>
      <c r="AK229" s="560">
        <v>0</v>
      </c>
      <c r="AL229" s="560">
        <v>0</v>
      </c>
      <c r="AM229" s="560">
        <v>0</v>
      </c>
      <c r="AN229" s="560">
        <v>0</v>
      </c>
      <c r="AO229" s="560">
        <v>0</v>
      </c>
      <c r="AP229" s="560">
        <v>0</v>
      </c>
      <c r="AQ229" s="560">
        <v>2.3525641025641026</v>
      </c>
      <c r="AR229" s="560">
        <v>5.8814102564102466</v>
      </c>
      <c r="AS229" s="560">
        <v>5.8814102564102466</v>
      </c>
      <c r="AT229" s="560">
        <v>0</v>
      </c>
      <c r="AU229" s="560">
        <v>0</v>
      </c>
      <c r="AV229" s="560">
        <v>0</v>
      </c>
      <c r="AW229" s="560">
        <v>2.9676549865229114</v>
      </c>
      <c r="AX229" s="560">
        <v>85.779816513761475</v>
      </c>
      <c r="AY229" s="560">
        <v>12.837209302325562</v>
      </c>
      <c r="AZ229" s="560">
        <v>20.32558139534888</v>
      </c>
      <c r="BA229" s="560">
        <v>83.44035910839041</v>
      </c>
      <c r="BB229" s="560">
        <v>0</v>
      </c>
      <c r="BC229" s="560">
        <v>0</v>
      </c>
      <c r="BD229" s="560">
        <v>0</v>
      </c>
      <c r="BE229" s="560">
        <v>272.29999999999984</v>
      </c>
      <c r="BF229" s="560">
        <v>0</v>
      </c>
      <c r="BG229" s="560">
        <v>0.39136561496598599</v>
      </c>
      <c r="BH229" s="560">
        <v>0</v>
      </c>
      <c r="BI229" s="560">
        <v>0</v>
      </c>
      <c r="BJ229" s="560">
        <v>1</v>
      </c>
      <c r="BK229" s="560">
        <v>0</v>
      </c>
      <c r="BL229" s="560"/>
      <c r="BM229" s="560"/>
      <c r="BN229" s="560"/>
      <c r="BO229" s="560">
        <v>0</v>
      </c>
      <c r="BP229" s="560">
        <v>0</v>
      </c>
      <c r="BQ229" s="560">
        <v>0</v>
      </c>
      <c r="BR229" s="560"/>
    </row>
    <row r="230" spans="1:70" ht="15" x14ac:dyDescent="0.25">
      <c r="A230" s="564">
        <v>16</v>
      </c>
      <c r="B230" s="556">
        <v>142770</v>
      </c>
      <c r="C230" s="556">
        <v>9352116</v>
      </c>
      <c r="D230" s="557" t="s">
        <v>1294</v>
      </c>
      <c r="E230" s="558" t="s">
        <v>498</v>
      </c>
      <c r="F230" s="559" t="s">
        <v>1330</v>
      </c>
      <c r="G230" s="560">
        <v>1</v>
      </c>
      <c r="H230" s="560">
        <v>0</v>
      </c>
      <c r="I230" s="560">
        <v>0</v>
      </c>
      <c r="J230" s="560">
        <v>7</v>
      </c>
      <c r="K230" s="560">
        <v>0</v>
      </c>
      <c r="L230" s="560">
        <v>88</v>
      </c>
      <c r="M230" s="560">
        <v>88</v>
      </c>
      <c r="N230" s="560">
        <v>11</v>
      </c>
      <c r="O230" s="560">
        <v>51</v>
      </c>
      <c r="P230" s="560">
        <v>26</v>
      </c>
      <c r="Q230" s="560">
        <v>0</v>
      </c>
      <c r="R230" s="560">
        <v>0</v>
      </c>
      <c r="S230" s="560">
        <v>0</v>
      </c>
      <c r="T230" s="560">
        <v>0</v>
      </c>
      <c r="U230" s="560">
        <v>0</v>
      </c>
      <c r="V230" s="560">
        <v>0</v>
      </c>
      <c r="W230" s="560">
        <v>88</v>
      </c>
      <c r="X230" s="560">
        <v>12.571428571428571</v>
      </c>
      <c r="Y230" s="560">
        <v>10.000000000000032</v>
      </c>
      <c r="Z230" s="560">
        <v>17.600000000000001</v>
      </c>
      <c r="AA230" s="560">
        <v>0</v>
      </c>
      <c r="AB230" s="560">
        <v>0</v>
      </c>
      <c r="AC230" s="560">
        <v>74.999999999999972</v>
      </c>
      <c r="AD230" s="560">
        <v>13.000000000000025</v>
      </c>
      <c r="AE230" s="560">
        <v>0</v>
      </c>
      <c r="AF230" s="560">
        <v>0</v>
      </c>
      <c r="AG230" s="560">
        <v>0</v>
      </c>
      <c r="AH230" s="560">
        <v>0</v>
      </c>
      <c r="AI230" s="560">
        <v>0</v>
      </c>
      <c r="AJ230" s="560">
        <v>0</v>
      </c>
      <c r="AK230" s="560">
        <v>0</v>
      </c>
      <c r="AL230" s="560">
        <v>0</v>
      </c>
      <c r="AM230" s="560">
        <v>0</v>
      </c>
      <c r="AN230" s="560">
        <v>0</v>
      </c>
      <c r="AO230" s="560">
        <v>0</v>
      </c>
      <c r="AP230" s="560">
        <v>0</v>
      </c>
      <c r="AQ230" s="560">
        <v>0</v>
      </c>
      <c r="AR230" s="560">
        <v>0</v>
      </c>
      <c r="AS230" s="560">
        <v>0</v>
      </c>
      <c r="AT230" s="560">
        <v>0</v>
      </c>
      <c r="AU230" s="560">
        <v>0</v>
      </c>
      <c r="AV230" s="560">
        <v>0</v>
      </c>
      <c r="AW230" s="560">
        <v>0.9263157894736842</v>
      </c>
      <c r="AX230" s="560">
        <v>25.5</v>
      </c>
      <c r="AY230" s="560">
        <v>3.12</v>
      </c>
      <c r="AZ230" s="560">
        <v>4.16</v>
      </c>
      <c r="BA230" s="560">
        <v>21.948571428571427</v>
      </c>
      <c r="BB230" s="560">
        <v>0</v>
      </c>
      <c r="BC230" s="560">
        <v>0</v>
      </c>
      <c r="BD230" s="560">
        <v>0</v>
      </c>
      <c r="BE230" s="560">
        <v>0</v>
      </c>
      <c r="BF230" s="560">
        <v>0</v>
      </c>
      <c r="BG230" s="560">
        <v>0.30752571428571401</v>
      </c>
      <c r="BH230" s="560">
        <v>0</v>
      </c>
      <c r="BI230" s="560">
        <v>0</v>
      </c>
      <c r="BJ230" s="560">
        <v>1</v>
      </c>
      <c r="BK230" s="560">
        <v>0</v>
      </c>
      <c r="BL230" s="560"/>
      <c r="BM230" s="560"/>
      <c r="BN230" s="560"/>
      <c r="BO230" s="560">
        <v>0</v>
      </c>
      <c r="BP230" s="560">
        <v>0</v>
      </c>
      <c r="BQ230" s="560">
        <v>0</v>
      </c>
      <c r="BR230" s="560"/>
    </row>
    <row r="231" spans="1:70" ht="15" x14ac:dyDescent="0.25">
      <c r="A231" s="564">
        <v>9</v>
      </c>
      <c r="B231" s="556">
        <v>142786</v>
      </c>
      <c r="C231" s="556">
        <v>9352120</v>
      </c>
      <c r="D231" s="557" t="s">
        <v>671</v>
      </c>
      <c r="E231" s="558" t="s">
        <v>498</v>
      </c>
      <c r="F231" s="559" t="s">
        <v>1330</v>
      </c>
      <c r="G231" s="560">
        <v>1</v>
      </c>
      <c r="H231" s="560">
        <v>0</v>
      </c>
      <c r="I231" s="560">
        <v>0</v>
      </c>
      <c r="J231" s="560">
        <v>7</v>
      </c>
      <c r="K231" s="560">
        <v>0</v>
      </c>
      <c r="L231" s="560">
        <v>82</v>
      </c>
      <c r="M231" s="560">
        <v>82</v>
      </c>
      <c r="N231" s="560">
        <v>6</v>
      </c>
      <c r="O231" s="560">
        <v>54</v>
      </c>
      <c r="P231" s="560">
        <v>22</v>
      </c>
      <c r="Q231" s="560">
        <v>0</v>
      </c>
      <c r="R231" s="560">
        <v>0</v>
      </c>
      <c r="S231" s="560">
        <v>0</v>
      </c>
      <c r="T231" s="560">
        <v>0</v>
      </c>
      <c r="U231" s="560">
        <v>0</v>
      </c>
      <c r="V231" s="560">
        <v>0</v>
      </c>
      <c r="W231" s="560">
        <v>82</v>
      </c>
      <c r="X231" s="560">
        <v>11.714285714285714</v>
      </c>
      <c r="Y231" s="560">
        <v>5.0000000000000036</v>
      </c>
      <c r="Z231" s="560">
        <v>9.9120879120879124</v>
      </c>
      <c r="AA231" s="560">
        <v>0</v>
      </c>
      <c r="AB231" s="560">
        <v>0</v>
      </c>
      <c r="AC231" s="560">
        <v>62.999999999999972</v>
      </c>
      <c r="AD231" s="560">
        <v>11.00000000000003</v>
      </c>
      <c r="AE231" s="560">
        <v>0</v>
      </c>
      <c r="AF231" s="560">
        <v>4.0000000000000044</v>
      </c>
      <c r="AG231" s="560">
        <v>0</v>
      </c>
      <c r="AH231" s="560">
        <v>4.0000000000000044</v>
      </c>
      <c r="AI231" s="560">
        <v>0</v>
      </c>
      <c r="AJ231" s="560">
        <v>0</v>
      </c>
      <c r="AK231" s="560">
        <v>0</v>
      </c>
      <c r="AL231" s="560">
        <v>0</v>
      </c>
      <c r="AM231" s="560">
        <v>0</v>
      </c>
      <c r="AN231" s="560">
        <v>0</v>
      </c>
      <c r="AO231" s="560">
        <v>0</v>
      </c>
      <c r="AP231" s="560">
        <v>0</v>
      </c>
      <c r="AQ231" s="560">
        <v>1.0789473684210522</v>
      </c>
      <c r="AR231" s="560">
        <v>2.1578947368421044</v>
      </c>
      <c r="AS231" s="560">
        <v>2.1578947368421044</v>
      </c>
      <c r="AT231" s="560">
        <v>0</v>
      </c>
      <c r="AU231" s="560">
        <v>0</v>
      </c>
      <c r="AV231" s="560">
        <v>0</v>
      </c>
      <c r="AW231" s="560">
        <v>0.90109890109890112</v>
      </c>
      <c r="AX231" s="560">
        <v>24.452830188679229</v>
      </c>
      <c r="AY231" s="560">
        <v>2.999999999999992</v>
      </c>
      <c r="AZ231" s="560">
        <v>6.0000000000000053</v>
      </c>
      <c r="BA231" s="560">
        <v>22.039841112214493</v>
      </c>
      <c r="BB231" s="560">
        <v>0</v>
      </c>
      <c r="BC231" s="560">
        <v>0</v>
      </c>
      <c r="BD231" s="560">
        <v>0</v>
      </c>
      <c r="BE231" s="560">
        <v>4.8000000000000274</v>
      </c>
      <c r="BF231" s="560">
        <v>0</v>
      </c>
      <c r="BG231" s="560">
        <v>0.67150160000000003</v>
      </c>
      <c r="BH231" s="560">
        <v>0</v>
      </c>
      <c r="BI231" s="560">
        <v>0</v>
      </c>
      <c r="BJ231" s="560">
        <v>1</v>
      </c>
      <c r="BK231" s="560">
        <v>0</v>
      </c>
      <c r="BL231" s="560"/>
      <c r="BM231" s="560"/>
      <c r="BN231" s="560"/>
      <c r="BO231" s="560">
        <v>0</v>
      </c>
      <c r="BP231" s="560">
        <v>0</v>
      </c>
      <c r="BQ231" s="560">
        <v>0</v>
      </c>
      <c r="BR231" s="560"/>
    </row>
    <row r="232" spans="1:70" ht="15" x14ac:dyDescent="0.25">
      <c r="A232" s="564">
        <v>111</v>
      </c>
      <c r="B232" s="556">
        <v>141551</v>
      </c>
      <c r="C232" s="556">
        <v>9352123</v>
      </c>
      <c r="D232" s="557" t="s">
        <v>1295</v>
      </c>
      <c r="E232" s="558" t="s">
        <v>498</v>
      </c>
      <c r="F232" s="559" t="s">
        <v>1330</v>
      </c>
      <c r="G232" s="560">
        <v>1</v>
      </c>
      <c r="H232" s="560">
        <v>0</v>
      </c>
      <c r="I232" s="560">
        <v>0</v>
      </c>
      <c r="J232" s="560">
        <v>7</v>
      </c>
      <c r="K232" s="560">
        <v>0</v>
      </c>
      <c r="L232" s="560">
        <v>153</v>
      </c>
      <c r="M232" s="560">
        <v>153</v>
      </c>
      <c r="N232" s="560">
        <v>19</v>
      </c>
      <c r="O232" s="560">
        <v>85</v>
      </c>
      <c r="P232" s="560">
        <v>49</v>
      </c>
      <c r="Q232" s="560">
        <v>0</v>
      </c>
      <c r="R232" s="560">
        <v>0</v>
      </c>
      <c r="S232" s="560">
        <v>0</v>
      </c>
      <c r="T232" s="560">
        <v>0</v>
      </c>
      <c r="U232" s="560">
        <v>0</v>
      </c>
      <c r="V232" s="560">
        <v>0</v>
      </c>
      <c r="W232" s="560">
        <v>153</v>
      </c>
      <c r="X232" s="560">
        <v>21.857142857142858</v>
      </c>
      <c r="Y232" s="560">
        <v>26.000000000000025</v>
      </c>
      <c r="Z232" s="560">
        <v>38.496774193548383</v>
      </c>
      <c r="AA232" s="560">
        <v>0</v>
      </c>
      <c r="AB232" s="560">
        <v>0</v>
      </c>
      <c r="AC232" s="560">
        <v>153</v>
      </c>
      <c r="AD232" s="560">
        <v>0</v>
      </c>
      <c r="AE232" s="560">
        <v>0</v>
      </c>
      <c r="AF232" s="560">
        <v>0</v>
      </c>
      <c r="AG232" s="560">
        <v>0</v>
      </c>
      <c r="AH232" s="560">
        <v>0</v>
      </c>
      <c r="AI232" s="560">
        <v>0</v>
      </c>
      <c r="AJ232" s="560">
        <v>0</v>
      </c>
      <c r="AK232" s="560">
        <v>0</v>
      </c>
      <c r="AL232" s="560">
        <v>0</v>
      </c>
      <c r="AM232" s="560">
        <v>0</v>
      </c>
      <c r="AN232" s="560">
        <v>0</v>
      </c>
      <c r="AO232" s="560">
        <v>0</v>
      </c>
      <c r="AP232" s="560">
        <v>0</v>
      </c>
      <c r="AQ232" s="560">
        <v>0</v>
      </c>
      <c r="AR232" s="560">
        <v>0</v>
      </c>
      <c r="AS232" s="560">
        <v>0</v>
      </c>
      <c r="AT232" s="560">
        <v>0</v>
      </c>
      <c r="AU232" s="560">
        <v>0</v>
      </c>
      <c r="AV232" s="560">
        <v>0</v>
      </c>
      <c r="AW232" s="560">
        <v>0</v>
      </c>
      <c r="AX232" s="560">
        <v>35.843373493975918</v>
      </c>
      <c r="AY232" s="560">
        <v>16.333333333333314</v>
      </c>
      <c r="AZ232" s="560">
        <v>17.354166666666686</v>
      </c>
      <c r="BA232" s="560">
        <v>43.96096138284485</v>
      </c>
      <c r="BB232" s="560">
        <v>0</v>
      </c>
      <c r="BC232" s="560">
        <v>0</v>
      </c>
      <c r="BD232" s="560">
        <v>0</v>
      </c>
      <c r="BE232" s="560">
        <v>0</v>
      </c>
      <c r="BF232" s="560">
        <v>0</v>
      </c>
      <c r="BG232" s="560">
        <v>1.8948507598901101</v>
      </c>
      <c r="BH232" s="560">
        <v>0</v>
      </c>
      <c r="BI232" s="560">
        <v>0</v>
      </c>
      <c r="BJ232" s="560">
        <v>1</v>
      </c>
      <c r="BK232" s="560">
        <v>0</v>
      </c>
      <c r="BL232" s="560"/>
      <c r="BM232" s="560"/>
      <c r="BN232" s="560"/>
      <c r="BO232" s="560">
        <v>28</v>
      </c>
      <c r="BP232" s="560">
        <v>14.4</v>
      </c>
      <c r="BQ232" s="560">
        <v>21.6</v>
      </c>
      <c r="BR232" s="560"/>
    </row>
    <row r="233" spans="1:70" ht="15" x14ac:dyDescent="0.25">
      <c r="A233" s="564">
        <v>67</v>
      </c>
      <c r="B233" s="556">
        <v>141640</v>
      </c>
      <c r="C233" s="556">
        <v>9352145</v>
      </c>
      <c r="D233" s="557" t="s">
        <v>722</v>
      </c>
      <c r="E233" s="558" t="s">
        <v>498</v>
      </c>
      <c r="F233" s="559" t="s">
        <v>1330</v>
      </c>
      <c r="G233" s="560">
        <v>1</v>
      </c>
      <c r="H233" s="560">
        <v>0</v>
      </c>
      <c r="I233" s="560">
        <v>0</v>
      </c>
      <c r="J233" s="560">
        <v>7</v>
      </c>
      <c r="K233" s="560">
        <v>0</v>
      </c>
      <c r="L233" s="560">
        <v>414</v>
      </c>
      <c r="M233" s="560">
        <v>414</v>
      </c>
      <c r="N233" s="560">
        <v>59</v>
      </c>
      <c r="O233" s="560">
        <v>237</v>
      </c>
      <c r="P233" s="560">
        <v>118</v>
      </c>
      <c r="Q233" s="560">
        <v>0</v>
      </c>
      <c r="R233" s="560">
        <v>0</v>
      </c>
      <c r="S233" s="560">
        <v>0</v>
      </c>
      <c r="T233" s="560">
        <v>0</v>
      </c>
      <c r="U233" s="560">
        <v>0</v>
      </c>
      <c r="V233" s="560">
        <v>0</v>
      </c>
      <c r="W233" s="560">
        <v>414</v>
      </c>
      <c r="X233" s="560">
        <v>59.142857142857146</v>
      </c>
      <c r="Y233" s="560">
        <v>57.000000000000057</v>
      </c>
      <c r="Z233" s="560">
        <v>87.210653753026634</v>
      </c>
      <c r="AA233" s="560">
        <v>0</v>
      </c>
      <c r="AB233" s="560">
        <v>0</v>
      </c>
      <c r="AC233" s="560">
        <v>239.57869249394662</v>
      </c>
      <c r="AD233" s="560">
        <v>44.106537530266415</v>
      </c>
      <c r="AE233" s="560">
        <v>52.125907990314786</v>
      </c>
      <c r="AF233" s="560">
        <v>29.070217917675549</v>
      </c>
      <c r="AG233" s="560">
        <v>34.082324455205793</v>
      </c>
      <c r="AH233" s="560">
        <v>12.029055690072628</v>
      </c>
      <c r="AI233" s="560">
        <v>3.0072639225181614</v>
      </c>
      <c r="AJ233" s="560">
        <v>0</v>
      </c>
      <c r="AK233" s="560">
        <v>0</v>
      </c>
      <c r="AL233" s="560">
        <v>0</v>
      </c>
      <c r="AM233" s="560">
        <v>0</v>
      </c>
      <c r="AN233" s="560">
        <v>0</v>
      </c>
      <c r="AO233" s="560">
        <v>0</v>
      </c>
      <c r="AP233" s="560">
        <v>0</v>
      </c>
      <c r="AQ233" s="560">
        <v>0</v>
      </c>
      <c r="AR233" s="560">
        <v>0</v>
      </c>
      <c r="AS233" s="560">
        <v>0</v>
      </c>
      <c r="AT233" s="560">
        <v>0</v>
      </c>
      <c r="AU233" s="560">
        <v>0</v>
      </c>
      <c r="AV233" s="560">
        <v>0</v>
      </c>
      <c r="AW233" s="560">
        <v>3.0072639225181601</v>
      </c>
      <c r="AX233" s="560">
        <v>80.338983050847546</v>
      </c>
      <c r="AY233" s="560">
        <v>15.000000000000044</v>
      </c>
      <c r="AZ233" s="560">
        <v>22.999999999999986</v>
      </c>
      <c r="BA233" s="560">
        <v>82.100281690140889</v>
      </c>
      <c r="BB233" s="560">
        <v>0</v>
      </c>
      <c r="BC233" s="560">
        <v>0</v>
      </c>
      <c r="BD233" s="560">
        <v>0</v>
      </c>
      <c r="BE233" s="560">
        <v>0</v>
      </c>
      <c r="BF233" s="560">
        <v>0</v>
      </c>
      <c r="BG233" s="560">
        <v>0.681862732481752</v>
      </c>
      <c r="BH233" s="560">
        <v>0</v>
      </c>
      <c r="BI233" s="560">
        <v>0</v>
      </c>
      <c r="BJ233" s="560">
        <v>1</v>
      </c>
      <c r="BK233" s="560">
        <v>0</v>
      </c>
      <c r="BL233" s="560"/>
      <c r="BM233" s="560"/>
      <c r="BN233" s="560"/>
      <c r="BO233" s="560">
        <v>50</v>
      </c>
      <c r="BP233" s="560">
        <v>34</v>
      </c>
      <c r="BQ233" s="560">
        <v>50</v>
      </c>
      <c r="BR233" s="560"/>
    </row>
    <row r="234" spans="1:70" ht="15" x14ac:dyDescent="0.25">
      <c r="A234" s="564">
        <v>13</v>
      </c>
      <c r="B234" s="556">
        <v>143050</v>
      </c>
      <c r="C234" s="556">
        <v>9352150</v>
      </c>
      <c r="D234" s="557" t="s">
        <v>1296</v>
      </c>
      <c r="E234" s="558" t="s">
        <v>498</v>
      </c>
      <c r="F234" s="559" t="s">
        <v>1330</v>
      </c>
      <c r="G234" s="560">
        <v>1</v>
      </c>
      <c r="H234" s="560">
        <v>0</v>
      </c>
      <c r="I234" s="560">
        <v>0</v>
      </c>
      <c r="J234" s="560">
        <v>7</v>
      </c>
      <c r="K234" s="560">
        <v>0</v>
      </c>
      <c r="L234" s="560">
        <v>85</v>
      </c>
      <c r="M234" s="560">
        <v>85</v>
      </c>
      <c r="N234" s="560">
        <v>11</v>
      </c>
      <c r="O234" s="560">
        <v>56</v>
      </c>
      <c r="P234" s="560">
        <v>18</v>
      </c>
      <c r="Q234" s="560">
        <v>0</v>
      </c>
      <c r="R234" s="560">
        <v>0</v>
      </c>
      <c r="S234" s="560">
        <v>0</v>
      </c>
      <c r="T234" s="560">
        <v>0</v>
      </c>
      <c r="U234" s="560">
        <v>0</v>
      </c>
      <c r="V234" s="560">
        <v>0</v>
      </c>
      <c r="W234" s="560">
        <v>85</v>
      </c>
      <c r="X234" s="560">
        <v>12.142857142857142</v>
      </c>
      <c r="Y234" s="560">
        <v>7.0000000000000009</v>
      </c>
      <c r="Z234" s="560">
        <v>8.4065934065934069</v>
      </c>
      <c r="AA234" s="560">
        <v>0</v>
      </c>
      <c r="AB234" s="560">
        <v>0</v>
      </c>
      <c r="AC234" s="560">
        <v>76.999999999999957</v>
      </c>
      <c r="AD234" s="560">
        <v>5.9999999999999964</v>
      </c>
      <c r="AE234" s="560">
        <v>0</v>
      </c>
      <c r="AF234" s="560">
        <v>0</v>
      </c>
      <c r="AG234" s="560">
        <v>0</v>
      </c>
      <c r="AH234" s="560">
        <v>2.0000000000000013</v>
      </c>
      <c r="AI234" s="560">
        <v>0</v>
      </c>
      <c r="AJ234" s="560">
        <v>0</v>
      </c>
      <c r="AK234" s="560">
        <v>0</v>
      </c>
      <c r="AL234" s="560">
        <v>0</v>
      </c>
      <c r="AM234" s="560">
        <v>0</v>
      </c>
      <c r="AN234" s="560">
        <v>0</v>
      </c>
      <c r="AO234" s="560">
        <v>0</v>
      </c>
      <c r="AP234" s="560">
        <v>0</v>
      </c>
      <c r="AQ234" s="560">
        <v>0</v>
      </c>
      <c r="AR234" s="560">
        <v>0</v>
      </c>
      <c r="AS234" s="560">
        <v>0</v>
      </c>
      <c r="AT234" s="560">
        <v>0</v>
      </c>
      <c r="AU234" s="560">
        <v>0</v>
      </c>
      <c r="AV234" s="560">
        <v>0</v>
      </c>
      <c r="AW234" s="560">
        <v>0</v>
      </c>
      <c r="AX234" s="560">
        <v>22.000000000000007</v>
      </c>
      <c r="AY234" s="560">
        <v>3.9999999999999956</v>
      </c>
      <c r="AZ234" s="560">
        <v>5.0000000000000044</v>
      </c>
      <c r="BA234" s="560">
        <v>20.652702702702712</v>
      </c>
      <c r="BB234" s="560">
        <v>0</v>
      </c>
      <c r="BC234" s="560">
        <v>0</v>
      </c>
      <c r="BD234" s="560">
        <v>0</v>
      </c>
      <c r="BE234" s="560">
        <v>0</v>
      </c>
      <c r="BF234" s="560">
        <v>0</v>
      </c>
      <c r="BG234" s="560">
        <v>2.0395350531249998</v>
      </c>
      <c r="BH234" s="560">
        <v>0</v>
      </c>
      <c r="BI234" s="560">
        <v>1</v>
      </c>
      <c r="BJ234" s="560">
        <v>1</v>
      </c>
      <c r="BK234" s="560">
        <v>0</v>
      </c>
      <c r="BL234" s="560"/>
      <c r="BM234" s="560"/>
      <c r="BN234" s="560"/>
      <c r="BO234" s="560">
        <v>0</v>
      </c>
      <c r="BP234" s="560">
        <v>0</v>
      </c>
      <c r="BQ234" s="560">
        <v>0</v>
      </c>
      <c r="BR234" s="560"/>
    </row>
    <row r="235" spans="1:70" ht="15" x14ac:dyDescent="0.25">
      <c r="A235" s="564">
        <v>469</v>
      </c>
      <c r="B235" s="556">
        <v>143147</v>
      </c>
      <c r="C235" s="556">
        <v>9352155</v>
      </c>
      <c r="D235" s="557" t="s">
        <v>1297</v>
      </c>
      <c r="E235" s="558" t="s">
        <v>498</v>
      </c>
      <c r="F235" s="559" t="s">
        <v>1330</v>
      </c>
      <c r="G235" s="560">
        <v>1</v>
      </c>
      <c r="H235" s="560">
        <v>0</v>
      </c>
      <c r="I235" s="560">
        <v>0</v>
      </c>
      <c r="J235" s="560">
        <v>7</v>
      </c>
      <c r="K235" s="560">
        <v>0</v>
      </c>
      <c r="L235" s="560">
        <v>168</v>
      </c>
      <c r="M235" s="560">
        <v>168</v>
      </c>
      <c r="N235" s="560">
        <v>14</v>
      </c>
      <c r="O235" s="560">
        <v>93</v>
      </c>
      <c r="P235" s="560">
        <v>61</v>
      </c>
      <c r="Q235" s="560">
        <v>0</v>
      </c>
      <c r="R235" s="560">
        <v>0</v>
      </c>
      <c r="S235" s="560">
        <v>0</v>
      </c>
      <c r="T235" s="560">
        <v>0</v>
      </c>
      <c r="U235" s="560">
        <v>0</v>
      </c>
      <c r="V235" s="560">
        <v>0</v>
      </c>
      <c r="W235" s="560">
        <v>168</v>
      </c>
      <c r="X235" s="560">
        <v>24</v>
      </c>
      <c r="Y235" s="560">
        <v>13.999999999999995</v>
      </c>
      <c r="Z235" s="560">
        <v>32.43564356435644</v>
      </c>
      <c r="AA235" s="560">
        <v>0</v>
      </c>
      <c r="AB235" s="560">
        <v>0</v>
      </c>
      <c r="AC235" s="560">
        <v>148.00000000000003</v>
      </c>
      <c r="AD235" s="560">
        <v>9.0000000000000053</v>
      </c>
      <c r="AE235" s="560">
        <v>3.0000000000000075</v>
      </c>
      <c r="AF235" s="560">
        <v>5.0000000000000062</v>
      </c>
      <c r="AG235" s="560">
        <v>3.0000000000000075</v>
      </c>
      <c r="AH235" s="560">
        <v>0</v>
      </c>
      <c r="AI235" s="560">
        <v>0</v>
      </c>
      <c r="AJ235" s="560">
        <v>0</v>
      </c>
      <c r="AK235" s="560">
        <v>0</v>
      </c>
      <c r="AL235" s="560">
        <v>0</v>
      </c>
      <c r="AM235" s="560">
        <v>0</v>
      </c>
      <c r="AN235" s="560">
        <v>0</v>
      </c>
      <c r="AO235" s="560">
        <v>0</v>
      </c>
      <c r="AP235" s="560">
        <v>0</v>
      </c>
      <c r="AQ235" s="560">
        <v>0</v>
      </c>
      <c r="AR235" s="560">
        <v>0</v>
      </c>
      <c r="AS235" s="560">
        <v>1.0909090909090902</v>
      </c>
      <c r="AT235" s="560">
        <v>0</v>
      </c>
      <c r="AU235" s="560">
        <v>0</v>
      </c>
      <c r="AV235" s="560">
        <v>0</v>
      </c>
      <c r="AW235" s="560">
        <v>0.83168316831683164</v>
      </c>
      <c r="AX235" s="560">
        <v>34.999999999999964</v>
      </c>
      <c r="AY235" s="560">
        <v>5.9999999999999991</v>
      </c>
      <c r="AZ235" s="560">
        <v>8.9999999999999787</v>
      </c>
      <c r="BA235" s="560">
        <v>32.345454545454501</v>
      </c>
      <c r="BB235" s="560">
        <v>0</v>
      </c>
      <c r="BC235" s="560">
        <v>0</v>
      </c>
      <c r="BD235" s="560">
        <v>0</v>
      </c>
      <c r="BE235" s="560">
        <v>0</v>
      </c>
      <c r="BF235" s="560">
        <v>0</v>
      </c>
      <c r="BG235" s="560">
        <v>1.8647584265700501</v>
      </c>
      <c r="BH235" s="560">
        <v>0</v>
      </c>
      <c r="BI235" s="560">
        <v>0</v>
      </c>
      <c r="BJ235" s="560">
        <v>1</v>
      </c>
      <c r="BK235" s="560">
        <v>0</v>
      </c>
      <c r="BL235" s="560"/>
      <c r="BM235" s="560"/>
      <c r="BN235" s="560"/>
      <c r="BO235" s="560">
        <v>16.8</v>
      </c>
      <c r="BP235" s="560">
        <v>12.6</v>
      </c>
      <c r="BQ235" s="560">
        <v>13.8</v>
      </c>
      <c r="BR235" s="560"/>
    </row>
    <row r="236" spans="1:70" ht="15" x14ac:dyDescent="0.25">
      <c r="A236" s="564">
        <v>283</v>
      </c>
      <c r="B236" s="556">
        <v>141819</v>
      </c>
      <c r="C236" s="556">
        <v>9352158</v>
      </c>
      <c r="D236" s="557" t="s">
        <v>811</v>
      </c>
      <c r="E236" s="558" t="s">
        <v>498</v>
      </c>
      <c r="F236" s="559" t="s">
        <v>1330</v>
      </c>
      <c r="G236" s="560">
        <v>1</v>
      </c>
      <c r="H236" s="560">
        <v>0</v>
      </c>
      <c r="I236" s="560">
        <v>0</v>
      </c>
      <c r="J236" s="560">
        <v>7</v>
      </c>
      <c r="K236" s="560">
        <v>0</v>
      </c>
      <c r="L236" s="560">
        <v>416</v>
      </c>
      <c r="M236" s="560">
        <v>416</v>
      </c>
      <c r="N236" s="560">
        <v>61</v>
      </c>
      <c r="O236" s="560">
        <v>236</v>
      </c>
      <c r="P236" s="560">
        <v>119</v>
      </c>
      <c r="Q236" s="560">
        <v>0</v>
      </c>
      <c r="R236" s="560">
        <v>0</v>
      </c>
      <c r="S236" s="560">
        <v>0</v>
      </c>
      <c r="T236" s="560">
        <v>0</v>
      </c>
      <c r="U236" s="560">
        <v>0</v>
      </c>
      <c r="V236" s="560">
        <v>0</v>
      </c>
      <c r="W236" s="560">
        <v>416</v>
      </c>
      <c r="X236" s="560">
        <v>59.428571428571431</v>
      </c>
      <c r="Y236" s="560">
        <v>49.000000000000192</v>
      </c>
      <c r="Z236" s="560">
        <v>88.488997555012233</v>
      </c>
      <c r="AA236" s="560">
        <v>0</v>
      </c>
      <c r="AB236" s="560">
        <v>0</v>
      </c>
      <c r="AC236" s="560">
        <v>168.40481927710854</v>
      </c>
      <c r="AD236" s="560">
        <v>159.38313253012052</v>
      </c>
      <c r="AE236" s="560">
        <v>65.15662650602394</v>
      </c>
      <c r="AF236" s="560">
        <v>15.036144578313246</v>
      </c>
      <c r="AG236" s="560">
        <v>5.0120481927710685</v>
      </c>
      <c r="AH236" s="560">
        <v>3.0072289156626497</v>
      </c>
      <c r="AI236" s="560">
        <v>0</v>
      </c>
      <c r="AJ236" s="560">
        <v>0</v>
      </c>
      <c r="AK236" s="560">
        <v>0</v>
      </c>
      <c r="AL236" s="560">
        <v>0</v>
      </c>
      <c r="AM236" s="560">
        <v>0</v>
      </c>
      <c r="AN236" s="560">
        <v>0</v>
      </c>
      <c r="AO236" s="560">
        <v>0</v>
      </c>
      <c r="AP236" s="560">
        <v>0</v>
      </c>
      <c r="AQ236" s="560">
        <v>53.031161473087614</v>
      </c>
      <c r="AR236" s="560">
        <v>90.742209631728102</v>
      </c>
      <c r="AS236" s="560">
        <v>126.09631728045332</v>
      </c>
      <c r="AT236" s="560">
        <v>0</v>
      </c>
      <c r="AU236" s="560">
        <v>0</v>
      </c>
      <c r="AV236" s="560">
        <v>0</v>
      </c>
      <c r="AW236" s="560">
        <v>1.0171149144254279</v>
      </c>
      <c r="AX236" s="560">
        <v>87.241706161137529</v>
      </c>
      <c r="AY236" s="560">
        <v>21.521276595744652</v>
      </c>
      <c r="AZ236" s="560">
        <v>35.446808510638313</v>
      </c>
      <c r="BA236" s="560">
        <v>101.85486394539473</v>
      </c>
      <c r="BB236" s="560">
        <v>0</v>
      </c>
      <c r="BC236" s="560">
        <v>0</v>
      </c>
      <c r="BD236" s="560">
        <v>0</v>
      </c>
      <c r="BE236" s="560">
        <v>8.4000000000001265</v>
      </c>
      <c r="BF236" s="560">
        <v>0</v>
      </c>
      <c r="BG236" s="560">
        <v>0.31946685096418698</v>
      </c>
      <c r="BH236" s="560">
        <v>0</v>
      </c>
      <c r="BI236" s="560">
        <v>0</v>
      </c>
      <c r="BJ236" s="560">
        <v>1</v>
      </c>
      <c r="BK236" s="560">
        <v>0</v>
      </c>
      <c r="BL236" s="560"/>
      <c r="BM236" s="560"/>
      <c r="BN236" s="560"/>
      <c r="BO236" s="560">
        <v>42.2</v>
      </c>
      <c r="BP236" s="560">
        <v>31</v>
      </c>
      <c r="BQ236" s="560">
        <v>44.2</v>
      </c>
      <c r="BR236" s="560"/>
    </row>
    <row r="237" spans="1:70" ht="15" x14ac:dyDescent="0.25">
      <c r="A237" s="564">
        <v>256</v>
      </c>
      <c r="B237" s="556">
        <v>141591</v>
      </c>
      <c r="C237" s="556">
        <v>9352159</v>
      </c>
      <c r="D237" s="557" t="s">
        <v>1298</v>
      </c>
      <c r="E237" s="558" t="s">
        <v>498</v>
      </c>
      <c r="F237" s="559" t="s">
        <v>1330</v>
      </c>
      <c r="G237" s="560">
        <v>1</v>
      </c>
      <c r="H237" s="560">
        <v>0</v>
      </c>
      <c r="I237" s="560">
        <v>0</v>
      </c>
      <c r="J237" s="560">
        <v>7</v>
      </c>
      <c r="K237" s="560">
        <v>0</v>
      </c>
      <c r="L237" s="560">
        <v>415</v>
      </c>
      <c r="M237" s="560">
        <v>415</v>
      </c>
      <c r="N237" s="560">
        <v>60</v>
      </c>
      <c r="O237" s="560">
        <v>254</v>
      </c>
      <c r="P237" s="560">
        <v>101</v>
      </c>
      <c r="Q237" s="560">
        <v>0</v>
      </c>
      <c r="R237" s="560">
        <v>0</v>
      </c>
      <c r="S237" s="560">
        <v>0</v>
      </c>
      <c r="T237" s="560">
        <v>0</v>
      </c>
      <c r="U237" s="560">
        <v>0</v>
      </c>
      <c r="V237" s="560">
        <v>0</v>
      </c>
      <c r="W237" s="560">
        <v>415</v>
      </c>
      <c r="X237" s="560">
        <v>59.285714285714285</v>
      </c>
      <c r="Y237" s="560">
        <v>35.000000000000014</v>
      </c>
      <c r="Z237" s="560">
        <v>64.080882352941174</v>
      </c>
      <c r="AA237" s="560">
        <v>0</v>
      </c>
      <c r="AB237" s="560">
        <v>0</v>
      </c>
      <c r="AC237" s="560">
        <v>307.99999999999994</v>
      </c>
      <c r="AD237" s="560">
        <v>23.999999999999993</v>
      </c>
      <c r="AE237" s="560">
        <v>22.999999999999979</v>
      </c>
      <c r="AF237" s="560">
        <v>26.999999999999993</v>
      </c>
      <c r="AG237" s="560">
        <v>29.999999999999986</v>
      </c>
      <c r="AH237" s="560">
        <v>2.9999999999999991</v>
      </c>
      <c r="AI237" s="560">
        <v>0</v>
      </c>
      <c r="AJ237" s="560">
        <v>0</v>
      </c>
      <c r="AK237" s="560">
        <v>0</v>
      </c>
      <c r="AL237" s="560">
        <v>0</v>
      </c>
      <c r="AM237" s="560">
        <v>0</v>
      </c>
      <c r="AN237" s="560">
        <v>0</v>
      </c>
      <c r="AO237" s="560">
        <v>0</v>
      </c>
      <c r="AP237" s="560">
        <v>0</v>
      </c>
      <c r="AQ237" s="560">
        <v>23.380281690140851</v>
      </c>
      <c r="AR237" s="560">
        <v>40.915492957746459</v>
      </c>
      <c r="AS237" s="560">
        <v>52.605633802817025</v>
      </c>
      <c r="AT237" s="560">
        <v>0</v>
      </c>
      <c r="AU237" s="560">
        <v>0</v>
      </c>
      <c r="AV237" s="560">
        <v>0</v>
      </c>
      <c r="AW237" s="560">
        <v>0</v>
      </c>
      <c r="AX237" s="560">
        <v>128.58091286307041</v>
      </c>
      <c r="AY237" s="560">
        <v>11.694736842105311</v>
      </c>
      <c r="AZ237" s="560">
        <v>18.073684210526352</v>
      </c>
      <c r="BA237" s="560">
        <v>109.81300130110203</v>
      </c>
      <c r="BB237" s="560">
        <v>0</v>
      </c>
      <c r="BC237" s="560">
        <v>0</v>
      </c>
      <c r="BD237" s="560">
        <v>0</v>
      </c>
      <c r="BE237" s="560">
        <v>10.499999999999956</v>
      </c>
      <c r="BF237" s="560">
        <v>0</v>
      </c>
      <c r="BG237" s="560">
        <v>0.50364200594594599</v>
      </c>
      <c r="BH237" s="560">
        <v>0</v>
      </c>
      <c r="BI237" s="560">
        <v>0</v>
      </c>
      <c r="BJ237" s="560">
        <v>1</v>
      </c>
      <c r="BK237" s="560">
        <v>0</v>
      </c>
      <c r="BL237" s="560"/>
      <c r="BM237" s="560"/>
      <c r="BN237" s="560"/>
      <c r="BO237" s="560">
        <v>50</v>
      </c>
      <c r="BP237" s="560">
        <v>32.799999999999997</v>
      </c>
      <c r="BQ237" s="560">
        <v>42</v>
      </c>
      <c r="BR237" s="560"/>
    </row>
    <row r="238" spans="1:70" ht="15" x14ac:dyDescent="0.25">
      <c r="A238" s="564">
        <v>303</v>
      </c>
      <c r="B238" s="556">
        <v>141849</v>
      </c>
      <c r="C238" s="556">
        <v>9352927</v>
      </c>
      <c r="D238" s="557" t="s">
        <v>822</v>
      </c>
      <c r="E238" s="558" t="s">
        <v>498</v>
      </c>
      <c r="F238" s="559" t="s">
        <v>1330</v>
      </c>
      <c r="G238" s="560">
        <v>1</v>
      </c>
      <c r="H238" s="560">
        <v>0</v>
      </c>
      <c r="I238" s="560">
        <v>0</v>
      </c>
      <c r="J238" s="560">
        <v>7</v>
      </c>
      <c r="K238" s="560">
        <v>0</v>
      </c>
      <c r="L238" s="560">
        <v>330</v>
      </c>
      <c r="M238" s="560">
        <v>330</v>
      </c>
      <c r="N238" s="560">
        <v>53</v>
      </c>
      <c r="O238" s="560">
        <v>186</v>
      </c>
      <c r="P238" s="560">
        <v>91</v>
      </c>
      <c r="Q238" s="560">
        <v>0</v>
      </c>
      <c r="R238" s="560">
        <v>0</v>
      </c>
      <c r="S238" s="560">
        <v>0</v>
      </c>
      <c r="T238" s="560">
        <v>0</v>
      </c>
      <c r="U238" s="560">
        <v>0</v>
      </c>
      <c r="V238" s="560">
        <v>0</v>
      </c>
      <c r="W238" s="560">
        <v>330</v>
      </c>
      <c r="X238" s="560">
        <v>47.142857142857146</v>
      </c>
      <c r="Y238" s="560">
        <v>128.00000000000003</v>
      </c>
      <c r="Z238" s="560">
        <v>192.5</v>
      </c>
      <c r="AA238" s="560">
        <v>0</v>
      </c>
      <c r="AB238" s="560">
        <v>0</v>
      </c>
      <c r="AC238" s="560">
        <v>43.13069908814601</v>
      </c>
      <c r="AD238" s="560">
        <v>12.036474164133738</v>
      </c>
      <c r="AE238" s="560">
        <v>10.030395136778115</v>
      </c>
      <c r="AF238" s="560">
        <v>118.35866261398179</v>
      </c>
      <c r="AG238" s="560">
        <v>145.44072948328275</v>
      </c>
      <c r="AH238" s="560">
        <v>1.0030395136778116</v>
      </c>
      <c r="AI238" s="560">
        <v>0</v>
      </c>
      <c r="AJ238" s="560">
        <v>0</v>
      </c>
      <c r="AK238" s="560">
        <v>0</v>
      </c>
      <c r="AL238" s="560">
        <v>0</v>
      </c>
      <c r="AM238" s="560">
        <v>0</v>
      </c>
      <c r="AN238" s="560">
        <v>0</v>
      </c>
      <c r="AO238" s="560">
        <v>0</v>
      </c>
      <c r="AP238" s="560">
        <v>0</v>
      </c>
      <c r="AQ238" s="560">
        <v>22.635379061371857</v>
      </c>
      <c r="AR238" s="560">
        <v>39.314079422382598</v>
      </c>
      <c r="AS238" s="560">
        <v>53.610108303248971</v>
      </c>
      <c r="AT238" s="560">
        <v>0</v>
      </c>
      <c r="AU238" s="560">
        <v>0</v>
      </c>
      <c r="AV238" s="560">
        <v>0</v>
      </c>
      <c r="AW238" s="560">
        <v>3.0555555555555554</v>
      </c>
      <c r="AX238" s="560">
        <v>83.754385964912345</v>
      </c>
      <c r="AY238" s="560">
        <v>11.518987341772183</v>
      </c>
      <c r="AZ238" s="560">
        <v>17.278481012658229</v>
      </c>
      <c r="BA238" s="560">
        <v>79.454432063341685</v>
      </c>
      <c r="BB238" s="560">
        <v>0</v>
      </c>
      <c r="BC238" s="560">
        <v>0</v>
      </c>
      <c r="BD238" s="560">
        <v>0</v>
      </c>
      <c r="BE238" s="560">
        <v>22.000000000000107</v>
      </c>
      <c r="BF238" s="560">
        <v>0</v>
      </c>
      <c r="BG238" s="560">
        <v>0.33461872819843402</v>
      </c>
      <c r="BH238" s="560">
        <v>0</v>
      </c>
      <c r="BI238" s="560">
        <v>0</v>
      </c>
      <c r="BJ238" s="560">
        <v>1</v>
      </c>
      <c r="BK238" s="560">
        <v>0</v>
      </c>
      <c r="BL238" s="560"/>
      <c r="BM238" s="560"/>
      <c r="BN238" s="560"/>
      <c r="BO238" s="560">
        <v>44</v>
      </c>
      <c r="BP238" s="560">
        <v>26</v>
      </c>
      <c r="BQ238" s="560">
        <v>40</v>
      </c>
      <c r="BR238" s="560"/>
    </row>
    <row r="239" spans="1:70" ht="15" x14ac:dyDescent="0.25">
      <c r="A239" s="564">
        <v>404</v>
      </c>
      <c r="B239" s="556">
        <v>143056</v>
      </c>
      <c r="C239" s="556">
        <v>9353002</v>
      </c>
      <c r="D239" s="557" t="s">
        <v>1299</v>
      </c>
      <c r="E239" s="558" t="s">
        <v>498</v>
      </c>
      <c r="F239" s="559" t="s">
        <v>1330</v>
      </c>
      <c r="G239" s="560">
        <v>1</v>
      </c>
      <c r="H239" s="560">
        <v>0</v>
      </c>
      <c r="I239" s="560">
        <v>0</v>
      </c>
      <c r="J239" s="560">
        <v>7</v>
      </c>
      <c r="K239" s="560">
        <v>0</v>
      </c>
      <c r="L239" s="560">
        <v>63</v>
      </c>
      <c r="M239" s="560">
        <v>63</v>
      </c>
      <c r="N239" s="560">
        <v>9</v>
      </c>
      <c r="O239" s="560">
        <v>38</v>
      </c>
      <c r="P239" s="560">
        <v>16</v>
      </c>
      <c r="Q239" s="560">
        <v>0</v>
      </c>
      <c r="R239" s="560">
        <v>0</v>
      </c>
      <c r="S239" s="560">
        <v>0</v>
      </c>
      <c r="T239" s="560">
        <v>0</v>
      </c>
      <c r="U239" s="560">
        <v>0</v>
      </c>
      <c r="V239" s="560">
        <v>0</v>
      </c>
      <c r="W239" s="560">
        <v>63</v>
      </c>
      <c r="X239" s="560">
        <v>9</v>
      </c>
      <c r="Y239" s="560">
        <v>1.9999999999999973</v>
      </c>
      <c r="Z239" s="560">
        <v>8.7230769230769241</v>
      </c>
      <c r="AA239" s="560">
        <v>0</v>
      </c>
      <c r="AB239" s="560">
        <v>0</v>
      </c>
      <c r="AC239" s="560">
        <v>63</v>
      </c>
      <c r="AD239" s="560">
        <v>0</v>
      </c>
      <c r="AE239" s="560">
        <v>0</v>
      </c>
      <c r="AF239" s="560">
        <v>0</v>
      </c>
      <c r="AG239" s="560">
        <v>0</v>
      </c>
      <c r="AH239" s="560">
        <v>0</v>
      </c>
      <c r="AI239" s="560">
        <v>0</v>
      </c>
      <c r="AJ239" s="560">
        <v>0</v>
      </c>
      <c r="AK239" s="560">
        <v>0</v>
      </c>
      <c r="AL239" s="560">
        <v>0</v>
      </c>
      <c r="AM239" s="560">
        <v>0</v>
      </c>
      <c r="AN239" s="560">
        <v>0</v>
      </c>
      <c r="AO239" s="560">
        <v>0</v>
      </c>
      <c r="AP239" s="560">
        <v>0</v>
      </c>
      <c r="AQ239" s="560">
        <v>0</v>
      </c>
      <c r="AR239" s="560">
        <v>0</v>
      </c>
      <c r="AS239" s="560">
        <v>0</v>
      </c>
      <c r="AT239" s="560">
        <v>0</v>
      </c>
      <c r="AU239" s="560">
        <v>0</v>
      </c>
      <c r="AV239" s="560">
        <v>0</v>
      </c>
      <c r="AW239" s="560">
        <v>0</v>
      </c>
      <c r="AX239" s="560">
        <v>15.200000000000001</v>
      </c>
      <c r="AY239" s="560">
        <v>2.133333333333328</v>
      </c>
      <c r="AZ239" s="560">
        <v>3.2</v>
      </c>
      <c r="BA239" s="560">
        <v>14.196</v>
      </c>
      <c r="BB239" s="560">
        <v>0</v>
      </c>
      <c r="BC239" s="560">
        <v>0</v>
      </c>
      <c r="BD239" s="560">
        <v>0</v>
      </c>
      <c r="BE239" s="560">
        <v>0</v>
      </c>
      <c r="BF239" s="560">
        <v>0</v>
      </c>
      <c r="BG239" s="560">
        <v>1.7349419202898499</v>
      </c>
      <c r="BH239" s="560">
        <v>0</v>
      </c>
      <c r="BI239" s="560">
        <v>0</v>
      </c>
      <c r="BJ239" s="560">
        <v>1</v>
      </c>
      <c r="BK239" s="560">
        <v>0</v>
      </c>
      <c r="BL239" s="560"/>
      <c r="BM239" s="560"/>
      <c r="BN239" s="560"/>
      <c r="BO239" s="560">
        <v>0</v>
      </c>
      <c r="BP239" s="560">
        <v>0</v>
      </c>
      <c r="BQ239" s="560">
        <v>0</v>
      </c>
      <c r="BR239" s="560"/>
    </row>
    <row r="240" spans="1:70" ht="15" x14ac:dyDescent="0.25">
      <c r="A240" s="564">
        <v>441</v>
      </c>
      <c r="B240" s="556">
        <v>142547</v>
      </c>
      <c r="C240" s="556">
        <v>9353025</v>
      </c>
      <c r="D240" s="557" t="s">
        <v>1300</v>
      </c>
      <c r="E240" s="558" t="s">
        <v>498</v>
      </c>
      <c r="F240" s="559" t="s">
        <v>1330</v>
      </c>
      <c r="G240" s="560">
        <v>1</v>
      </c>
      <c r="H240" s="560">
        <v>0</v>
      </c>
      <c r="I240" s="560">
        <v>0</v>
      </c>
      <c r="J240" s="560">
        <v>7</v>
      </c>
      <c r="K240" s="560">
        <v>0</v>
      </c>
      <c r="L240" s="560">
        <v>197</v>
      </c>
      <c r="M240" s="560">
        <v>197</v>
      </c>
      <c r="N240" s="560">
        <v>29</v>
      </c>
      <c r="O240" s="560">
        <v>118</v>
      </c>
      <c r="P240" s="560">
        <v>50</v>
      </c>
      <c r="Q240" s="560">
        <v>0</v>
      </c>
      <c r="R240" s="560">
        <v>0</v>
      </c>
      <c r="S240" s="560">
        <v>0</v>
      </c>
      <c r="T240" s="560">
        <v>0</v>
      </c>
      <c r="U240" s="560">
        <v>0</v>
      </c>
      <c r="V240" s="560">
        <v>0</v>
      </c>
      <c r="W240" s="560">
        <v>197</v>
      </c>
      <c r="X240" s="560">
        <v>28.142857142857142</v>
      </c>
      <c r="Y240" s="560">
        <v>2.0000000000000018</v>
      </c>
      <c r="Z240" s="560">
        <v>11.82</v>
      </c>
      <c r="AA240" s="560">
        <v>0</v>
      </c>
      <c r="AB240" s="560">
        <v>0</v>
      </c>
      <c r="AC240" s="560">
        <v>195.99489795918376</v>
      </c>
      <c r="AD240" s="560">
        <v>1.0051020408163265</v>
      </c>
      <c r="AE240" s="560">
        <v>0</v>
      </c>
      <c r="AF240" s="560">
        <v>0</v>
      </c>
      <c r="AG240" s="560">
        <v>0</v>
      </c>
      <c r="AH240" s="560">
        <v>0</v>
      </c>
      <c r="AI240" s="560">
        <v>0</v>
      </c>
      <c r="AJ240" s="560">
        <v>0</v>
      </c>
      <c r="AK240" s="560">
        <v>0</v>
      </c>
      <c r="AL240" s="560">
        <v>0</v>
      </c>
      <c r="AM240" s="560">
        <v>0</v>
      </c>
      <c r="AN240" s="560">
        <v>0</v>
      </c>
      <c r="AO240" s="560">
        <v>0</v>
      </c>
      <c r="AP240" s="560">
        <v>0</v>
      </c>
      <c r="AQ240" s="560">
        <v>0</v>
      </c>
      <c r="AR240" s="560">
        <v>0</v>
      </c>
      <c r="AS240" s="560">
        <v>1.1726190476190472</v>
      </c>
      <c r="AT240" s="560">
        <v>0</v>
      </c>
      <c r="AU240" s="560">
        <v>0</v>
      </c>
      <c r="AV240" s="560">
        <v>0</v>
      </c>
      <c r="AW240" s="560">
        <v>0</v>
      </c>
      <c r="AX240" s="560">
        <v>46.793103448275858</v>
      </c>
      <c r="AY240" s="560">
        <v>5.4347826086956497</v>
      </c>
      <c r="AZ240" s="560">
        <v>5.4347826086956497</v>
      </c>
      <c r="BA240" s="560">
        <v>38.746515403012772</v>
      </c>
      <c r="BB240" s="560">
        <v>0</v>
      </c>
      <c r="BC240" s="560">
        <v>0</v>
      </c>
      <c r="BD240" s="560">
        <v>0</v>
      </c>
      <c r="BE240" s="560">
        <v>0</v>
      </c>
      <c r="BF240" s="560">
        <v>0</v>
      </c>
      <c r="BG240" s="560">
        <v>1.83213297230769</v>
      </c>
      <c r="BH240" s="560">
        <v>0</v>
      </c>
      <c r="BI240" s="560">
        <v>0</v>
      </c>
      <c r="BJ240" s="560">
        <v>1</v>
      </c>
      <c r="BK240" s="560">
        <v>0</v>
      </c>
      <c r="BL240" s="560"/>
      <c r="BM240" s="560"/>
      <c r="BN240" s="560"/>
      <c r="BO240" s="560">
        <v>0</v>
      </c>
      <c r="BP240" s="560">
        <v>0</v>
      </c>
      <c r="BQ240" s="560">
        <v>0</v>
      </c>
      <c r="BR240" s="560"/>
    </row>
    <row r="241" spans="1:70" ht="15" x14ac:dyDescent="0.25">
      <c r="A241" s="564">
        <v>492</v>
      </c>
      <c r="B241" s="556">
        <v>142554</v>
      </c>
      <c r="C241" s="556">
        <v>9353054</v>
      </c>
      <c r="D241" s="557" t="s">
        <v>1301</v>
      </c>
      <c r="E241" s="558" t="s">
        <v>498</v>
      </c>
      <c r="F241" s="559" t="s">
        <v>1330</v>
      </c>
      <c r="G241" s="560">
        <v>1</v>
      </c>
      <c r="H241" s="560">
        <v>0</v>
      </c>
      <c r="I241" s="560">
        <v>0</v>
      </c>
      <c r="J241" s="560">
        <v>7</v>
      </c>
      <c r="K241" s="560">
        <v>0</v>
      </c>
      <c r="L241" s="560">
        <v>117</v>
      </c>
      <c r="M241" s="560">
        <v>117</v>
      </c>
      <c r="N241" s="560">
        <v>11</v>
      </c>
      <c r="O241" s="560">
        <v>72</v>
      </c>
      <c r="P241" s="560">
        <v>34</v>
      </c>
      <c r="Q241" s="560">
        <v>0</v>
      </c>
      <c r="R241" s="560">
        <v>0</v>
      </c>
      <c r="S241" s="560">
        <v>0</v>
      </c>
      <c r="T241" s="560">
        <v>0</v>
      </c>
      <c r="U241" s="560">
        <v>0</v>
      </c>
      <c r="V241" s="560">
        <v>0</v>
      </c>
      <c r="W241" s="560">
        <v>117</v>
      </c>
      <c r="X241" s="560">
        <v>16.714285714285715</v>
      </c>
      <c r="Y241" s="560">
        <v>6.9999999999999964</v>
      </c>
      <c r="Z241" s="560">
        <v>18.073170731707318</v>
      </c>
      <c r="AA241" s="560">
        <v>0</v>
      </c>
      <c r="AB241" s="560">
        <v>0</v>
      </c>
      <c r="AC241" s="560">
        <v>117</v>
      </c>
      <c r="AD241" s="560">
        <v>0</v>
      </c>
      <c r="AE241" s="560">
        <v>0</v>
      </c>
      <c r="AF241" s="560">
        <v>0</v>
      </c>
      <c r="AG241" s="560">
        <v>0</v>
      </c>
      <c r="AH241" s="560">
        <v>0</v>
      </c>
      <c r="AI241" s="560">
        <v>0</v>
      </c>
      <c r="AJ241" s="560">
        <v>0</v>
      </c>
      <c r="AK241" s="560">
        <v>0</v>
      </c>
      <c r="AL241" s="560">
        <v>0</v>
      </c>
      <c r="AM241" s="560">
        <v>0</v>
      </c>
      <c r="AN241" s="560">
        <v>0</v>
      </c>
      <c r="AO241" s="560">
        <v>0</v>
      </c>
      <c r="AP241" s="560">
        <v>0</v>
      </c>
      <c r="AQ241" s="560">
        <v>0</v>
      </c>
      <c r="AR241" s="560">
        <v>0</v>
      </c>
      <c r="AS241" s="560">
        <v>0</v>
      </c>
      <c r="AT241" s="560">
        <v>0</v>
      </c>
      <c r="AU241" s="560">
        <v>0</v>
      </c>
      <c r="AV241" s="560">
        <v>0</v>
      </c>
      <c r="AW241" s="560">
        <v>0.95121951219512202</v>
      </c>
      <c r="AX241" s="560">
        <v>27.940298507462664</v>
      </c>
      <c r="AY241" s="560">
        <v>5.000000000000008</v>
      </c>
      <c r="AZ241" s="560">
        <v>6.999999999999984</v>
      </c>
      <c r="BA241" s="560">
        <v>25.921875528020241</v>
      </c>
      <c r="BB241" s="560">
        <v>0</v>
      </c>
      <c r="BC241" s="560">
        <v>0</v>
      </c>
      <c r="BD241" s="560">
        <v>0</v>
      </c>
      <c r="BE241" s="560">
        <v>1.2999999999999856</v>
      </c>
      <c r="BF241" s="560">
        <v>0</v>
      </c>
      <c r="BG241" s="560">
        <v>2.35123608928571</v>
      </c>
      <c r="BH241" s="560">
        <v>0</v>
      </c>
      <c r="BI241" s="560">
        <v>1</v>
      </c>
      <c r="BJ241" s="560">
        <v>1</v>
      </c>
      <c r="BK241" s="560">
        <v>0</v>
      </c>
      <c r="BL241" s="560"/>
      <c r="BM241" s="560"/>
      <c r="BN241" s="560"/>
      <c r="BO241" s="560">
        <v>0</v>
      </c>
      <c r="BP241" s="560">
        <v>0</v>
      </c>
      <c r="BQ241" s="560">
        <v>0</v>
      </c>
      <c r="BR241" s="560"/>
    </row>
    <row r="242" spans="1:70" ht="15" x14ac:dyDescent="0.25">
      <c r="A242" s="564">
        <v>514</v>
      </c>
      <c r="B242" s="556">
        <v>142562</v>
      </c>
      <c r="C242" s="556">
        <v>9353062</v>
      </c>
      <c r="D242" s="557" t="s">
        <v>1302</v>
      </c>
      <c r="E242" s="558" t="s">
        <v>498</v>
      </c>
      <c r="F242" s="559" t="s">
        <v>1330</v>
      </c>
      <c r="G242" s="560">
        <v>1</v>
      </c>
      <c r="H242" s="560">
        <v>0</v>
      </c>
      <c r="I242" s="560">
        <v>0</v>
      </c>
      <c r="J242" s="560">
        <v>7</v>
      </c>
      <c r="K242" s="560">
        <v>0</v>
      </c>
      <c r="L242" s="560">
        <v>196</v>
      </c>
      <c r="M242" s="560">
        <v>196</v>
      </c>
      <c r="N242" s="560">
        <v>29</v>
      </c>
      <c r="O242" s="560">
        <v>118</v>
      </c>
      <c r="P242" s="560">
        <v>49</v>
      </c>
      <c r="Q242" s="560">
        <v>0</v>
      </c>
      <c r="R242" s="560">
        <v>0</v>
      </c>
      <c r="S242" s="560">
        <v>0</v>
      </c>
      <c r="T242" s="560">
        <v>0</v>
      </c>
      <c r="U242" s="560">
        <v>0</v>
      </c>
      <c r="V242" s="560">
        <v>0</v>
      </c>
      <c r="W242" s="560">
        <v>196</v>
      </c>
      <c r="X242" s="560">
        <v>28</v>
      </c>
      <c r="Y242" s="560">
        <v>7.9999999999999911</v>
      </c>
      <c r="Z242" s="560">
        <v>17.908629441624363</v>
      </c>
      <c r="AA242" s="560">
        <v>0</v>
      </c>
      <c r="AB242" s="560">
        <v>0</v>
      </c>
      <c r="AC242" s="560">
        <v>196</v>
      </c>
      <c r="AD242" s="560">
        <v>0</v>
      </c>
      <c r="AE242" s="560">
        <v>0</v>
      </c>
      <c r="AF242" s="560">
        <v>0</v>
      </c>
      <c r="AG242" s="560">
        <v>0</v>
      </c>
      <c r="AH242" s="560">
        <v>0</v>
      </c>
      <c r="AI242" s="560">
        <v>0</v>
      </c>
      <c r="AJ242" s="560">
        <v>0</v>
      </c>
      <c r="AK242" s="560">
        <v>0</v>
      </c>
      <c r="AL242" s="560">
        <v>0</v>
      </c>
      <c r="AM242" s="560">
        <v>0</v>
      </c>
      <c r="AN242" s="560">
        <v>0</v>
      </c>
      <c r="AO242" s="560">
        <v>0</v>
      </c>
      <c r="AP242" s="560">
        <v>0</v>
      </c>
      <c r="AQ242" s="560">
        <v>0</v>
      </c>
      <c r="AR242" s="560">
        <v>1.1736526946107786</v>
      </c>
      <c r="AS242" s="560">
        <v>1.1736526946107786</v>
      </c>
      <c r="AT242" s="560">
        <v>0</v>
      </c>
      <c r="AU242" s="560">
        <v>0</v>
      </c>
      <c r="AV242" s="560">
        <v>0</v>
      </c>
      <c r="AW242" s="560">
        <v>0</v>
      </c>
      <c r="AX242" s="560">
        <v>48.827586206896569</v>
      </c>
      <c r="AY242" s="560">
        <v>1.0888888888888877</v>
      </c>
      <c r="AZ242" s="560">
        <v>3.2666666666666679</v>
      </c>
      <c r="BA242" s="560">
        <v>37.644842728336435</v>
      </c>
      <c r="BB242" s="560">
        <v>0</v>
      </c>
      <c r="BC242" s="560">
        <v>0</v>
      </c>
      <c r="BD242" s="560">
        <v>0</v>
      </c>
      <c r="BE242" s="560">
        <v>0</v>
      </c>
      <c r="BF242" s="560">
        <v>0</v>
      </c>
      <c r="BG242" s="560">
        <v>1.69261658066667</v>
      </c>
      <c r="BH242" s="560">
        <v>0</v>
      </c>
      <c r="BI242" s="560">
        <v>0</v>
      </c>
      <c r="BJ242" s="560">
        <v>1</v>
      </c>
      <c r="BK242" s="560">
        <v>0</v>
      </c>
      <c r="BL242" s="560"/>
      <c r="BM242" s="560"/>
      <c r="BN242" s="560"/>
      <c r="BO242" s="560">
        <v>0</v>
      </c>
      <c r="BP242" s="560">
        <v>0</v>
      </c>
      <c r="BQ242" s="560">
        <v>0</v>
      </c>
      <c r="BR242" s="560"/>
    </row>
    <row r="243" spans="1:70" ht="15" x14ac:dyDescent="0.25">
      <c r="A243" s="564">
        <v>316</v>
      </c>
      <c r="B243" s="556">
        <v>142994</v>
      </c>
      <c r="C243" s="556">
        <v>9353097</v>
      </c>
      <c r="D243" s="557" t="s">
        <v>1303</v>
      </c>
      <c r="E243" s="558" t="s">
        <v>498</v>
      </c>
      <c r="F243" s="559" t="s">
        <v>1330</v>
      </c>
      <c r="G243" s="560">
        <v>1</v>
      </c>
      <c r="H243" s="560">
        <v>0</v>
      </c>
      <c r="I243" s="560">
        <v>0</v>
      </c>
      <c r="J243" s="560">
        <v>7</v>
      </c>
      <c r="K243" s="560">
        <v>0</v>
      </c>
      <c r="L243" s="560">
        <v>98</v>
      </c>
      <c r="M243" s="560">
        <v>98</v>
      </c>
      <c r="N243" s="560">
        <v>14</v>
      </c>
      <c r="O243" s="560">
        <v>56</v>
      </c>
      <c r="P243" s="560">
        <v>28</v>
      </c>
      <c r="Q243" s="560">
        <v>0</v>
      </c>
      <c r="R243" s="560">
        <v>0</v>
      </c>
      <c r="S243" s="560">
        <v>0</v>
      </c>
      <c r="T243" s="560">
        <v>0</v>
      </c>
      <c r="U243" s="560">
        <v>0</v>
      </c>
      <c r="V243" s="560">
        <v>0</v>
      </c>
      <c r="W243" s="560">
        <v>98</v>
      </c>
      <c r="X243" s="560">
        <v>14</v>
      </c>
      <c r="Y243" s="560">
        <v>3.0000000000000018</v>
      </c>
      <c r="Z243" s="560">
        <v>11.11340206185567</v>
      </c>
      <c r="AA243" s="560">
        <v>0</v>
      </c>
      <c r="AB243" s="560">
        <v>0</v>
      </c>
      <c r="AC243" s="560">
        <v>67.999999999999986</v>
      </c>
      <c r="AD243" s="560">
        <v>10.000000000000039</v>
      </c>
      <c r="AE243" s="560">
        <v>17.999999999999989</v>
      </c>
      <c r="AF243" s="560">
        <v>1.0000000000000038</v>
      </c>
      <c r="AG243" s="560">
        <v>1.0000000000000038</v>
      </c>
      <c r="AH243" s="560">
        <v>0</v>
      </c>
      <c r="AI243" s="560">
        <v>0</v>
      </c>
      <c r="AJ243" s="560">
        <v>0</v>
      </c>
      <c r="AK243" s="560">
        <v>0</v>
      </c>
      <c r="AL243" s="560">
        <v>0</v>
      </c>
      <c r="AM243" s="560">
        <v>0</v>
      </c>
      <c r="AN243" s="560">
        <v>0</v>
      </c>
      <c r="AO243" s="560">
        <v>0</v>
      </c>
      <c r="AP243" s="560">
        <v>0</v>
      </c>
      <c r="AQ243" s="560">
        <v>0</v>
      </c>
      <c r="AR243" s="560">
        <v>0</v>
      </c>
      <c r="AS243" s="560">
        <v>0</v>
      </c>
      <c r="AT243" s="560">
        <v>0</v>
      </c>
      <c r="AU243" s="560">
        <v>0</v>
      </c>
      <c r="AV243" s="560">
        <v>0</v>
      </c>
      <c r="AW243" s="560">
        <v>1.0103092783505154</v>
      </c>
      <c r="AX243" s="560">
        <v>8.0000000000000071</v>
      </c>
      <c r="AY243" s="560">
        <v>2.999999999999996</v>
      </c>
      <c r="AZ243" s="560">
        <v>4.0000000000000036</v>
      </c>
      <c r="BA243" s="560">
        <v>10.173333333333343</v>
      </c>
      <c r="BB243" s="560">
        <v>0</v>
      </c>
      <c r="BC243" s="560">
        <v>0</v>
      </c>
      <c r="BD243" s="560">
        <v>0</v>
      </c>
      <c r="BE243" s="560">
        <v>0</v>
      </c>
      <c r="BF243" s="560">
        <v>0</v>
      </c>
      <c r="BG243" s="560">
        <v>1.72799308717949</v>
      </c>
      <c r="BH243" s="560">
        <v>0</v>
      </c>
      <c r="BI243" s="560">
        <v>0</v>
      </c>
      <c r="BJ243" s="560">
        <v>1</v>
      </c>
      <c r="BK243" s="560">
        <v>0</v>
      </c>
      <c r="BL243" s="560"/>
      <c r="BM243" s="560"/>
      <c r="BN243" s="560"/>
      <c r="BO243" s="560">
        <v>0</v>
      </c>
      <c r="BP243" s="560">
        <v>0</v>
      </c>
      <c r="BQ243" s="560">
        <v>0</v>
      </c>
      <c r="BR243" s="560"/>
    </row>
    <row r="244" spans="1:70" ht="15" x14ac:dyDescent="0.25">
      <c r="A244" s="564">
        <v>489</v>
      </c>
      <c r="B244" s="556">
        <v>143070</v>
      </c>
      <c r="C244" s="556">
        <v>9353098</v>
      </c>
      <c r="D244" s="557" t="s">
        <v>915</v>
      </c>
      <c r="E244" s="558" t="s">
        <v>498</v>
      </c>
      <c r="F244" s="559" t="s">
        <v>1330</v>
      </c>
      <c r="G244" s="560">
        <v>1</v>
      </c>
      <c r="H244" s="560">
        <v>0</v>
      </c>
      <c r="I244" s="560">
        <v>0</v>
      </c>
      <c r="J244" s="560">
        <v>7</v>
      </c>
      <c r="K244" s="560">
        <v>0</v>
      </c>
      <c r="L244" s="560">
        <v>66</v>
      </c>
      <c r="M244" s="560">
        <v>66</v>
      </c>
      <c r="N244" s="560">
        <v>9</v>
      </c>
      <c r="O244" s="560">
        <v>45</v>
      </c>
      <c r="P244" s="560">
        <v>12</v>
      </c>
      <c r="Q244" s="560">
        <v>0</v>
      </c>
      <c r="R244" s="560">
        <v>0</v>
      </c>
      <c r="S244" s="560">
        <v>0</v>
      </c>
      <c r="T244" s="560">
        <v>0</v>
      </c>
      <c r="U244" s="560">
        <v>0</v>
      </c>
      <c r="V244" s="560">
        <v>0</v>
      </c>
      <c r="W244" s="560">
        <v>66</v>
      </c>
      <c r="X244" s="560">
        <v>9.4285714285714288</v>
      </c>
      <c r="Y244" s="560">
        <v>3.0000000000000027</v>
      </c>
      <c r="Z244" s="560">
        <v>13.200000000000001</v>
      </c>
      <c r="AA244" s="560">
        <v>0</v>
      </c>
      <c r="AB244" s="560">
        <v>0</v>
      </c>
      <c r="AC244" s="560">
        <v>59.999999999999993</v>
      </c>
      <c r="AD244" s="560">
        <v>1.0000000000000033</v>
      </c>
      <c r="AE244" s="560">
        <v>1.0000000000000033</v>
      </c>
      <c r="AF244" s="560">
        <v>3.9999999999999996</v>
      </c>
      <c r="AG244" s="560">
        <v>0</v>
      </c>
      <c r="AH244" s="560">
        <v>0</v>
      </c>
      <c r="AI244" s="560">
        <v>0</v>
      </c>
      <c r="AJ244" s="560">
        <v>0</v>
      </c>
      <c r="AK244" s="560">
        <v>0</v>
      </c>
      <c r="AL244" s="560">
        <v>0</v>
      </c>
      <c r="AM244" s="560">
        <v>0</v>
      </c>
      <c r="AN244" s="560">
        <v>0</v>
      </c>
      <c r="AO244" s="560">
        <v>0</v>
      </c>
      <c r="AP244" s="560">
        <v>0</v>
      </c>
      <c r="AQ244" s="560">
        <v>0</v>
      </c>
      <c r="AR244" s="560">
        <v>0</v>
      </c>
      <c r="AS244" s="560">
        <v>0</v>
      </c>
      <c r="AT244" s="560">
        <v>0</v>
      </c>
      <c r="AU244" s="560">
        <v>0</v>
      </c>
      <c r="AV244" s="560">
        <v>0</v>
      </c>
      <c r="AW244" s="560">
        <v>0</v>
      </c>
      <c r="AX244" s="560">
        <v>14.999999999999984</v>
      </c>
      <c r="AY244" s="560">
        <v>2.1818181818181839</v>
      </c>
      <c r="AZ244" s="560">
        <v>2.1818181818181839</v>
      </c>
      <c r="BA244" s="560">
        <v>12.773684210526307</v>
      </c>
      <c r="BB244" s="560">
        <v>0</v>
      </c>
      <c r="BC244" s="560">
        <v>0</v>
      </c>
      <c r="BD244" s="560">
        <v>0</v>
      </c>
      <c r="BE244" s="560">
        <v>0</v>
      </c>
      <c r="BF244" s="560">
        <v>0</v>
      </c>
      <c r="BG244" s="560">
        <v>1.5437666057971</v>
      </c>
      <c r="BH244" s="560">
        <v>0</v>
      </c>
      <c r="BI244" s="560">
        <v>0</v>
      </c>
      <c r="BJ244" s="560">
        <v>1</v>
      </c>
      <c r="BK244" s="560">
        <v>0</v>
      </c>
      <c r="BL244" s="560"/>
      <c r="BM244" s="560"/>
      <c r="BN244" s="560"/>
      <c r="BO244" s="560">
        <v>0</v>
      </c>
      <c r="BP244" s="560">
        <v>0</v>
      </c>
      <c r="BQ244" s="560">
        <v>0</v>
      </c>
      <c r="BR244" s="560"/>
    </row>
    <row r="245" spans="1:70" ht="15" x14ac:dyDescent="0.25">
      <c r="A245" s="564">
        <v>86</v>
      </c>
      <c r="B245" s="556">
        <v>143071</v>
      </c>
      <c r="C245" s="556">
        <v>9353099</v>
      </c>
      <c r="D245" s="557" t="s">
        <v>738</v>
      </c>
      <c r="E245" s="558" t="s">
        <v>498</v>
      </c>
      <c r="F245" s="559" t="s">
        <v>1330</v>
      </c>
      <c r="G245" s="560">
        <v>1</v>
      </c>
      <c r="H245" s="560">
        <v>0</v>
      </c>
      <c r="I245" s="560">
        <v>0</v>
      </c>
      <c r="J245" s="560">
        <v>7</v>
      </c>
      <c r="K245" s="560">
        <v>0</v>
      </c>
      <c r="L245" s="560">
        <v>70</v>
      </c>
      <c r="M245" s="560">
        <v>70</v>
      </c>
      <c r="N245" s="560">
        <v>9</v>
      </c>
      <c r="O245" s="560">
        <v>42</v>
      </c>
      <c r="P245" s="560">
        <v>19</v>
      </c>
      <c r="Q245" s="560">
        <v>0</v>
      </c>
      <c r="R245" s="560">
        <v>0</v>
      </c>
      <c r="S245" s="560">
        <v>0</v>
      </c>
      <c r="T245" s="560">
        <v>0</v>
      </c>
      <c r="U245" s="560">
        <v>0</v>
      </c>
      <c r="V245" s="560">
        <v>0</v>
      </c>
      <c r="W245" s="560">
        <v>70</v>
      </c>
      <c r="X245" s="560">
        <v>10</v>
      </c>
      <c r="Y245" s="560">
        <v>3.0000000000000031</v>
      </c>
      <c r="Z245" s="560">
        <v>3.0882352941176472</v>
      </c>
      <c r="AA245" s="560">
        <v>0</v>
      </c>
      <c r="AB245" s="560">
        <v>0</v>
      </c>
      <c r="AC245" s="560">
        <v>66.999999999999986</v>
      </c>
      <c r="AD245" s="560">
        <v>2.0000000000000018</v>
      </c>
      <c r="AE245" s="560">
        <v>0</v>
      </c>
      <c r="AF245" s="560">
        <v>1.0000000000000009</v>
      </c>
      <c r="AG245" s="560">
        <v>0</v>
      </c>
      <c r="AH245" s="560">
        <v>0</v>
      </c>
      <c r="AI245" s="560">
        <v>0</v>
      </c>
      <c r="AJ245" s="560">
        <v>0</v>
      </c>
      <c r="AK245" s="560">
        <v>0</v>
      </c>
      <c r="AL245" s="560">
        <v>0</v>
      </c>
      <c r="AM245" s="560">
        <v>0</v>
      </c>
      <c r="AN245" s="560">
        <v>0</v>
      </c>
      <c r="AO245" s="560">
        <v>0</v>
      </c>
      <c r="AP245" s="560">
        <v>0</v>
      </c>
      <c r="AQ245" s="560">
        <v>0</v>
      </c>
      <c r="AR245" s="560">
        <v>0</v>
      </c>
      <c r="AS245" s="560">
        <v>0</v>
      </c>
      <c r="AT245" s="560">
        <v>0</v>
      </c>
      <c r="AU245" s="560">
        <v>0</v>
      </c>
      <c r="AV245" s="560">
        <v>0</v>
      </c>
      <c r="AW245" s="560">
        <v>0</v>
      </c>
      <c r="AX245" s="560">
        <v>17.000000000000011</v>
      </c>
      <c r="AY245" s="560">
        <v>2.0000000000000031</v>
      </c>
      <c r="AZ245" s="560">
        <v>2.9999999999999951</v>
      </c>
      <c r="BA245" s="560">
        <v>14.952459016393444</v>
      </c>
      <c r="BB245" s="560">
        <v>0</v>
      </c>
      <c r="BC245" s="560">
        <v>0</v>
      </c>
      <c r="BD245" s="560">
        <v>0</v>
      </c>
      <c r="BE245" s="560">
        <v>0</v>
      </c>
      <c r="BF245" s="560">
        <v>0</v>
      </c>
      <c r="BG245" s="560">
        <v>1.11327962151899</v>
      </c>
      <c r="BH245" s="560">
        <v>0</v>
      </c>
      <c r="BI245" s="560">
        <v>0</v>
      </c>
      <c r="BJ245" s="560">
        <v>1</v>
      </c>
      <c r="BK245" s="560">
        <v>0</v>
      </c>
      <c r="BL245" s="560"/>
      <c r="BM245" s="560"/>
      <c r="BN245" s="560"/>
      <c r="BO245" s="560">
        <v>0</v>
      </c>
      <c r="BP245" s="560">
        <v>0</v>
      </c>
      <c r="BQ245" s="560">
        <v>0</v>
      </c>
      <c r="BR245" s="560"/>
    </row>
    <row r="246" spans="1:70" ht="15" x14ac:dyDescent="0.25">
      <c r="A246" s="564">
        <v>325</v>
      </c>
      <c r="B246" s="556">
        <v>142595</v>
      </c>
      <c r="C246" s="556">
        <v>9353115</v>
      </c>
      <c r="D246" s="557" t="s">
        <v>1304</v>
      </c>
      <c r="E246" s="558" t="s">
        <v>498</v>
      </c>
      <c r="F246" s="559" t="s">
        <v>1330</v>
      </c>
      <c r="G246" s="560">
        <v>1</v>
      </c>
      <c r="H246" s="560">
        <v>0</v>
      </c>
      <c r="I246" s="560">
        <v>0</v>
      </c>
      <c r="J246" s="560">
        <v>7</v>
      </c>
      <c r="K246" s="560">
        <v>0</v>
      </c>
      <c r="L246" s="560">
        <v>101</v>
      </c>
      <c r="M246" s="560">
        <v>101</v>
      </c>
      <c r="N246" s="560">
        <v>14</v>
      </c>
      <c r="O246" s="560">
        <v>59</v>
      </c>
      <c r="P246" s="560">
        <v>28</v>
      </c>
      <c r="Q246" s="560">
        <v>0</v>
      </c>
      <c r="R246" s="560">
        <v>0</v>
      </c>
      <c r="S246" s="560">
        <v>0</v>
      </c>
      <c r="T246" s="560">
        <v>0</v>
      </c>
      <c r="U246" s="560">
        <v>0</v>
      </c>
      <c r="V246" s="560">
        <v>0</v>
      </c>
      <c r="W246" s="560">
        <v>101</v>
      </c>
      <c r="X246" s="560">
        <v>14.428571428571429</v>
      </c>
      <c r="Y246" s="560">
        <v>3.9999999999999996</v>
      </c>
      <c r="Z246" s="560">
        <v>7.6952380952380963</v>
      </c>
      <c r="AA246" s="560">
        <v>0</v>
      </c>
      <c r="AB246" s="560">
        <v>0</v>
      </c>
      <c r="AC246" s="560">
        <v>89.89</v>
      </c>
      <c r="AD246" s="560">
        <v>5.0500000000000007</v>
      </c>
      <c r="AE246" s="560">
        <v>5.0500000000000007</v>
      </c>
      <c r="AF246" s="560">
        <v>1.01</v>
      </c>
      <c r="AG246" s="560">
        <v>0</v>
      </c>
      <c r="AH246" s="560">
        <v>0</v>
      </c>
      <c r="AI246" s="560">
        <v>0</v>
      </c>
      <c r="AJ246" s="560">
        <v>0</v>
      </c>
      <c r="AK246" s="560">
        <v>0</v>
      </c>
      <c r="AL246" s="560">
        <v>0</v>
      </c>
      <c r="AM246" s="560">
        <v>0</v>
      </c>
      <c r="AN246" s="560">
        <v>0</v>
      </c>
      <c r="AO246" s="560">
        <v>0</v>
      </c>
      <c r="AP246" s="560">
        <v>0</v>
      </c>
      <c r="AQ246" s="560">
        <v>0</v>
      </c>
      <c r="AR246" s="560">
        <v>0</v>
      </c>
      <c r="AS246" s="560">
        <v>0</v>
      </c>
      <c r="AT246" s="560">
        <v>0</v>
      </c>
      <c r="AU246" s="560">
        <v>0</v>
      </c>
      <c r="AV246" s="560">
        <v>0</v>
      </c>
      <c r="AW246" s="560">
        <v>0</v>
      </c>
      <c r="AX246" s="560">
        <v>18.000000000000007</v>
      </c>
      <c r="AY246" s="560">
        <v>0</v>
      </c>
      <c r="AZ246" s="560">
        <v>0.99999999999999956</v>
      </c>
      <c r="BA246" s="560">
        <v>13.489885057471266</v>
      </c>
      <c r="BB246" s="560">
        <v>0</v>
      </c>
      <c r="BC246" s="560">
        <v>0</v>
      </c>
      <c r="BD246" s="560">
        <v>0</v>
      </c>
      <c r="BE246" s="560">
        <v>0</v>
      </c>
      <c r="BF246" s="560">
        <v>0</v>
      </c>
      <c r="BG246" s="560">
        <v>0.88732904565217396</v>
      </c>
      <c r="BH246" s="560">
        <v>0</v>
      </c>
      <c r="BI246" s="560">
        <v>0</v>
      </c>
      <c r="BJ246" s="560">
        <v>1</v>
      </c>
      <c r="BK246" s="560">
        <v>0</v>
      </c>
      <c r="BL246" s="560"/>
      <c r="BM246" s="560"/>
      <c r="BN246" s="560"/>
      <c r="BO246" s="560">
        <v>0</v>
      </c>
      <c r="BP246" s="560">
        <v>0</v>
      </c>
      <c r="BQ246" s="560">
        <v>0</v>
      </c>
      <c r="BR246" s="560"/>
    </row>
    <row r="247" spans="1:70" ht="15" x14ac:dyDescent="0.25">
      <c r="A247" s="564">
        <v>38</v>
      </c>
      <c r="B247" s="556">
        <v>143065</v>
      </c>
      <c r="C247" s="556">
        <v>9353116</v>
      </c>
      <c r="D247" s="557" t="s">
        <v>1305</v>
      </c>
      <c r="E247" s="558" t="s">
        <v>498</v>
      </c>
      <c r="F247" s="559" t="s">
        <v>1330</v>
      </c>
      <c r="G247" s="560">
        <v>1</v>
      </c>
      <c r="H247" s="560">
        <v>0</v>
      </c>
      <c r="I247" s="560">
        <v>0</v>
      </c>
      <c r="J247" s="560">
        <v>7</v>
      </c>
      <c r="K247" s="560">
        <v>0</v>
      </c>
      <c r="L247" s="560">
        <v>121</v>
      </c>
      <c r="M247" s="560">
        <v>121</v>
      </c>
      <c r="N247" s="560">
        <v>19</v>
      </c>
      <c r="O247" s="560">
        <v>72</v>
      </c>
      <c r="P247" s="560">
        <v>30</v>
      </c>
      <c r="Q247" s="560">
        <v>0</v>
      </c>
      <c r="R247" s="560">
        <v>0</v>
      </c>
      <c r="S247" s="560">
        <v>0</v>
      </c>
      <c r="T247" s="560">
        <v>0</v>
      </c>
      <c r="U247" s="560">
        <v>0</v>
      </c>
      <c r="V247" s="560">
        <v>0</v>
      </c>
      <c r="W247" s="560">
        <v>121</v>
      </c>
      <c r="X247" s="560">
        <v>17.285714285714285</v>
      </c>
      <c r="Y247" s="560">
        <v>5.9999999999999956</v>
      </c>
      <c r="Z247" s="560">
        <v>14.43119266055046</v>
      </c>
      <c r="AA247" s="560">
        <v>0</v>
      </c>
      <c r="AB247" s="560">
        <v>0</v>
      </c>
      <c r="AC247" s="560">
        <v>121</v>
      </c>
      <c r="AD247" s="560">
        <v>0</v>
      </c>
      <c r="AE247" s="560">
        <v>0</v>
      </c>
      <c r="AF247" s="560">
        <v>0</v>
      </c>
      <c r="AG247" s="560">
        <v>0</v>
      </c>
      <c r="AH247" s="560">
        <v>0</v>
      </c>
      <c r="AI247" s="560">
        <v>0</v>
      </c>
      <c r="AJ247" s="560">
        <v>0</v>
      </c>
      <c r="AK247" s="560">
        <v>0</v>
      </c>
      <c r="AL247" s="560">
        <v>0</v>
      </c>
      <c r="AM247" s="560">
        <v>0</v>
      </c>
      <c r="AN247" s="560">
        <v>0</v>
      </c>
      <c r="AO247" s="560">
        <v>0</v>
      </c>
      <c r="AP247" s="560">
        <v>0</v>
      </c>
      <c r="AQ247" s="560">
        <v>0</v>
      </c>
      <c r="AR247" s="560">
        <v>1.1862745098039216</v>
      </c>
      <c r="AS247" s="560">
        <v>1.1862745098039216</v>
      </c>
      <c r="AT247" s="560">
        <v>0</v>
      </c>
      <c r="AU247" s="560">
        <v>0</v>
      </c>
      <c r="AV247" s="560">
        <v>0</v>
      </c>
      <c r="AW247" s="560">
        <v>0</v>
      </c>
      <c r="AX247" s="560">
        <v>28.394366197183128</v>
      </c>
      <c r="AY247" s="560">
        <v>2.1428571428571419</v>
      </c>
      <c r="AZ247" s="560">
        <v>2.1428571428571419</v>
      </c>
      <c r="BA247" s="560">
        <v>22.415289383358999</v>
      </c>
      <c r="BB247" s="560">
        <v>0</v>
      </c>
      <c r="BC247" s="560">
        <v>0</v>
      </c>
      <c r="BD247" s="560">
        <v>0</v>
      </c>
      <c r="BE247" s="560">
        <v>6.9000000000000297</v>
      </c>
      <c r="BF247" s="560">
        <v>0</v>
      </c>
      <c r="BG247" s="560">
        <v>2.4448694496062999</v>
      </c>
      <c r="BH247" s="560">
        <v>0</v>
      </c>
      <c r="BI247" s="560">
        <v>1</v>
      </c>
      <c r="BJ247" s="560">
        <v>1</v>
      </c>
      <c r="BK247" s="560">
        <v>0</v>
      </c>
      <c r="BL247" s="560"/>
      <c r="BM247" s="560"/>
      <c r="BN247" s="560"/>
      <c r="BO247" s="560">
        <v>0</v>
      </c>
      <c r="BP247" s="560">
        <v>0</v>
      </c>
      <c r="BQ247" s="560">
        <v>0</v>
      </c>
      <c r="BR247" s="560"/>
    </row>
    <row r="248" spans="1:70" ht="15" x14ac:dyDescent="0.25">
      <c r="A248" s="564">
        <v>240</v>
      </c>
      <c r="B248" s="556">
        <v>142597</v>
      </c>
      <c r="C248" s="556">
        <v>9353302</v>
      </c>
      <c r="D248" s="557" t="s">
        <v>1306</v>
      </c>
      <c r="E248" s="558" t="s">
        <v>498</v>
      </c>
      <c r="F248" s="559" t="s">
        <v>1330</v>
      </c>
      <c r="G248" s="560">
        <v>1</v>
      </c>
      <c r="H248" s="560">
        <v>0</v>
      </c>
      <c r="I248" s="560">
        <v>0</v>
      </c>
      <c r="J248" s="560">
        <v>7</v>
      </c>
      <c r="K248" s="560">
        <v>0</v>
      </c>
      <c r="L248" s="560">
        <v>150</v>
      </c>
      <c r="M248" s="560">
        <v>150</v>
      </c>
      <c r="N248" s="560">
        <v>26</v>
      </c>
      <c r="O248" s="560">
        <v>92</v>
      </c>
      <c r="P248" s="560">
        <v>32</v>
      </c>
      <c r="Q248" s="560">
        <v>0</v>
      </c>
      <c r="R248" s="560">
        <v>0</v>
      </c>
      <c r="S248" s="560">
        <v>0</v>
      </c>
      <c r="T248" s="560">
        <v>0</v>
      </c>
      <c r="U248" s="560">
        <v>0</v>
      </c>
      <c r="V248" s="560">
        <v>0</v>
      </c>
      <c r="W248" s="560">
        <v>150</v>
      </c>
      <c r="X248" s="560">
        <v>21.428571428571427</v>
      </c>
      <c r="Y248" s="560">
        <v>13.999999999999995</v>
      </c>
      <c r="Z248" s="560">
        <v>39</v>
      </c>
      <c r="AA248" s="560">
        <v>0</v>
      </c>
      <c r="AB248" s="560">
        <v>0</v>
      </c>
      <c r="AC248" s="560">
        <v>88.000000000000057</v>
      </c>
      <c r="AD248" s="560">
        <v>61.00000000000005</v>
      </c>
      <c r="AE248" s="560">
        <v>0</v>
      </c>
      <c r="AF248" s="560">
        <v>0</v>
      </c>
      <c r="AG248" s="560">
        <v>0</v>
      </c>
      <c r="AH248" s="560">
        <v>1.0000000000000004</v>
      </c>
      <c r="AI248" s="560">
        <v>0</v>
      </c>
      <c r="AJ248" s="560">
        <v>0</v>
      </c>
      <c r="AK248" s="560">
        <v>0</v>
      </c>
      <c r="AL248" s="560">
        <v>0</v>
      </c>
      <c r="AM248" s="560">
        <v>0</v>
      </c>
      <c r="AN248" s="560">
        <v>0</v>
      </c>
      <c r="AO248" s="560">
        <v>0</v>
      </c>
      <c r="AP248" s="560">
        <v>0</v>
      </c>
      <c r="AQ248" s="560">
        <v>1.209677419354839</v>
      </c>
      <c r="AR248" s="560">
        <v>4.8387096774193497</v>
      </c>
      <c r="AS248" s="560">
        <v>8.4677419354838701</v>
      </c>
      <c r="AT248" s="560">
        <v>0</v>
      </c>
      <c r="AU248" s="560">
        <v>0</v>
      </c>
      <c r="AV248" s="560">
        <v>0</v>
      </c>
      <c r="AW248" s="560">
        <v>0</v>
      </c>
      <c r="AX248" s="560">
        <v>34.896551724137915</v>
      </c>
      <c r="AY248" s="560">
        <v>4.9230769230769278</v>
      </c>
      <c r="AZ248" s="560">
        <v>8.6153846153846079</v>
      </c>
      <c r="BA248" s="560">
        <v>35.327842902370136</v>
      </c>
      <c r="BB248" s="560">
        <v>0</v>
      </c>
      <c r="BC248" s="560">
        <v>0</v>
      </c>
      <c r="BD248" s="560">
        <v>0</v>
      </c>
      <c r="BE248" s="560">
        <v>13.999999999999948</v>
      </c>
      <c r="BF248" s="560">
        <v>0</v>
      </c>
      <c r="BG248" s="560">
        <v>0.424760685375494</v>
      </c>
      <c r="BH248" s="560">
        <v>0</v>
      </c>
      <c r="BI248" s="560">
        <v>0</v>
      </c>
      <c r="BJ248" s="560">
        <v>1</v>
      </c>
      <c r="BK248" s="560">
        <v>0</v>
      </c>
      <c r="BL248" s="560"/>
      <c r="BM248" s="560"/>
      <c r="BN248" s="560"/>
      <c r="BO248" s="560">
        <v>25.4</v>
      </c>
      <c r="BP248" s="560">
        <v>17.8</v>
      </c>
      <c r="BQ248" s="560">
        <v>24.4</v>
      </c>
      <c r="BR248" s="560"/>
    </row>
    <row r="249" spans="1:70" ht="15" x14ac:dyDescent="0.25">
      <c r="A249" s="564">
        <v>437</v>
      </c>
      <c r="B249" s="556">
        <v>139149</v>
      </c>
      <c r="C249" s="556">
        <v>9353312</v>
      </c>
      <c r="D249" s="557" t="s">
        <v>1307</v>
      </c>
      <c r="E249" s="558" t="s">
        <v>498</v>
      </c>
      <c r="F249" s="559" t="s">
        <v>1330</v>
      </c>
      <c r="G249" s="560">
        <v>1</v>
      </c>
      <c r="H249" s="560">
        <v>0</v>
      </c>
      <c r="I249" s="560">
        <v>0</v>
      </c>
      <c r="J249" s="560">
        <v>7</v>
      </c>
      <c r="K249" s="560">
        <v>0</v>
      </c>
      <c r="L249" s="560">
        <v>80</v>
      </c>
      <c r="M249" s="560">
        <v>80</v>
      </c>
      <c r="N249" s="560">
        <v>13</v>
      </c>
      <c r="O249" s="560">
        <v>47</v>
      </c>
      <c r="P249" s="560">
        <v>20</v>
      </c>
      <c r="Q249" s="560">
        <v>0</v>
      </c>
      <c r="R249" s="560">
        <v>0</v>
      </c>
      <c r="S249" s="560">
        <v>0</v>
      </c>
      <c r="T249" s="560">
        <v>0</v>
      </c>
      <c r="U249" s="560">
        <v>0</v>
      </c>
      <c r="V249" s="560">
        <v>0</v>
      </c>
      <c r="W249" s="560">
        <v>80</v>
      </c>
      <c r="X249" s="560">
        <v>11.428571428571429</v>
      </c>
      <c r="Y249" s="560">
        <v>10</v>
      </c>
      <c r="Z249" s="560">
        <v>12.151898734177216</v>
      </c>
      <c r="AA249" s="560">
        <v>0</v>
      </c>
      <c r="AB249" s="560">
        <v>0</v>
      </c>
      <c r="AC249" s="560">
        <v>59</v>
      </c>
      <c r="AD249" s="560">
        <v>5</v>
      </c>
      <c r="AE249" s="560">
        <v>5</v>
      </c>
      <c r="AF249" s="560">
        <v>9</v>
      </c>
      <c r="AG249" s="560">
        <v>0</v>
      </c>
      <c r="AH249" s="560">
        <v>2</v>
      </c>
      <c r="AI249" s="560">
        <v>0</v>
      </c>
      <c r="AJ249" s="560">
        <v>0</v>
      </c>
      <c r="AK249" s="560">
        <v>0</v>
      </c>
      <c r="AL249" s="560">
        <v>0</v>
      </c>
      <c r="AM249" s="560">
        <v>0</v>
      </c>
      <c r="AN249" s="560">
        <v>0</v>
      </c>
      <c r="AO249" s="560">
        <v>0</v>
      </c>
      <c r="AP249" s="560">
        <v>0</v>
      </c>
      <c r="AQ249" s="560">
        <v>0</v>
      </c>
      <c r="AR249" s="560">
        <v>2.3880597014925358</v>
      </c>
      <c r="AS249" s="560">
        <v>2.3880597014925358</v>
      </c>
      <c r="AT249" s="560">
        <v>0</v>
      </c>
      <c r="AU249" s="560">
        <v>0</v>
      </c>
      <c r="AV249" s="560">
        <v>0</v>
      </c>
      <c r="AW249" s="560">
        <v>0</v>
      </c>
      <c r="AX249" s="560">
        <v>12.818181818181831</v>
      </c>
      <c r="AY249" s="560">
        <v>0</v>
      </c>
      <c r="AZ249" s="560">
        <v>1.0526315789473679</v>
      </c>
      <c r="BA249" s="560">
        <v>10.286995643790624</v>
      </c>
      <c r="BB249" s="560">
        <v>0</v>
      </c>
      <c r="BC249" s="560">
        <v>0</v>
      </c>
      <c r="BD249" s="560">
        <v>0</v>
      </c>
      <c r="BE249" s="560">
        <v>0.99999999999999978</v>
      </c>
      <c r="BF249" s="560">
        <v>0</v>
      </c>
      <c r="BG249" s="560">
        <v>3.2672469227272698</v>
      </c>
      <c r="BH249" s="560">
        <v>0</v>
      </c>
      <c r="BI249" s="560">
        <v>1</v>
      </c>
      <c r="BJ249" s="560">
        <v>1</v>
      </c>
      <c r="BK249" s="560">
        <v>0</v>
      </c>
      <c r="BL249" s="560"/>
      <c r="BM249" s="560"/>
      <c r="BN249" s="560"/>
      <c r="BO249" s="560">
        <v>0</v>
      </c>
      <c r="BP249" s="560">
        <v>0</v>
      </c>
      <c r="BQ249" s="560">
        <v>0</v>
      </c>
      <c r="BR249" s="560"/>
    </row>
    <row r="250" spans="1:70" ht="15" x14ac:dyDescent="0.25">
      <c r="A250" s="564">
        <v>472</v>
      </c>
      <c r="B250" s="556">
        <v>137419</v>
      </c>
      <c r="C250" s="556">
        <v>9353314</v>
      </c>
      <c r="D250" s="557" t="s">
        <v>1308</v>
      </c>
      <c r="E250" s="558" t="s">
        <v>498</v>
      </c>
      <c r="F250" s="559" t="s">
        <v>1330</v>
      </c>
      <c r="G250" s="560">
        <v>1</v>
      </c>
      <c r="H250" s="560">
        <v>0</v>
      </c>
      <c r="I250" s="560">
        <v>0</v>
      </c>
      <c r="J250" s="560">
        <v>7</v>
      </c>
      <c r="K250" s="560">
        <v>0</v>
      </c>
      <c r="L250" s="560">
        <v>420</v>
      </c>
      <c r="M250" s="560">
        <v>420</v>
      </c>
      <c r="N250" s="560">
        <v>61</v>
      </c>
      <c r="O250" s="560">
        <v>240</v>
      </c>
      <c r="P250" s="560">
        <v>119</v>
      </c>
      <c r="Q250" s="560">
        <v>0</v>
      </c>
      <c r="R250" s="560">
        <v>0</v>
      </c>
      <c r="S250" s="560">
        <v>0</v>
      </c>
      <c r="T250" s="560">
        <v>0</v>
      </c>
      <c r="U250" s="560">
        <v>0</v>
      </c>
      <c r="V250" s="560">
        <v>0</v>
      </c>
      <c r="W250" s="560">
        <v>420</v>
      </c>
      <c r="X250" s="560">
        <v>60</v>
      </c>
      <c r="Y250" s="560">
        <v>42.999999999999844</v>
      </c>
      <c r="Z250" s="560">
        <v>82.372881355932194</v>
      </c>
      <c r="AA250" s="560">
        <v>0</v>
      </c>
      <c r="AB250" s="560">
        <v>0</v>
      </c>
      <c r="AC250" s="560">
        <v>374.89260143198095</v>
      </c>
      <c r="AD250" s="560">
        <v>1.0023866348448709</v>
      </c>
      <c r="AE250" s="560">
        <v>0</v>
      </c>
      <c r="AF250" s="560">
        <v>44.105011933174076</v>
      </c>
      <c r="AG250" s="560">
        <v>0</v>
      </c>
      <c r="AH250" s="560">
        <v>0</v>
      </c>
      <c r="AI250" s="560">
        <v>0</v>
      </c>
      <c r="AJ250" s="560">
        <v>0</v>
      </c>
      <c r="AK250" s="560">
        <v>0</v>
      </c>
      <c r="AL250" s="560">
        <v>0</v>
      </c>
      <c r="AM250" s="560">
        <v>0</v>
      </c>
      <c r="AN250" s="560">
        <v>0</v>
      </c>
      <c r="AO250" s="560">
        <v>0</v>
      </c>
      <c r="AP250" s="560">
        <v>0</v>
      </c>
      <c r="AQ250" s="560">
        <v>0</v>
      </c>
      <c r="AR250" s="560">
        <v>2.3398328690807784</v>
      </c>
      <c r="AS250" s="560">
        <v>10.529247910863528</v>
      </c>
      <c r="AT250" s="560">
        <v>0</v>
      </c>
      <c r="AU250" s="560">
        <v>0</v>
      </c>
      <c r="AV250" s="560">
        <v>0</v>
      </c>
      <c r="AW250" s="560">
        <v>4.0677966101694913</v>
      </c>
      <c r="AX250" s="560">
        <v>102.41379310344816</v>
      </c>
      <c r="AY250" s="560">
        <v>12.205128205128258</v>
      </c>
      <c r="AZ250" s="560">
        <v>18.307692307692324</v>
      </c>
      <c r="BA250" s="560">
        <v>92.109662117730437</v>
      </c>
      <c r="BB250" s="560">
        <v>0</v>
      </c>
      <c r="BC250" s="560">
        <v>0</v>
      </c>
      <c r="BD250" s="560">
        <v>0</v>
      </c>
      <c r="BE250" s="560">
        <v>0</v>
      </c>
      <c r="BF250" s="560">
        <v>0</v>
      </c>
      <c r="BG250" s="560">
        <v>0.76754042922077903</v>
      </c>
      <c r="BH250" s="560">
        <v>0</v>
      </c>
      <c r="BI250" s="560">
        <v>0</v>
      </c>
      <c r="BJ250" s="560">
        <v>1</v>
      </c>
      <c r="BK250" s="560">
        <v>0</v>
      </c>
      <c r="BL250" s="560"/>
      <c r="BM250" s="560"/>
      <c r="BN250" s="560"/>
      <c r="BO250" s="560">
        <v>0</v>
      </c>
      <c r="BP250" s="560">
        <v>0</v>
      </c>
      <c r="BQ250" s="560">
        <v>0</v>
      </c>
      <c r="BR250" s="560"/>
    </row>
    <row r="251" spans="1:70" ht="15" x14ac:dyDescent="0.25">
      <c r="A251" s="564">
        <v>487</v>
      </c>
      <c r="B251" s="556">
        <v>139448</v>
      </c>
      <c r="C251" s="556">
        <v>9353318</v>
      </c>
      <c r="D251" s="557" t="s">
        <v>1309</v>
      </c>
      <c r="E251" s="558" t="s">
        <v>498</v>
      </c>
      <c r="F251" s="559" t="s">
        <v>1330</v>
      </c>
      <c r="G251" s="560">
        <v>1</v>
      </c>
      <c r="H251" s="560">
        <v>0</v>
      </c>
      <c r="I251" s="560">
        <v>0</v>
      </c>
      <c r="J251" s="560">
        <v>7</v>
      </c>
      <c r="K251" s="560">
        <v>0</v>
      </c>
      <c r="L251" s="560">
        <v>308</v>
      </c>
      <c r="M251" s="560">
        <v>308</v>
      </c>
      <c r="N251" s="560">
        <v>43</v>
      </c>
      <c r="O251" s="560">
        <v>178</v>
      </c>
      <c r="P251" s="560">
        <v>87</v>
      </c>
      <c r="Q251" s="560">
        <v>0</v>
      </c>
      <c r="R251" s="560">
        <v>0</v>
      </c>
      <c r="S251" s="560">
        <v>0</v>
      </c>
      <c r="T251" s="560">
        <v>0</v>
      </c>
      <c r="U251" s="560">
        <v>0</v>
      </c>
      <c r="V251" s="560">
        <v>0</v>
      </c>
      <c r="W251" s="560">
        <v>308</v>
      </c>
      <c r="X251" s="560">
        <v>44</v>
      </c>
      <c r="Y251" s="560">
        <v>12.000000000000012</v>
      </c>
      <c r="Z251" s="560">
        <v>37.044673539518904</v>
      </c>
      <c r="AA251" s="560">
        <v>0</v>
      </c>
      <c r="AB251" s="560">
        <v>0</v>
      </c>
      <c r="AC251" s="560">
        <v>247</v>
      </c>
      <c r="AD251" s="560">
        <v>60.000000000000064</v>
      </c>
      <c r="AE251" s="560">
        <v>0</v>
      </c>
      <c r="AF251" s="560">
        <v>1.0000000000000011</v>
      </c>
      <c r="AG251" s="560">
        <v>0</v>
      </c>
      <c r="AH251" s="560">
        <v>0</v>
      </c>
      <c r="AI251" s="560">
        <v>0</v>
      </c>
      <c r="AJ251" s="560">
        <v>0</v>
      </c>
      <c r="AK251" s="560">
        <v>0</v>
      </c>
      <c r="AL251" s="560">
        <v>0</v>
      </c>
      <c r="AM251" s="560">
        <v>0</v>
      </c>
      <c r="AN251" s="560">
        <v>0</v>
      </c>
      <c r="AO251" s="560">
        <v>0</v>
      </c>
      <c r="AP251" s="560">
        <v>0</v>
      </c>
      <c r="AQ251" s="560">
        <v>18.596226415094328</v>
      </c>
      <c r="AR251" s="560">
        <v>37.192452830188657</v>
      </c>
      <c r="AS251" s="560">
        <v>63.924528301886866</v>
      </c>
      <c r="AT251" s="560">
        <v>0</v>
      </c>
      <c r="AU251" s="560">
        <v>0</v>
      </c>
      <c r="AV251" s="560">
        <v>0</v>
      </c>
      <c r="AW251" s="560">
        <v>0</v>
      </c>
      <c r="AX251" s="560">
        <v>61.344632768361599</v>
      </c>
      <c r="AY251" s="560">
        <v>5.5769230769230766</v>
      </c>
      <c r="AZ251" s="560">
        <v>6.6923076923076898</v>
      </c>
      <c r="BA251" s="560">
        <v>49.844443154329959</v>
      </c>
      <c r="BB251" s="560">
        <v>0</v>
      </c>
      <c r="BC251" s="560">
        <v>0</v>
      </c>
      <c r="BD251" s="560">
        <v>0</v>
      </c>
      <c r="BE251" s="560">
        <v>0</v>
      </c>
      <c r="BF251" s="560">
        <v>0</v>
      </c>
      <c r="BG251" s="560">
        <v>0.522735861181434</v>
      </c>
      <c r="BH251" s="560">
        <v>0</v>
      </c>
      <c r="BI251" s="560">
        <v>0</v>
      </c>
      <c r="BJ251" s="560">
        <v>1</v>
      </c>
      <c r="BK251" s="560">
        <v>0</v>
      </c>
      <c r="BL251" s="560"/>
      <c r="BM251" s="560"/>
      <c r="BN251" s="560"/>
      <c r="BO251" s="560">
        <v>32</v>
      </c>
      <c r="BP251" s="560">
        <v>27</v>
      </c>
      <c r="BQ251" s="560">
        <v>32</v>
      </c>
      <c r="BR251" s="560"/>
    </row>
    <row r="252" spans="1:70" ht="15" x14ac:dyDescent="0.25">
      <c r="A252" s="564">
        <v>344</v>
      </c>
      <c r="B252" s="556">
        <v>142598</v>
      </c>
      <c r="C252" s="556">
        <v>9353328</v>
      </c>
      <c r="D252" s="557" t="s">
        <v>1310</v>
      </c>
      <c r="E252" s="558" t="s">
        <v>498</v>
      </c>
      <c r="F252" s="559" t="s">
        <v>1330</v>
      </c>
      <c r="G252" s="560">
        <v>1</v>
      </c>
      <c r="H252" s="560">
        <v>0</v>
      </c>
      <c r="I252" s="560">
        <v>0</v>
      </c>
      <c r="J252" s="560">
        <v>7</v>
      </c>
      <c r="K252" s="560">
        <v>0</v>
      </c>
      <c r="L252" s="560">
        <v>207</v>
      </c>
      <c r="M252" s="560">
        <v>207</v>
      </c>
      <c r="N252" s="560">
        <v>29</v>
      </c>
      <c r="O252" s="560">
        <v>118</v>
      </c>
      <c r="P252" s="560">
        <v>60</v>
      </c>
      <c r="Q252" s="560">
        <v>0</v>
      </c>
      <c r="R252" s="560">
        <v>0</v>
      </c>
      <c r="S252" s="560">
        <v>0</v>
      </c>
      <c r="T252" s="560">
        <v>0</v>
      </c>
      <c r="U252" s="560">
        <v>0</v>
      </c>
      <c r="V252" s="560">
        <v>0</v>
      </c>
      <c r="W252" s="560">
        <v>207</v>
      </c>
      <c r="X252" s="560">
        <v>29.571428571428573</v>
      </c>
      <c r="Y252" s="560">
        <v>6.9999999999999911</v>
      </c>
      <c r="Z252" s="560">
        <v>18.908653846153847</v>
      </c>
      <c r="AA252" s="560">
        <v>0</v>
      </c>
      <c r="AB252" s="560">
        <v>0</v>
      </c>
      <c r="AC252" s="560">
        <v>178</v>
      </c>
      <c r="AD252" s="560">
        <v>28.000000000000043</v>
      </c>
      <c r="AE252" s="560">
        <v>0</v>
      </c>
      <c r="AF252" s="560">
        <v>1.0000000000000011</v>
      </c>
      <c r="AG252" s="560">
        <v>0</v>
      </c>
      <c r="AH252" s="560">
        <v>0</v>
      </c>
      <c r="AI252" s="560">
        <v>0</v>
      </c>
      <c r="AJ252" s="560">
        <v>0</v>
      </c>
      <c r="AK252" s="560">
        <v>0</v>
      </c>
      <c r="AL252" s="560">
        <v>0</v>
      </c>
      <c r="AM252" s="560">
        <v>0</v>
      </c>
      <c r="AN252" s="560">
        <v>0</v>
      </c>
      <c r="AO252" s="560">
        <v>0</v>
      </c>
      <c r="AP252" s="560">
        <v>0</v>
      </c>
      <c r="AQ252" s="560">
        <v>2.3258426966292185</v>
      </c>
      <c r="AR252" s="560">
        <v>4.651685393258437</v>
      </c>
      <c r="AS252" s="560">
        <v>5.8146067415730256</v>
      </c>
      <c r="AT252" s="560">
        <v>0</v>
      </c>
      <c r="AU252" s="560">
        <v>0</v>
      </c>
      <c r="AV252" s="560">
        <v>0</v>
      </c>
      <c r="AW252" s="560">
        <v>0</v>
      </c>
      <c r="AX252" s="560">
        <v>29.5</v>
      </c>
      <c r="AY252" s="560">
        <v>0</v>
      </c>
      <c r="AZ252" s="560">
        <v>3.4615384615384621</v>
      </c>
      <c r="BA252" s="560">
        <v>24.266143042350905</v>
      </c>
      <c r="BB252" s="560">
        <v>0</v>
      </c>
      <c r="BC252" s="560">
        <v>0</v>
      </c>
      <c r="BD252" s="560">
        <v>0</v>
      </c>
      <c r="BE252" s="560">
        <v>0</v>
      </c>
      <c r="BF252" s="560">
        <v>0</v>
      </c>
      <c r="BG252" s="560">
        <v>0.58090531968911896</v>
      </c>
      <c r="BH252" s="560">
        <v>0</v>
      </c>
      <c r="BI252" s="560">
        <v>0</v>
      </c>
      <c r="BJ252" s="560">
        <v>1</v>
      </c>
      <c r="BK252" s="560">
        <v>0</v>
      </c>
      <c r="BL252" s="560"/>
      <c r="BM252" s="560"/>
      <c r="BN252" s="560"/>
      <c r="BO252" s="560">
        <v>0</v>
      </c>
      <c r="BP252" s="560">
        <v>0</v>
      </c>
      <c r="BQ252" s="560">
        <v>0</v>
      </c>
      <c r="BR252" s="560"/>
    </row>
    <row r="253" spans="1:70" ht="15" x14ac:dyDescent="0.25">
      <c r="A253" s="564">
        <v>72</v>
      </c>
      <c r="B253" s="556">
        <v>142806</v>
      </c>
      <c r="C253" s="556">
        <v>9353335</v>
      </c>
      <c r="D253" s="557" t="s">
        <v>1311</v>
      </c>
      <c r="E253" s="558" t="s">
        <v>498</v>
      </c>
      <c r="F253" s="559" t="s">
        <v>1330</v>
      </c>
      <c r="G253" s="560">
        <v>1</v>
      </c>
      <c r="H253" s="560">
        <v>0</v>
      </c>
      <c r="I253" s="560">
        <v>0</v>
      </c>
      <c r="J253" s="560">
        <v>7</v>
      </c>
      <c r="K253" s="560">
        <v>0</v>
      </c>
      <c r="L253" s="560">
        <v>208</v>
      </c>
      <c r="M253" s="560">
        <v>208</v>
      </c>
      <c r="N253" s="560">
        <v>30</v>
      </c>
      <c r="O253" s="560">
        <v>117</v>
      </c>
      <c r="P253" s="560">
        <v>61</v>
      </c>
      <c r="Q253" s="560">
        <v>0</v>
      </c>
      <c r="R253" s="560">
        <v>0</v>
      </c>
      <c r="S253" s="560">
        <v>0</v>
      </c>
      <c r="T253" s="560">
        <v>0</v>
      </c>
      <c r="U253" s="560">
        <v>0</v>
      </c>
      <c r="V253" s="560">
        <v>0</v>
      </c>
      <c r="W253" s="560">
        <v>208</v>
      </c>
      <c r="X253" s="560">
        <v>29.714285714285715</v>
      </c>
      <c r="Y253" s="560">
        <v>20.000000000000011</v>
      </c>
      <c r="Z253" s="560">
        <v>33.482926829268294</v>
      </c>
      <c r="AA253" s="560">
        <v>0</v>
      </c>
      <c r="AB253" s="560">
        <v>0</v>
      </c>
      <c r="AC253" s="560">
        <v>77.000000000000057</v>
      </c>
      <c r="AD253" s="560">
        <v>59.999999999999901</v>
      </c>
      <c r="AE253" s="560">
        <v>18.999999999999989</v>
      </c>
      <c r="AF253" s="560">
        <v>13</v>
      </c>
      <c r="AG253" s="560">
        <v>11.000000000000004</v>
      </c>
      <c r="AH253" s="560">
        <v>14.999999999999996</v>
      </c>
      <c r="AI253" s="560">
        <v>13</v>
      </c>
      <c r="AJ253" s="560">
        <v>0</v>
      </c>
      <c r="AK253" s="560">
        <v>0</v>
      </c>
      <c r="AL253" s="560">
        <v>0</v>
      </c>
      <c r="AM253" s="560">
        <v>0</v>
      </c>
      <c r="AN253" s="560">
        <v>0</v>
      </c>
      <c r="AO253" s="560">
        <v>0</v>
      </c>
      <c r="AP253" s="560">
        <v>0</v>
      </c>
      <c r="AQ253" s="560">
        <v>4.6741573033707962</v>
      </c>
      <c r="AR253" s="560">
        <v>9.3483146067415728</v>
      </c>
      <c r="AS253" s="560">
        <v>17.528089887640448</v>
      </c>
      <c r="AT253" s="560">
        <v>0</v>
      </c>
      <c r="AU253" s="560">
        <v>0</v>
      </c>
      <c r="AV253" s="560">
        <v>0</v>
      </c>
      <c r="AW253" s="560">
        <v>1.0146341463414634</v>
      </c>
      <c r="AX253" s="560">
        <v>45.00000000000005</v>
      </c>
      <c r="AY253" s="560">
        <v>5.0000000000000009</v>
      </c>
      <c r="AZ253" s="560">
        <v>5.9999999999999991</v>
      </c>
      <c r="BA253" s="560">
        <v>38.035955056179809</v>
      </c>
      <c r="BB253" s="560">
        <v>0</v>
      </c>
      <c r="BC253" s="560">
        <v>0</v>
      </c>
      <c r="BD253" s="560">
        <v>0</v>
      </c>
      <c r="BE253" s="560">
        <v>0</v>
      </c>
      <c r="BF253" s="560">
        <v>0</v>
      </c>
      <c r="BG253" s="560">
        <v>0.421236929230769</v>
      </c>
      <c r="BH253" s="560">
        <v>0</v>
      </c>
      <c r="BI253" s="560">
        <v>0</v>
      </c>
      <c r="BJ253" s="560">
        <v>1</v>
      </c>
      <c r="BK253" s="560">
        <v>0</v>
      </c>
      <c r="BL253" s="560"/>
      <c r="BM253" s="560"/>
      <c r="BN253" s="560"/>
      <c r="BO253" s="560">
        <v>0</v>
      </c>
      <c r="BP253" s="560">
        <v>0</v>
      </c>
      <c r="BQ253" s="560">
        <v>0</v>
      </c>
      <c r="BR253" s="560"/>
    </row>
    <row r="254" spans="1:70" ht="15" x14ac:dyDescent="0.25">
      <c r="A254" s="564">
        <v>253</v>
      </c>
      <c r="B254" s="556">
        <v>141842</v>
      </c>
      <c r="C254" s="556">
        <v>9353344</v>
      </c>
      <c r="D254" s="557" t="s">
        <v>1312</v>
      </c>
      <c r="E254" s="558" t="s">
        <v>498</v>
      </c>
      <c r="F254" s="559" t="s">
        <v>1330</v>
      </c>
      <c r="G254" s="560">
        <v>1</v>
      </c>
      <c r="H254" s="560">
        <v>0</v>
      </c>
      <c r="I254" s="560">
        <v>0</v>
      </c>
      <c r="J254" s="560">
        <v>7</v>
      </c>
      <c r="K254" s="560">
        <v>0</v>
      </c>
      <c r="L254" s="560">
        <v>380</v>
      </c>
      <c r="M254" s="560">
        <v>380</v>
      </c>
      <c r="N254" s="560">
        <v>59</v>
      </c>
      <c r="O254" s="560">
        <v>213</v>
      </c>
      <c r="P254" s="560">
        <v>108</v>
      </c>
      <c r="Q254" s="560">
        <v>0</v>
      </c>
      <c r="R254" s="560">
        <v>0</v>
      </c>
      <c r="S254" s="560">
        <v>0</v>
      </c>
      <c r="T254" s="560">
        <v>0</v>
      </c>
      <c r="U254" s="560">
        <v>0</v>
      </c>
      <c r="V254" s="560">
        <v>0</v>
      </c>
      <c r="W254" s="560">
        <v>380</v>
      </c>
      <c r="X254" s="560">
        <v>54.285714285714285</v>
      </c>
      <c r="Y254" s="560">
        <v>94.000000000000156</v>
      </c>
      <c r="Z254" s="560">
        <v>171.15281501340485</v>
      </c>
      <c r="AA254" s="560">
        <v>0</v>
      </c>
      <c r="AB254" s="560">
        <v>0</v>
      </c>
      <c r="AC254" s="560">
        <v>11.058201058201057</v>
      </c>
      <c r="AD254" s="560">
        <v>51.269841269841301</v>
      </c>
      <c r="AE254" s="560">
        <v>54.285714285714334</v>
      </c>
      <c r="AF254" s="560">
        <v>15.079365079365086</v>
      </c>
      <c r="AG254" s="560">
        <v>234.23280423280406</v>
      </c>
      <c r="AH254" s="560">
        <v>14.07407407407406</v>
      </c>
      <c r="AI254" s="560">
        <v>0</v>
      </c>
      <c r="AJ254" s="560">
        <v>0</v>
      </c>
      <c r="AK254" s="560">
        <v>0</v>
      </c>
      <c r="AL254" s="560">
        <v>0</v>
      </c>
      <c r="AM254" s="560">
        <v>0</v>
      </c>
      <c r="AN254" s="560">
        <v>0</v>
      </c>
      <c r="AO254" s="560">
        <v>0</v>
      </c>
      <c r="AP254" s="560">
        <v>0</v>
      </c>
      <c r="AQ254" s="560">
        <v>11.838006230529601</v>
      </c>
      <c r="AR254" s="560">
        <v>22.492211838006241</v>
      </c>
      <c r="AS254" s="560">
        <v>28.411214953271021</v>
      </c>
      <c r="AT254" s="560">
        <v>0</v>
      </c>
      <c r="AU254" s="560">
        <v>0</v>
      </c>
      <c r="AV254" s="560">
        <v>0</v>
      </c>
      <c r="AW254" s="560">
        <v>1.0187667560321716</v>
      </c>
      <c r="AX254" s="560">
        <v>114.14354066985649</v>
      </c>
      <c r="AY254" s="560">
        <v>30.407766990291218</v>
      </c>
      <c r="AZ254" s="560">
        <v>41.941747572815558</v>
      </c>
      <c r="BA254" s="560">
        <v>129.37335170047271</v>
      </c>
      <c r="BB254" s="560">
        <v>0</v>
      </c>
      <c r="BC254" s="560">
        <v>0</v>
      </c>
      <c r="BD254" s="560">
        <v>0</v>
      </c>
      <c r="BE254" s="560">
        <v>6.0000000000001767</v>
      </c>
      <c r="BF254" s="560">
        <v>0</v>
      </c>
      <c r="BG254" s="560">
        <v>0.37181340789473699</v>
      </c>
      <c r="BH254" s="560">
        <v>0</v>
      </c>
      <c r="BI254" s="560">
        <v>0</v>
      </c>
      <c r="BJ254" s="560">
        <v>1</v>
      </c>
      <c r="BK254" s="560">
        <v>0</v>
      </c>
      <c r="BL254" s="560"/>
      <c r="BM254" s="560"/>
      <c r="BN254" s="560"/>
      <c r="BO254" s="560">
        <v>48</v>
      </c>
      <c r="BP254" s="560">
        <v>23</v>
      </c>
      <c r="BQ254" s="560">
        <v>46</v>
      </c>
      <c r="BR254" s="560"/>
    </row>
    <row r="255" spans="1:70" ht="15" x14ac:dyDescent="0.25">
      <c r="A255" s="564">
        <v>505</v>
      </c>
      <c r="B255" s="556">
        <v>143360</v>
      </c>
      <c r="C255" s="556">
        <v>9353345</v>
      </c>
      <c r="D255" s="557" t="s">
        <v>1313</v>
      </c>
      <c r="E255" s="558" t="s">
        <v>498</v>
      </c>
      <c r="F255" s="559" t="s">
        <v>1330</v>
      </c>
      <c r="G255" s="560">
        <v>1</v>
      </c>
      <c r="H255" s="560">
        <v>0</v>
      </c>
      <c r="I255" s="560">
        <v>0</v>
      </c>
      <c r="J255" s="560">
        <v>7</v>
      </c>
      <c r="K255" s="560">
        <v>0</v>
      </c>
      <c r="L255" s="560">
        <v>446</v>
      </c>
      <c r="M255" s="560">
        <v>446</v>
      </c>
      <c r="N255" s="560">
        <v>60</v>
      </c>
      <c r="O255" s="560">
        <v>272</v>
      </c>
      <c r="P255" s="560">
        <v>114</v>
      </c>
      <c r="Q255" s="560">
        <v>0</v>
      </c>
      <c r="R255" s="560">
        <v>0</v>
      </c>
      <c r="S255" s="560">
        <v>0</v>
      </c>
      <c r="T255" s="560">
        <v>0</v>
      </c>
      <c r="U255" s="560">
        <v>0</v>
      </c>
      <c r="V255" s="560">
        <v>0</v>
      </c>
      <c r="W255" s="560">
        <v>446</v>
      </c>
      <c r="X255" s="560">
        <v>63.714285714285715</v>
      </c>
      <c r="Y255" s="560">
        <v>44.999999999999964</v>
      </c>
      <c r="Z255" s="560">
        <v>63.567816091954022</v>
      </c>
      <c r="AA255" s="560">
        <v>0</v>
      </c>
      <c r="AB255" s="560">
        <v>0</v>
      </c>
      <c r="AC255" s="560">
        <v>437.00000000000017</v>
      </c>
      <c r="AD255" s="560">
        <v>3.9999999999999991</v>
      </c>
      <c r="AE255" s="560">
        <v>3.9999999999999991</v>
      </c>
      <c r="AF255" s="560">
        <v>0.99999999999999867</v>
      </c>
      <c r="AG255" s="560">
        <v>0</v>
      </c>
      <c r="AH255" s="560">
        <v>0</v>
      </c>
      <c r="AI255" s="560">
        <v>0</v>
      </c>
      <c r="AJ255" s="560">
        <v>0</v>
      </c>
      <c r="AK255" s="560">
        <v>0</v>
      </c>
      <c r="AL255" s="560">
        <v>0</v>
      </c>
      <c r="AM255" s="560">
        <v>0</v>
      </c>
      <c r="AN255" s="560">
        <v>0</v>
      </c>
      <c r="AO255" s="560">
        <v>0</v>
      </c>
      <c r="AP255" s="560">
        <v>0</v>
      </c>
      <c r="AQ255" s="560">
        <v>8.0880829015543885</v>
      </c>
      <c r="AR255" s="560">
        <v>12.709844559585505</v>
      </c>
      <c r="AS255" s="560">
        <v>16.176165803108823</v>
      </c>
      <c r="AT255" s="560">
        <v>0</v>
      </c>
      <c r="AU255" s="560">
        <v>0</v>
      </c>
      <c r="AV255" s="560">
        <v>0</v>
      </c>
      <c r="AW255" s="560">
        <v>0</v>
      </c>
      <c r="AX255" s="560">
        <v>83.223880597014841</v>
      </c>
      <c r="AY255" s="560">
        <v>20.727272727272748</v>
      </c>
      <c r="AZ255" s="560">
        <v>26.945454545454503</v>
      </c>
      <c r="BA255" s="560">
        <v>87.868405874536762</v>
      </c>
      <c r="BB255" s="560">
        <v>0</v>
      </c>
      <c r="BC255" s="560">
        <v>0</v>
      </c>
      <c r="BD255" s="560">
        <v>0</v>
      </c>
      <c r="BE255" s="560">
        <v>0</v>
      </c>
      <c r="BF255" s="560">
        <v>0</v>
      </c>
      <c r="BG255" s="560">
        <v>0.79283050359195395</v>
      </c>
      <c r="BH255" s="560">
        <v>0</v>
      </c>
      <c r="BI255" s="560">
        <v>0</v>
      </c>
      <c r="BJ255" s="560">
        <v>1</v>
      </c>
      <c r="BK255" s="560">
        <v>0</v>
      </c>
      <c r="BL255" s="560"/>
      <c r="BM255" s="560"/>
      <c r="BN255" s="560"/>
      <c r="BO255" s="560">
        <v>0</v>
      </c>
      <c r="BP255" s="560">
        <v>0</v>
      </c>
      <c r="BQ255" s="560">
        <v>0</v>
      </c>
      <c r="BR255" s="560"/>
    </row>
    <row r="256" spans="1:70" ht="15" x14ac:dyDescent="0.25">
      <c r="A256" s="564">
        <v>527</v>
      </c>
      <c r="B256" s="556">
        <v>137179</v>
      </c>
      <c r="C256" s="556">
        <v>9354029</v>
      </c>
      <c r="D256" s="557" t="s">
        <v>934</v>
      </c>
      <c r="E256" s="558" t="s">
        <v>1331</v>
      </c>
      <c r="F256" s="559" t="s">
        <v>1330</v>
      </c>
      <c r="G256" s="560">
        <v>1</v>
      </c>
      <c r="H256" s="560">
        <v>2</v>
      </c>
      <c r="I256" s="560">
        <v>2</v>
      </c>
      <c r="J256" s="560">
        <v>2</v>
      </c>
      <c r="K256" s="560">
        <v>2</v>
      </c>
      <c r="L256" s="560">
        <v>415</v>
      </c>
      <c r="M256" s="560">
        <v>175</v>
      </c>
      <c r="N256" s="560">
        <v>0</v>
      </c>
      <c r="O256" s="560">
        <v>0</v>
      </c>
      <c r="P256" s="560">
        <v>175</v>
      </c>
      <c r="Q256" s="560">
        <v>240</v>
      </c>
      <c r="R256" s="560">
        <v>240</v>
      </c>
      <c r="S256" s="560">
        <v>0</v>
      </c>
      <c r="T256" s="560">
        <v>108</v>
      </c>
      <c r="U256" s="560">
        <v>132</v>
      </c>
      <c r="V256" s="560">
        <v>0</v>
      </c>
      <c r="W256" s="560">
        <v>415</v>
      </c>
      <c r="X256" s="560">
        <v>103.75</v>
      </c>
      <c r="Y256" s="560">
        <v>11.000000000000009</v>
      </c>
      <c r="Z256" s="560">
        <v>27.631578947368421</v>
      </c>
      <c r="AA256" s="560">
        <v>22.999999999999993</v>
      </c>
      <c r="AB256" s="560">
        <v>35.80110497237569</v>
      </c>
      <c r="AC256" s="560">
        <v>165.00000000000003</v>
      </c>
      <c r="AD256" s="560">
        <v>7.9999999999999973</v>
      </c>
      <c r="AE256" s="560">
        <v>0</v>
      </c>
      <c r="AF256" s="560">
        <v>1.9999999999999951</v>
      </c>
      <c r="AG256" s="560">
        <v>0</v>
      </c>
      <c r="AH256" s="560">
        <v>0</v>
      </c>
      <c r="AI256" s="560">
        <v>0</v>
      </c>
      <c r="AJ256" s="560">
        <v>186</v>
      </c>
      <c r="AK256" s="560">
        <v>49.000000000000078</v>
      </c>
      <c r="AL256" s="560">
        <v>0</v>
      </c>
      <c r="AM256" s="560">
        <v>4.999999999999992</v>
      </c>
      <c r="AN256" s="560">
        <v>0</v>
      </c>
      <c r="AO256" s="560">
        <v>0</v>
      </c>
      <c r="AP256" s="560">
        <v>0</v>
      </c>
      <c r="AQ256" s="560">
        <v>0</v>
      </c>
      <c r="AR256" s="560">
        <v>0.99999999999999922</v>
      </c>
      <c r="AS256" s="560">
        <v>0.99999999999999922</v>
      </c>
      <c r="AT256" s="560">
        <v>0</v>
      </c>
      <c r="AU256" s="560">
        <v>1.9999999999999991</v>
      </c>
      <c r="AV256" s="560">
        <v>1.9999999999999991</v>
      </c>
      <c r="AW256" s="560">
        <v>4.4743935309973049</v>
      </c>
      <c r="AX256" s="560">
        <v>0</v>
      </c>
      <c r="AY256" s="560">
        <v>13.125</v>
      </c>
      <c r="AZ256" s="560">
        <v>24.062500000000004</v>
      </c>
      <c r="BA256" s="560">
        <v>24.062500000000004</v>
      </c>
      <c r="BB256" s="560">
        <v>57.000000000000028</v>
      </c>
      <c r="BC256" s="560">
        <v>22.6875</v>
      </c>
      <c r="BD256" s="560">
        <v>50.058465090000013</v>
      </c>
      <c r="BE256" s="560">
        <v>0</v>
      </c>
      <c r="BF256" s="560">
        <v>15</v>
      </c>
      <c r="BG256" s="560">
        <v>0</v>
      </c>
      <c r="BH256" s="560">
        <v>2.15943042753036</v>
      </c>
      <c r="BI256" s="560">
        <v>0</v>
      </c>
      <c r="BJ256" s="560">
        <v>0.42168674698795183</v>
      </c>
      <c r="BK256" s="560">
        <v>0.57831325301204817</v>
      </c>
      <c r="BL256" s="560"/>
      <c r="BM256" s="560"/>
      <c r="BN256" s="560"/>
      <c r="BO256" s="560">
        <v>0</v>
      </c>
      <c r="BP256" s="560">
        <v>0</v>
      </c>
      <c r="BQ256" s="560">
        <v>0</v>
      </c>
      <c r="BR256" s="560"/>
    </row>
    <row r="257" spans="1:70" ht="15" x14ac:dyDescent="0.25">
      <c r="A257" s="564">
        <v>531</v>
      </c>
      <c r="B257" s="556">
        <v>137180</v>
      </c>
      <c r="C257" s="556">
        <v>9354030</v>
      </c>
      <c r="D257" s="557" t="s">
        <v>938</v>
      </c>
      <c r="E257" s="558" t="s">
        <v>1331</v>
      </c>
      <c r="F257" s="559" t="s">
        <v>1330</v>
      </c>
      <c r="G257" s="560">
        <v>1</v>
      </c>
      <c r="H257" s="560">
        <v>2</v>
      </c>
      <c r="I257" s="560">
        <v>2</v>
      </c>
      <c r="J257" s="560">
        <v>2</v>
      </c>
      <c r="K257" s="560">
        <v>2</v>
      </c>
      <c r="L257" s="560">
        <v>487</v>
      </c>
      <c r="M257" s="560">
        <v>269</v>
      </c>
      <c r="N257" s="560">
        <v>0</v>
      </c>
      <c r="O257" s="560">
        <v>0</v>
      </c>
      <c r="P257" s="560">
        <v>269</v>
      </c>
      <c r="Q257" s="560">
        <v>218</v>
      </c>
      <c r="R257" s="560">
        <v>218</v>
      </c>
      <c r="S257" s="560">
        <v>0</v>
      </c>
      <c r="T257" s="560">
        <v>100</v>
      </c>
      <c r="U257" s="560">
        <v>118</v>
      </c>
      <c r="V257" s="560">
        <v>0</v>
      </c>
      <c r="W257" s="560">
        <v>487</v>
      </c>
      <c r="X257" s="560">
        <v>121.75</v>
      </c>
      <c r="Y257" s="560">
        <v>16.999999999999993</v>
      </c>
      <c r="Z257" s="560">
        <v>43.803757828810014</v>
      </c>
      <c r="AA257" s="560">
        <v>9.0000000000000071</v>
      </c>
      <c r="AB257" s="560">
        <v>55.87394957983193</v>
      </c>
      <c r="AC257" s="560">
        <v>204.99999999999997</v>
      </c>
      <c r="AD257" s="560">
        <v>56.999999999999957</v>
      </c>
      <c r="AE257" s="560">
        <v>0</v>
      </c>
      <c r="AF257" s="560">
        <v>7.0000000000000124</v>
      </c>
      <c r="AG257" s="560">
        <v>0</v>
      </c>
      <c r="AH257" s="560">
        <v>0</v>
      </c>
      <c r="AI257" s="560">
        <v>0</v>
      </c>
      <c r="AJ257" s="560">
        <v>188.99999999999994</v>
      </c>
      <c r="AK257" s="560">
        <v>26.999999999999932</v>
      </c>
      <c r="AL257" s="560">
        <v>0</v>
      </c>
      <c r="AM257" s="560">
        <v>2.0000000000000013</v>
      </c>
      <c r="AN257" s="560">
        <v>0</v>
      </c>
      <c r="AO257" s="560">
        <v>0</v>
      </c>
      <c r="AP257" s="560">
        <v>0</v>
      </c>
      <c r="AQ257" s="560">
        <v>0</v>
      </c>
      <c r="AR257" s="560">
        <v>0</v>
      </c>
      <c r="AS257" s="560">
        <v>1.0037313432835822</v>
      </c>
      <c r="AT257" s="560">
        <v>2.0000000000000013</v>
      </c>
      <c r="AU257" s="560">
        <v>2.0000000000000013</v>
      </c>
      <c r="AV257" s="560">
        <v>2.0000000000000013</v>
      </c>
      <c r="AW257" s="560">
        <v>2.0376569037656904</v>
      </c>
      <c r="AX257" s="560">
        <v>0</v>
      </c>
      <c r="AY257" s="560">
        <v>16.427480916030525</v>
      </c>
      <c r="AZ257" s="560">
        <v>25.667938931297716</v>
      </c>
      <c r="BA257" s="560">
        <v>25.667938931297716</v>
      </c>
      <c r="BB257" s="560">
        <v>45.360824742268001</v>
      </c>
      <c r="BC257" s="560">
        <v>26.106194690265447</v>
      </c>
      <c r="BD257" s="560">
        <v>47.888116628409762</v>
      </c>
      <c r="BE257" s="560">
        <v>0</v>
      </c>
      <c r="BF257" s="560">
        <v>0</v>
      </c>
      <c r="BG257" s="560">
        <v>0</v>
      </c>
      <c r="BH257" s="560">
        <v>1.99504067901235</v>
      </c>
      <c r="BI257" s="560">
        <v>0</v>
      </c>
      <c r="BJ257" s="560">
        <v>0.55236139630390146</v>
      </c>
      <c r="BK257" s="560">
        <v>0.44763860369609854</v>
      </c>
      <c r="BL257" s="560"/>
      <c r="BM257" s="560"/>
      <c r="BN257" s="560"/>
      <c r="BO257" s="560">
        <v>0</v>
      </c>
      <c r="BP257" s="560">
        <v>0</v>
      </c>
      <c r="BQ257" s="560">
        <v>0</v>
      </c>
      <c r="BR257" s="560"/>
    </row>
    <row r="258" spans="1:70" ht="15" x14ac:dyDescent="0.25">
      <c r="A258" s="564">
        <v>551</v>
      </c>
      <c r="B258" s="556">
        <v>136990</v>
      </c>
      <c r="C258" s="556">
        <v>9354000</v>
      </c>
      <c r="D258" s="557" t="s">
        <v>940</v>
      </c>
      <c r="E258" s="558" t="s">
        <v>1007</v>
      </c>
      <c r="F258" s="559" t="s">
        <v>1330</v>
      </c>
      <c r="G258" s="560">
        <v>1</v>
      </c>
      <c r="H258" s="560">
        <v>0</v>
      </c>
      <c r="I258" s="560">
        <v>0</v>
      </c>
      <c r="J258" s="560">
        <v>0</v>
      </c>
      <c r="K258" s="560">
        <v>3</v>
      </c>
      <c r="L258" s="560">
        <v>778</v>
      </c>
      <c r="M258" s="560">
        <v>0</v>
      </c>
      <c r="N258" s="560">
        <v>0</v>
      </c>
      <c r="O258" s="560">
        <v>0</v>
      </c>
      <c r="P258" s="560">
        <v>0</v>
      </c>
      <c r="Q258" s="560">
        <v>778</v>
      </c>
      <c r="R258" s="560">
        <v>275</v>
      </c>
      <c r="S258" s="560">
        <v>503</v>
      </c>
      <c r="T258" s="560">
        <v>0</v>
      </c>
      <c r="U258" s="560">
        <v>778</v>
      </c>
      <c r="V258" s="560">
        <v>0</v>
      </c>
      <c r="W258" s="560">
        <v>778</v>
      </c>
      <c r="X258" s="560">
        <v>259.33333333333331</v>
      </c>
      <c r="Y258" s="560">
        <v>0</v>
      </c>
      <c r="Z258" s="560">
        <v>0</v>
      </c>
      <c r="AA258" s="560">
        <v>52.000000000000014</v>
      </c>
      <c r="AB258" s="560">
        <v>139.85352862849533</v>
      </c>
      <c r="AC258" s="560">
        <v>0</v>
      </c>
      <c r="AD258" s="560">
        <v>0</v>
      </c>
      <c r="AE258" s="560">
        <v>0</v>
      </c>
      <c r="AF258" s="560">
        <v>0</v>
      </c>
      <c r="AG258" s="560">
        <v>0</v>
      </c>
      <c r="AH258" s="560">
        <v>0</v>
      </c>
      <c r="AI258" s="560">
        <v>0</v>
      </c>
      <c r="AJ258" s="560">
        <v>610.00000000000023</v>
      </c>
      <c r="AK258" s="560">
        <v>130.00000000000006</v>
      </c>
      <c r="AL258" s="560">
        <v>0</v>
      </c>
      <c r="AM258" s="560">
        <v>38.000000000000014</v>
      </c>
      <c r="AN258" s="560">
        <v>0</v>
      </c>
      <c r="AO258" s="560">
        <v>0</v>
      </c>
      <c r="AP258" s="560">
        <v>0</v>
      </c>
      <c r="AQ258" s="560">
        <v>0</v>
      </c>
      <c r="AR258" s="560">
        <v>0</v>
      </c>
      <c r="AS258" s="560">
        <v>0</v>
      </c>
      <c r="AT258" s="560">
        <v>0</v>
      </c>
      <c r="AU258" s="560">
        <v>0</v>
      </c>
      <c r="AV258" s="560">
        <v>0</v>
      </c>
      <c r="AW258" s="560">
        <v>8.2876165113182427</v>
      </c>
      <c r="AX258" s="560">
        <v>0</v>
      </c>
      <c r="AY258" s="560">
        <v>0</v>
      </c>
      <c r="AZ258" s="560">
        <v>0</v>
      </c>
      <c r="BA258" s="560">
        <v>0</v>
      </c>
      <c r="BB258" s="560">
        <v>0</v>
      </c>
      <c r="BC258" s="560">
        <v>196.92116182572636</v>
      </c>
      <c r="BD258" s="560">
        <v>196.92116182572636</v>
      </c>
      <c r="BE258" s="560">
        <v>0</v>
      </c>
      <c r="BF258" s="560">
        <v>0</v>
      </c>
      <c r="BG258" s="560">
        <v>0</v>
      </c>
      <c r="BH258" s="560">
        <v>1.8051800739999999</v>
      </c>
      <c r="BI258" s="560">
        <v>0</v>
      </c>
      <c r="BJ258" s="560">
        <v>0</v>
      </c>
      <c r="BK258" s="560">
        <v>1</v>
      </c>
      <c r="BL258" s="560"/>
      <c r="BM258" s="560"/>
      <c r="BN258" s="560"/>
      <c r="BO258" s="560">
        <v>0</v>
      </c>
      <c r="BP258" s="560">
        <v>0</v>
      </c>
      <c r="BQ258" s="560">
        <v>0</v>
      </c>
      <c r="BR258" s="560"/>
    </row>
    <row r="259" spans="1:70" ht="15" x14ac:dyDescent="0.25">
      <c r="A259" s="564">
        <v>990</v>
      </c>
      <c r="B259" s="556">
        <v>136757</v>
      </c>
      <c r="C259" s="556">
        <v>9354001</v>
      </c>
      <c r="D259" s="557" t="s">
        <v>950</v>
      </c>
      <c r="E259" s="558" t="s">
        <v>1007</v>
      </c>
      <c r="F259" s="559" t="s">
        <v>1330</v>
      </c>
      <c r="G259" s="560">
        <v>1</v>
      </c>
      <c r="H259" s="560">
        <v>0</v>
      </c>
      <c r="I259" s="560">
        <v>0</v>
      </c>
      <c r="J259" s="560">
        <v>0</v>
      </c>
      <c r="K259" s="560">
        <v>5</v>
      </c>
      <c r="L259" s="560">
        <v>567</v>
      </c>
      <c r="M259" s="560">
        <v>0</v>
      </c>
      <c r="N259" s="560">
        <v>0</v>
      </c>
      <c r="O259" s="560">
        <v>0</v>
      </c>
      <c r="P259" s="560">
        <v>0</v>
      </c>
      <c r="Q259" s="560">
        <v>567</v>
      </c>
      <c r="R259" s="560">
        <v>345</v>
      </c>
      <c r="S259" s="560">
        <v>222</v>
      </c>
      <c r="T259" s="560">
        <v>120</v>
      </c>
      <c r="U259" s="560">
        <v>447</v>
      </c>
      <c r="V259" s="560">
        <v>0</v>
      </c>
      <c r="W259" s="560">
        <v>567</v>
      </c>
      <c r="X259" s="560">
        <v>113.4</v>
      </c>
      <c r="Y259" s="560">
        <v>0</v>
      </c>
      <c r="Z259" s="560">
        <v>0</v>
      </c>
      <c r="AA259" s="560">
        <v>48.999999999999972</v>
      </c>
      <c r="AB259" s="560">
        <v>117.48648648648648</v>
      </c>
      <c r="AC259" s="560">
        <v>0</v>
      </c>
      <c r="AD259" s="560">
        <v>0</v>
      </c>
      <c r="AE259" s="560">
        <v>0</v>
      </c>
      <c r="AF259" s="560">
        <v>0</v>
      </c>
      <c r="AG259" s="560">
        <v>0</v>
      </c>
      <c r="AH259" s="560">
        <v>0</v>
      </c>
      <c r="AI259" s="560">
        <v>0</v>
      </c>
      <c r="AJ259" s="560">
        <v>492.00000000000017</v>
      </c>
      <c r="AK259" s="560">
        <v>69.000000000000171</v>
      </c>
      <c r="AL259" s="560">
        <v>1.0000000000000018</v>
      </c>
      <c r="AM259" s="560">
        <v>4.0000000000000009</v>
      </c>
      <c r="AN259" s="560">
        <v>1.0000000000000018</v>
      </c>
      <c r="AO259" s="560">
        <v>0</v>
      </c>
      <c r="AP259" s="560">
        <v>0</v>
      </c>
      <c r="AQ259" s="560">
        <v>0</v>
      </c>
      <c r="AR259" s="560">
        <v>0</v>
      </c>
      <c r="AS259" s="560">
        <v>0</v>
      </c>
      <c r="AT259" s="560">
        <v>0</v>
      </c>
      <c r="AU259" s="560">
        <v>1.0000000000000018</v>
      </c>
      <c r="AV259" s="560">
        <v>1.0000000000000018</v>
      </c>
      <c r="AW259" s="560">
        <v>4.0864864864864865</v>
      </c>
      <c r="AX259" s="560">
        <v>0</v>
      </c>
      <c r="AY259" s="560">
        <v>0</v>
      </c>
      <c r="AZ259" s="560">
        <v>0</v>
      </c>
      <c r="BA259" s="560">
        <v>0</v>
      </c>
      <c r="BB259" s="560">
        <v>63.652173913043526</v>
      </c>
      <c r="BC259" s="560">
        <v>112.56968215158932</v>
      </c>
      <c r="BD259" s="560">
        <v>143.13497039854587</v>
      </c>
      <c r="BE259" s="560">
        <v>0</v>
      </c>
      <c r="BF259" s="560">
        <v>0</v>
      </c>
      <c r="BG259" s="560">
        <v>0</v>
      </c>
      <c r="BH259" s="560">
        <v>5.2395382654929596</v>
      </c>
      <c r="BI259" s="560">
        <v>1</v>
      </c>
      <c r="BJ259" s="560">
        <v>0</v>
      </c>
      <c r="BK259" s="560">
        <v>1</v>
      </c>
      <c r="BL259" s="560"/>
      <c r="BM259" s="560"/>
      <c r="BN259" s="560"/>
      <c r="BO259" s="560">
        <v>0</v>
      </c>
      <c r="BP259" s="560">
        <v>0</v>
      </c>
      <c r="BQ259" s="560">
        <v>0</v>
      </c>
      <c r="BR259" s="560"/>
    </row>
    <row r="260" spans="1:70" ht="15" x14ac:dyDescent="0.25">
      <c r="A260" s="564">
        <v>170</v>
      </c>
      <c r="B260" s="556">
        <v>137134</v>
      </c>
      <c r="C260" s="556">
        <v>9354002</v>
      </c>
      <c r="D260" s="557" t="s">
        <v>767</v>
      </c>
      <c r="E260" s="558" t="s">
        <v>1007</v>
      </c>
      <c r="F260" s="559" t="s">
        <v>1330</v>
      </c>
      <c r="G260" s="560">
        <v>1</v>
      </c>
      <c r="H260" s="560">
        <v>0</v>
      </c>
      <c r="I260" s="560">
        <v>0</v>
      </c>
      <c r="J260" s="560">
        <v>0</v>
      </c>
      <c r="K260" s="560">
        <v>5</v>
      </c>
      <c r="L260" s="560">
        <v>556</v>
      </c>
      <c r="M260" s="560">
        <v>0</v>
      </c>
      <c r="N260" s="560">
        <v>0</v>
      </c>
      <c r="O260" s="560">
        <v>0</v>
      </c>
      <c r="P260" s="560">
        <v>0</v>
      </c>
      <c r="Q260" s="560">
        <v>556</v>
      </c>
      <c r="R260" s="560">
        <v>332</v>
      </c>
      <c r="S260" s="560">
        <v>224</v>
      </c>
      <c r="T260" s="560">
        <v>136</v>
      </c>
      <c r="U260" s="560">
        <v>420</v>
      </c>
      <c r="V260" s="560">
        <v>0</v>
      </c>
      <c r="W260" s="560">
        <v>556</v>
      </c>
      <c r="X260" s="560">
        <v>111.2</v>
      </c>
      <c r="Y260" s="560">
        <v>0</v>
      </c>
      <c r="Z260" s="560">
        <v>0</v>
      </c>
      <c r="AA260" s="560">
        <v>136.00000000000023</v>
      </c>
      <c r="AB260" s="560">
        <v>244.96526508226691</v>
      </c>
      <c r="AC260" s="560">
        <v>0</v>
      </c>
      <c r="AD260" s="560">
        <v>0</v>
      </c>
      <c r="AE260" s="560">
        <v>0</v>
      </c>
      <c r="AF260" s="560">
        <v>0</v>
      </c>
      <c r="AG260" s="560">
        <v>0</v>
      </c>
      <c r="AH260" s="560">
        <v>0</v>
      </c>
      <c r="AI260" s="560">
        <v>0</v>
      </c>
      <c r="AJ260" s="560">
        <v>126.9999999999998</v>
      </c>
      <c r="AK260" s="560">
        <v>96.999999999999858</v>
      </c>
      <c r="AL260" s="560">
        <v>13.999999999999993</v>
      </c>
      <c r="AM260" s="560">
        <v>139.99999999999994</v>
      </c>
      <c r="AN260" s="560">
        <v>59.999999999999886</v>
      </c>
      <c r="AO260" s="560">
        <v>110.9999999999999</v>
      </c>
      <c r="AP260" s="560">
        <v>7.000000000000024</v>
      </c>
      <c r="AQ260" s="560">
        <v>0</v>
      </c>
      <c r="AR260" s="560">
        <v>0</v>
      </c>
      <c r="AS260" s="560">
        <v>0</v>
      </c>
      <c r="AT260" s="560">
        <v>3</v>
      </c>
      <c r="AU260" s="560">
        <v>4.0000000000000018</v>
      </c>
      <c r="AV260" s="560">
        <v>4.9999999999999982</v>
      </c>
      <c r="AW260" s="560">
        <v>10.164533820840951</v>
      </c>
      <c r="AX260" s="560">
        <v>0</v>
      </c>
      <c r="AY260" s="560">
        <v>0</v>
      </c>
      <c r="AZ260" s="560">
        <v>0</v>
      </c>
      <c r="BA260" s="560">
        <v>0</v>
      </c>
      <c r="BB260" s="560">
        <v>92.727272727272748</v>
      </c>
      <c r="BC260" s="560">
        <v>176.46191646191642</v>
      </c>
      <c r="BD260" s="560">
        <v>220.98884531646189</v>
      </c>
      <c r="BE260" s="560">
        <v>0</v>
      </c>
      <c r="BF260" s="560">
        <v>0</v>
      </c>
      <c r="BG260" s="560">
        <v>0</v>
      </c>
      <c r="BH260" s="560">
        <v>1.2438646398042399</v>
      </c>
      <c r="BI260" s="560">
        <v>0</v>
      </c>
      <c r="BJ260" s="560">
        <v>0</v>
      </c>
      <c r="BK260" s="560">
        <v>1</v>
      </c>
      <c r="BL260" s="560"/>
      <c r="BM260" s="560"/>
      <c r="BN260" s="560"/>
      <c r="BO260" s="560">
        <v>0</v>
      </c>
      <c r="BP260" s="560">
        <v>0</v>
      </c>
      <c r="BQ260" s="560">
        <v>0</v>
      </c>
      <c r="BR260" s="560"/>
    </row>
    <row r="261" spans="1:70" ht="15" x14ac:dyDescent="0.25">
      <c r="A261" s="564">
        <v>350</v>
      </c>
      <c r="B261" s="556">
        <v>137321</v>
      </c>
      <c r="C261" s="556">
        <v>9354003</v>
      </c>
      <c r="D261" s="557" t="s">
        <v>847</v>
      </c>
      <c r="E261" s="558" t="s">
        <v>1007</v>
      </c>
      <c r="F261" s="559" t="s">
        <v>1330</v>
      </c>
      <c r="G261" s="560">
        <v>1</v>
      </c>
      <c r="H261" s="560">
        <v>0</v>
      </c>
      <c r="I261" s="560">
        <v>0</v>
      </c>
      <c r="J261" s="560">
        <v>0</v>
      </c>
      <c r="K261" s="560">
        <v>5</v>
      </c>
      <c r="L261" s="560">
        <v>1074</v>
      </c>
      <c r="M261" s="560">
        <v>0</v>
      </c>
      <c r="N261" s="560">
        <v>0</v>
      </c>
      <c r="O261" s="560">
        <v>0</v>
      </c>
      <c r="P261" s="560">
        <v>0</v>
      </c>
      <c r="Q261" s="560">
        <v>1074</v>
      </c>
      <c r="R261" s="560">
        <v>688</v>
      </c>
      <c r="S261" s="560">
        <v>386</v>
      </c>
      <c r="T261" s="560">
        <v>228</v>
      </c>
      <c r="U261" s="560">
        <v>846</v>
      </c>
      <c r="V261" s="560">
        <v>0</v>
      </c>
      <c r="W261" s="560">
        <v>1074</v>
      </c>
      <c r="X261" s="560">
        <v>214.8</v>
      </c>
      <c r="Y261" s="560">
        <v>0</v>
      </c>
      <c r="Z261" s="560">
        <v>0</v>
      </c>
      <c r="AA261" s="560">
        <v>156.00000000000034</v>
      </c>
      <c r="AB261" s="560">
        <v>302.33243967828423</v>
      </c>
      <c r="AC261" s="560">
        <v>0</v>
      </c>
      <c r="AD261" s="560">
        <v>0</v>
      </c>
      <c r="AE261" s="560">
        <v>0</v>
      </c>
      <c r="AF261" s="560">
        <v>0</v>
      </c>
      <c r="AG261" s="560">
        <v>0</v>
      </c>
      <c r="AH261" s="560">
        <v>0</v>
      </c>
      <c r="AI261" s="560">
        <v>0</v>
      </c>
      <c r="AJ261" s="560">
        <v>620.57781919850913</v>
      </c>
      <c r="AK261" s="560">
        <v>83.077353215284276</v>
      </c>
      <c r="AL261" s="560">
        <v>196.1826654240443</v>
      </c>
      <c r="AM261" s="560">
        <v>172.1602982292643</v>
      </c>
      <c r="AN261" s="560">
        <v>2.0018639328984187</v>
      </c>
      <c r="AO261" s="560">
        <v>0</v>
      </c>
      <c r="AP261" s="560">
        <v>0</v>
      </c>
      <c r="AQ261" s="560">
        <v>0</v>
      </c>
      <c r="AR261" s="560">
        <v>0</v>
      </c>
      <c r="AS261" s="560">
        <v>0</v>
      </c>
      <c r="AT261" s="560">
        <v>8.9999999999999947</v>
      </c>
      <c r="AU261" s="560">
        <v>16</v>
      </c>
      <c r="AV261" s="560">
        <v>27.000000000000028</v>
      </c>
      <c r="AW261" s="560">
        <v>11.517426273458446</v>
      </c>
      <c r="AX261" s="560">
        <v>0</v>
      </c>
      <c r="AY261" s="560">
        <v>0</v>
      </c>
      <c r="AZ261" s="560">
        <v>0</v>
      </c>
      <c r="BA261" s="560">
        <v>0</v>
      </c>
      <c r="BB261" s="560">
        <v>132.15929203539821</v>
      </c>
      <c r="BC261" s="560">
        <v>215.9334155363747</v>
      </c>
      <c r="BD261" s="560">
        <v>279.39529919637471</v>
      </c>
      <c r="BE261" s="560">
        <v>0</v>
      </c>
      <c r="BF261" s="560">
        <v>0</v>
      </c>
      <c r="BG261" s="560">
        <v>0</v>
      </c>
      <c r="BH261" s="560">
        <v>4.4065822680167601</v>
      </c>
      <c r="BI261" s="560">
        <v>0</v>
      </c>
      <c r="BJ261" s="560">
        <v>0</v>
      </c>
      <c r="BK261" s="560">
        <v>1</v>
      </c>
      <c r="BL261" s="560"/>
      <c r="BM261" s="560"/>
      <c r="BN261" s="560"/>
      <c r="BO261" s="560">
        <v>0</v>
      </c>
      <c r="BP261" s="560">
        <v>0</v>
      </c>
      <c r="BQ261" s="560">
        <v>0</v>
      </c>
      <c r="BR261" s="560"/>
    </row>
    <row r="262" spans="1:70" ht="15" x14ac:dyDescent="0.25">
      <c r="A262" s="564">
        <v>556</v>
      </c>
      <c r="B262" s="556">
        <v>138162</v>
      </c>
      <c r="C262" s="556">
        <v>9354004</v>
      </c>
      <c r="D262" s="557" t="s">
        <v>945</v>
      </c>
      <c r="E262" s="558" t="s">
        <v>1007</v>
      </c>
      <c r="F262" s="559" t="s">
        <v>1330</v>
      </c>
      <c r="G262" s="560">
        <v>1</v>
      </c>
      <c r="H262" s="560">
        <v>0</v>
      </c>
      <c r="I262" s="560">
        <v>0</v>
      </c>
      <c r="J262" s="560">
        <v>0</v>
      </c>
      <c r="K262" s="560">
        <v>5</v>
      </c>
      <c r="L262" s="560">
        <v>552</v>
      </c>
      <c r="M262" s="560">
        <v>0</v>
      </c>
      <c r="N262" s="560">
        <v>0</v>
      </c>
      <c r="O262" s="560">
        <v>0</v>
      </c>
      <c r="P262" s="560">
        <v>0</v>
      </c>
      <c r="Q262" s="560">
        <v>552</v>
      </c>
      <c r="R262" s="560">
        <v>328</v>
      </c>
      <c r="S262" s="560">
        <v>224</v>
      </c>
      <c r="T262" s="560">
        <v>112</v>
      </c>
      <c r="U262" s="560">
        <v>440</v>
      </c>
      <c r="V262" s="560">
        <v>0</v>
      </c>
      <c r="W262" s="560">
        <v>552</v>
      </c>
      <c r="X262" s="560">
        <v>110.4</v>
      </c>
      <c r="Y262" s="560">
        <v>0</v>
      </c>
      <c r="Z262" s="560">
        <v>0</v>
      </c>
      <c r="AA262" s="560">
        <v>96.999999999999773</v>
      </c>
      <c r="AB262" s="560">
        <v>171.92650918635172</v>
      </c>
      <c r="AC262" s="560">
        <v>0</v>
      </c>
      <c r="AD262" s="560">
        <v>0</v>
      </c>
      <c r="AE262" s="560">
        <v>0</v>
      </c>
      <c r="AF262" s="560">
        <v>0</v>
      </c>
      <c r="AG262" s="560">
        <v>0</v>
      </c>
      <c r="AH262" s="560">
        <v>0</v>
      </c>
      <c r="AI262" s="560">
        <v>0</v>
      </c>
      <c r="AJ262" s="560">
        <v>348.00000000000017</v>
      </c>
      <c r="AK262" s="560">
        <v>108.99999999999997</v>
      </c>
      <c r="AL262" s="560">
        <v>94.999999999999829</v>
      </c>
      <c r="AM262" s="560">
        <v>0</v>
      </c>
      <c r="AN262" s="560">
        <v>0</v>
      </c>
      <c r="AO262" s="560">
        <v>0</v>
      </c>
      <c r="AP262" s="560">
        <v>0</v>
      </c>
      <c r="AQ262" s="560">
        <v>0</v>
      </c>
      <c r="AR262" s="560">
        <v>0</v>
      </c>
      <c r="AS262" s="560">
        <v>0</v>
      </c>
      <c r="AT262" s="560">
        <v>5.9999999999999982</v>
      </c>
      <c r="AU262" s="560">
        <v>15.999999999999995</v>
      </c>
      <c r="AV262" s="560">
        <v>21.000000000000021</v>
      </c>
      <c r="AW262" s="560">
        <v>5.7902097902097909</v>
      </c>
      <c r="AX262" s="560">
        <v>0</v>
      </c>
      <c r="AY262" s="560">
        <v>0</v>
      </c>
      <c r="AZ262" s="560">
        <v>0</v>
      </c>
      <c r="BA262" s="560">
        <v>0</v>
      </c>
      <c r="BB262" s="560">
        <v>81.066666666666691</v>
      </c>
      <c r="BC262" s="560">
        <v>168.01909307875911</v>
      </c>
      <c r="BD262" s="560">
        <v>206.94668787342579</v>
      </c>
      <c r="BE262" s="560">
        <v>0</v>
      </c>
      <c r="BF262" s="560">
        <v>0</v>
      </c>
      <c r="BG262" s="560">
        <v>0</v>
      </c>
      <c r="BH262" s="560">
        <v>1.9240052685459901</v>
      </c>
      <c r="BI262" s="560">
        <v>0</v>
      </c>
      <c r="BJ262" s="560">
        <v>0</v>
      </c>
      <c r="BK262" s="560">
        <v>1</v>
      </c>
      <c r="BL262" s="560"/>
      <c r="BM262" s="560"/>
      <c r="BN262" s="560"/>
      <c r="BO262" s="560">
        <v>0</v>
      </c>
      <c r="BP262" s="560">
        <v>0</v>
      </c>
      <c r="BQ262" s="560">
        <v>0</v>
      </c>
      <c r="BR262" s="560"/>
    </row>
    <row r="263" spans="1:70" ht="15" x14ac:dyDescent="0.25">
      <c r="A263" s="564">
        <v>373</v>
      </c>
      <c r="B263" s="556">
        <v>137674</v>
      </c>
      <c r="C263" s="556">
        <v>9354006</v>
      </c>
      <c r="D263" s="557" t="s">
        <v>855</v>
      </c>
      <c r="E263" s="558" t="s">
        <v>1007</v>
      </c>
      <c r="F263" s="559" t="s">
        <v>1330</v>
      </c>
      <c r="G263" s="560">
        <v>1</v>
      </c>
      <c r="H263" s="560">
        <v>0</v>
      </c>
      <c r="I263" s="560">
        <v>0</v>
      </c>
      <c r="J263" s="560">
        <v>0</v>
      </c>
      <c r="K263" s="560">
        <v>5</v>
      </c>
      <c r="L263" s="560">
        <v>427</v>
      </c>
      <c r="M263" s="560">
        <v>0</v>
      </c>
      <c r="N263" s="560">
        <v>0</v>
      </c>
      <c r="O263" s="560">
        <v>0</v>
      </c>
      <c r="P263" s="560">
        <v>0</v>
      </c>
      <c r="Q263" s="560">
        <v>427</v>
      </c>
      <c r="R263" s="560">
        <v>276</v>
      </c>
      <c r="S263" s="560">
        <v>151</v>
      </c>
      <c r="T263" s="560">
        <v>110</v>
      </c>
      <c r="U263" s="560">
        <v>317</v>
      </c>
      <c r="V263" s="560">
        <v>0</v>
      </c>
      <c r="W263" s="560">
        <v>427</v>
      </c>
      <c r="X263" s="560">
        <v>85.4</v>
      </c>
      <c r="Y263" s="560">
        <v>0</v>
      </c>
      <c r="Z263" s="560">
        <v>0</v>
      </c>
      <c r="AA263" s="560">
        <v>83.000000000000171</v>
      </c>
      <c r="AB263" s="560">
        <v>165.35784313725492</v>
      </c>
      <c r="AC263" s="560">
        <v>0</v>
      </c>
      <c r="AD263" s="560">
        <v>0</v>
      </c>
      <c r="AE263" s="560">
        <v>0</v>
      </c>
      <c r="AF263" s="560">
        <v>0</v>
      </c>
      <c r="AG263" s="560">
        <v>0</v>
      </c>
      <c r="AH263" s="560">
        <v>0</v>
      </c>
      <c r="AI263" s="560">
        <v>0</v>
      </c>
      <c r="AJ263" s="560">
        <v>173.99999999999991</v>
      </c>
      <c r="AK263" s="560">
        <v>4</v>
      </c>
      <c r="AL263" s="560">
        <v>11.000000000000016</v>
      </c>
      <c r="AM263" s="560">
        <v>80.000000000000085</v>
      </c>
      <c r="AN263" s="560">
        <v>157.99999999999997</v>
      </c>
      <c r="AO263" s="560">
        <v>0</v>
      </c>
      <c r="AP263" s="560">
        <v>0</v>
      </c>
      <c r="AQ263" s="560">
        <v>0</v>
      </c>
      <c r="AR263" s="560">
        <v>0</v>
      </c>
      <c r="AS263" s="560">
        <v>0</v>
      </c>
      <c r="AT263" s="560">
        <v>2</v>
      </c>
      <c r="AU263" s="560">
        <v>4</v>
      </c>
      <c r="AV263" s="560">
        <v>5</v>
      </c>
      <c r="AW263" s="560">
        <v>0</v>
      </c>
      <c r="AX263" s="560">
        <v>0</v>
      </c>
      <c r="AY263" s="560">
        <v>0</v>
      </c>
      <c r="AZ263" s="560">
        <v>0</v>
      </c>
      <c r="BA263" s="560">
        <v>0</v>
      </c>
      <c r="BB263" s="560">
        <v>60.761904761904717</v>
      </c>
      <c r="BC263" s="560">
        <v>106.68269230769246</v>
      </c>
      <c r="BD263" s="560">
        <v>135.86009536102577</v>
      </c>
      <c r="BE263" s="560">
        <v>0</v>
      </c>
      <c r="BF263" s="560">
        <v>0</v>
      </c>
      <c r="BG263" s="560">
        <v>0</v>
      </c>
      <c r="BH263" s="560">
        <v>0.96760830104947504</v>
      </c>
      <c r="BI263" s="560">
        <v>0</v>
      </c>
      <c r="BJ263" s="560">
        <v>0</v>
      </c>
      <c r="BK263" s="560">
        <v>1</v>
      </c>
      <c r="BL263" s="560"/>
      <c r="BM263" s="560"/>
      <c r="BN263" s="560"/>
      <c r="BO263" s="560">
        <v>0</v>
      </c>
      <c r="BP263" s="560">
        <v>0</v>
      </c>
      <c r="BQ263" s="560">
        <v>0</v>
      </c>
      <c r="BR263" s="560"/>
    </row>
    <row r="264" spans="1:70" ht="15" x14ac:dyDescent="0.25">
      <c r="A264" s="564">
        <v>365</v>
      </c>
      <c r="B264" s="556">
        <v>138373</v>
      </c>
      <c r="C264" s="556">
        <v>9354007</v>
      </c>
      <c r="D264" s="557" t="s">
        <v>1314</v>
      </c>
      <c r="E264" s="558" t="s">
        <v>1007</v>
      </c>
      <c r="F264" s="559" t="s">
        <v>1330</v>
      </c>
      <c r="G264" s="560">
        <v>1</v>
      </c>
      <c r="H264" s="560">
        <v>0</v>
      </c>
      <c r="I264" s="560">
        <v>0</v>
      </c>
      <c r="J264" s="560">
        <v>0</v>
      </c>
      <c r="K264" s="560">
        <v>5</v>
      </c>
      <c r="L264" s="560">
        <v>728</v>
      </c>
      <c r="M264" s="560">
        <v>0</v>
      </c>
      <c r="N264" s="560">
        <v>0</v>
      </c>
      <c r="O264" s="560">
        <v>0</v>
      </c>
      <c r="P264" s="560">
        <v>0</v>
      </c>
      <c r="Q264" s="560">
        <v>728</v>
      </c>
      <c r="R264" s="560">
        <v>484</v>
      </c>
      <c r="S264" s="560">
        <v>244</v>
      </c>
      <c r="T264" s="560">
        <v>176</v>
      </c>
      <c r="U264" s="560">
        <v>552</v>
      </c>
      <c r="V264" s="560">
        <v>0</v>
      </c>
      <c r="W264" s="560">
        <v>728</v>
      </c>
      <c r="X264" s="560">
        <v>145.6</v>
      </c>
      <c r="Y264" s="560">
        <v>0</v>
      </c>
      <c r="Z264" s="560">
        <v>0</v>
      </c>
      <c r="AA264" s="560">
        <v>165.00000000000026</v>
      </c>
      <c r="AB264" s="560">
        <v>319.68695652173915</v>
      </c>
      <c r="AC264" s="560">
        <v>0</v>
      </c>
      <c r="AD264" s="560">
        <v>0</v>
      </c>
      <c r="AE264" s="560">
        <v>0</v>
      </c>
      <c r="AF264" s="560">
        <v>0</v>
      </c>
      <c r="AG264" s="560">
        <v>0</v>
      </c>
      <c r="AH264" s="560">
        <v>0</v>
      </c>
      <c r="AI264" s="560">
        <v>0</v>
      </c>
      <c r="AJ264" s="560">
        <v>114.15680880330126</v>
      </c>
      <c r="AK264" s="560">
        <v>116.15955983493825</v>
      </c>
      <c r="AL264" s="560">
        <v>144.19807427785398</v>
      </c>
      <c r="AM264" s="560">
        <v>94.129298486932797</v>
      </c>
      <c r="AN264" s="560">
        <v>204.28060522696006</v>
      </c>
      <c r="AO264" s="560">
        <v>55.075653370013789</v>
      </c>
      <c r="AP264" s="560">
        <v>0</v>
      </c>
      <c r="AQ264" s="560">
        <v>0</v>
      </c>
      <c r="AR264" s="560">
        <v>0</v>
      </c>
      <c r="AS264" s="560">
        <v>0</v>
      </c>
      <c r="AT264" s="560">
        <v>13.000000000000032</v>
      </c>
      <c r="AU264" s="560">
        <v>19</v>
      </c>
      <c r="AV264" s="560">
        <v>28.000000000000028</v>
      </c>
      <c r="AW264" s="560">
        <v>4.2202898550724637</v>
      </c>
      <c r="AX264" s="560">
        <v>0</v>
      </c>
      <c r="AY264" s="560">
        <v>0</v>
      </c>
      <c r="AZ264" s="560">
        <v>0</v>
      </c>
      <c r="BA264" s="560">
        <v>0</v>
      </c>
      <c r="BB264" s="560">
        <v>118.67428571428567</v>
      </c>
      <c r="BC264" s="560">
        <v>215.31166347992351</v>
      </c>
      <c r="BD264" s="560">
        <v>272.29814999512348</v>
      </c>
      <c r="BE264" s="560">
        <v>0</v>
      </c>
      <c r="BF264" s="560">
        <v>0</v>
      </c>
      <c r="BG264" s="560">
        <v>0</v>
      </c>
      <c r="BH264" s="560">
        <v>1.31164619992913</v>
      </c>
      <c r="BI264" s="560">
        <v>0</v>
      </c>
      <c r="BJ264" s="560">
        <v>0</v>
      </c>
      <c r="BK264" s="560">
        <v>1</v>
      </c>
      <c r="BL264" s="560"/>
      <c r="BM264" s="560"/>
      <c r="BN264" s="560"/>
      <c r="BO264" s="560">
        <v>0</v>
      </c>
      <c r="BP264" s="560">
        <v>0</v>
      </c>
      <c r="BQ264" s="560">
        <v>0</v>
      </c>
      <c r="BR264" s="560"/>
    </row>
    <row r="265" spans="1:70" ht="15" x14ac:dyDescent="0.25">
      <c r="A265" s="564">
        <v>559</v>
      </c>
      <c r="B265" s="556">
        <v>138506</v>
      </c>
      <c r="C265" s="556">
        <v>9354008</v>
      </c>
      <c r="D265" s="557" t="s">
        <v>1315</v>
      </c>
      <c r="E265" s="558" t="s">
        <v>1007</v>
      </c>
      <c r="F265" s="559" t="s">
        <v>1330</v>
      </c>
      <c r="G265" s="560">
        <v>1</v>
      </c>
      <c r="H265" s="560">
        <v>0</v>
      </c>
      <c r="I265" s="560">
        <v>0</v>
      </c>
      <c r="J265" s="560">
        <v>0</v>
      </c>
      <c r="K265" s="560">
        <v>5</v>
      </c>
      <c r="L265" s="560">
        <v>585</v>
      </c>
      <c r="M265" s="560">
        <v>0</v>
      </c>
      <c r="N265" s="560">
        <v>0</v>
      </c>
      <c r="O265" s="560">
        <v>0</v>
      </c>
      <c r="P265" s="560">
        <v>0</v>
      </c>
      <c r="Q265" s="560">
        <v>585</v>
      </c>
      <c r="R265" s="560">
        <v>366</v>
      </c>
      <c r="S265" s="560">
        <v>219</v>
      </c>
      <c r="T265" s="560">
        <v>134</v>
      </c>
      <c r="U265" s="560">
        <v>451</v>
      </c>
      <c r="V265" s="560">
        <v>0</v>
      </c>
      <c r="W265" s="560">
        <v>585</v>
      </c>
      <c r="X265" s="560">
        <v>117</v>
      </c>
      <c r="Y265" s="560">
        <v>0</v>
      </c>
      <c r="Z265" s="560">
        <v>0</v>
      </c>
      <c r="AA265" s="560">
        <v>90.000000000000085</v>
      </c>
      <c r="AB265" s="560">
        <v>217.31514084507043</v>
      </c>
      <c r="AC265" s="560">
        <v>0</v>
      </c>
      <c r="AD265" s="560">
        <v>0</v>
      </c>
      <c r="AE265" s="560">
        <v>0</v>
      </c>
      <c r="AF265" s="560">
        <v>0</v>
      </c>
      <c r="AG265" s="560">
        <v>0</v>
      </c>
      <c r="AH265" s="560">
        <v>0</v>
      </c>
      <c r="AI265" s="560">
        <v>0</v>
      </c>
      <c r="AJ265" s="560">
        <v>307.00000000000017</v>
      </c>
      <c r="AK265" s="560">
        <v>84.999999999999829</v>
      </c>
      <c r="AL265" s="560">
        <v>78.999999999999986</v>
      </c>
      <c r="AM265" s="560">
        <v>38.000000000000028</v>
      </c>
      <c r="AN265" s="560">
        <v>76.000000000000057</v>
      </c>
      <c r="AO265" s="560">
        <v>0</v>
      </c>
      <c r="AP265" s="560">
        <v>0</v>
      </c>
      <c r="AQ265" s="560">
        <v>0</v>
      </c>
      <c r="AR265" s="560">
        <v>0</v>
      </c>
      <c r="AS265" s="560">
        <v>0</v>
      </c>
      <c r="AT265" s="560">
        <v>2.0000000000000009</v>
      </c>
      <c r="AU265" s="560">
        <v>5.0000000000000018</v>
      </c>
      <c r="AV265" s="560">
        <v>5.0000000000000018</v>
      </c>
      <c r="AW265" s="560">
        <v>3.089788732394366</v>
      </c>
      <c r="AX265" s="560">
        <v>0</v>
      </c>
      <c r="AY265" s="560">
        <v>0</v>
      </c>
      <c r="AZ265" s="560">
        <v>0</v>
      </c>
      <c r="BA265" s="560">
        <v>0</v>
      </c>
      <c r="BB265" s="560">
        <v>82.227272727272776</v>
      </c>
      <c r="BC265" s="560">
        <v>189.73103448275873</v>
      </c>
      <c r="BD265" s="560">
        <v>229.2159434523042</v>
      </c>
      <c r="BE265" s="560">
        <v>0</v>
      </c>
      <c r="BF265" s="560">
        <v>0</v>
      </c>
      <c r="BG265" s="560">
        <v>0</v>
      </c>
      <c r="BH265" s="560">
        <v>2.6350674985100802</v>
      </c>
      <c r="BI265" s="560">
        <v>0</v>
      </c>
      <c r="BJ265" s="560">
        <v>0</v>
      </c>
      <c r="BK265" s="560">
        <v>1</v>
      </c>
      <c r="BL265" s="560"/>
      <c r="BM265" s="560"/>
      <c r="BN265" s="560"/>
      <c r="BO265" s="560">
        <v>0</v>
      </c>
      <c r="BP265" s="560">
        <v>0</v>
      </c>
      <c r="BQ265" s="560">
        <v>0</v>
      </c>
      <c r="BR265" s="560"/>
    </row>
    <row r="266" spans="1:70" ht="15" x14ac:dyDescent="0.25">
      <c r="A266" s="564">
        <v>991</v>
      </c>
      <c r="B266" s="556">
        <v>138250</v>
      </c>
      <c r="C266" s="556">
        <v>9354009</v>
      </c>
      <c r="D266" s="557" t="s">
        <v>951</v>
      </c>
      <c r="E266" s="558" t="s">
        <v>1007</v>
      </c>
      <c r="F266" s="559" t="s">
        <v>1330</v>
      </c>
      <c r="G266" s="560">
        <v>1</v>
      </c>
      <c r="H266" s="560">
        <v>0</v>
      </c>
      <c r="I266" s="560">
        <v>0</v>
      </c>
      <c r="J266" s="560">
        <v>0</v>
      </c>
      <c r="K266" s="560">
        <v>5</v>
      </c>
      <c r="L266" s="560">
        <v>456</v>
      </c>
      <c r="M266" s="560">
        <v>0</v>
      </c>
      <c r="N266" s="560">
        <v>0</v>
      </c>
      <c r="O266" s="560">
        <v>0</v>
      </c>
      <c r="P266" s="560">
        <v>0</v>
      </c>
      <c r="Q266" s="560">
        <v>456</v>
      </c>
      <c r="R266" s="560">
        <v>289</v>
      </c>
      <c r="S266" s="560">
        <v>167</v>
      </c>
      <c r="T266" s="560">
        <v>107</v>
      </c>
      <c r="U266" s="560">
        <v>349</v>
      </c>
      <c r="V266" s="560">
        <v>0</v>
      </c>
      <c r="W266" s="560">
        <v>456</v>
      </c>
      <c r="X266" s="560">
        <v>91.2</v>
      </c>
      <c r="Y266" s="560">
        <v>0</v>
      </c>
      <c r="Z266" s="560">
        <v>0</v>
      </c>
      <c r="AA266" s="560">
        <v>51.999999999999886</v>
      </c>
      <c r="AB266" s="560">
        <v>109.95744680851064</v>
      </c>
      <c r="AC266" s="560">
        <v>0</v>
      </c>
      <c r="AD266" s="560">
        <v>0</v>
      </c>
      <c r="AE266" s="560">
        <v>0</v>
      </c>
      <c r="AF266" s="560">
        <v>0</v>
      </c>
      <c r="AG266" s="560">
        <v>0</v>
      </c>
      <c r="AH266" s="560">
        <v>0</v>
      </c>
      <c r="AI266" s="560">
        <v>0</v>
      </c>
      <c r="AJ266" s="560">
        <v>379</v>
      </c>
      <c r="AK266" s="560">
        <v>67.000000000000227</v>
      </c>
      <c r="AL266" s="560">
        <v>2.9999999999999987</v>
      </c>
      <c r="AM266" s="560">
        <v>5.9999999999999973</v>
      </c>
      <c r="AN266" s="560">
        <v>0</v>
      </c>
      <c r="AO266" s="560">
        <v>0.99999999999999956</v>
      </c>
      <c r="AP266" s="560">
        <v>0</v>
      </c>
      <c r="AQ266" s="560">
        <v>0</v>
      </c>
      <c r="AR266" s="560">
        <v>0</v>
      </c>
      <c r="AS266" s="560">
        <v>0</v>
      </c>
      <c r="AT266" s="560">
        <v>0</v>
      </c>
      <c r="AU266" s="560">
        <v>3.9999999999999982</v>
      </c>
      <c r="AV266" s="560">
        <v>7.0000000000000204</v>
      </c>
      <c r="AW266" s="560">
        <v>1.0780141843971631</v>
      </c>
      <c r="AX266" s="560">
        <v>0</v>
      </c>
      <c r="AY266" s="560">
        <v>0</v>
      </c>
      <c r="AZ266" s="560">
        <v>0</v>
      </c>
      <c r="BA266" s="560">
        <v>0</v>
      </c>
      <c r="BB266" s="560">
        <v>56.047619047619065</v>
      </c>
      <c r="BC266" s="560">
        <v>97.762048192771132</v>
      </c>
      <c r="BD266" s="560">
        <v>124.67568721610448</v>
      </c>
      <c r="BE266" s="560">
        <v>0</v>
      </c>
      <c r="BF266" s="560">
        <v>0</v>
      </c>
      <c r="BG266" s="560">
        <v>0</v>
      </c>
      <c r="BH266" s="560">
        <v>5.2528983088791801</v>
      </c>
      <c r="BI266" s="560">
        <v>1</v>
      </c>
      <c r="BJ266" s="560">
        <v>0</v>
      </c>
      <c r="BK266" s="560">
        <v>1</v>
      </c>
      <c r="BL266" s="560"/>
      <c r="BM266" s="560"/>
      <c r="BN266" s="560"/>
      <c r="BO266" s="560">
        <v>0</v>
      </c>
      <c r="BP266" s="560">
        <v>0</v>
      </c>
      <c r="BQ266" s="560">
        <v>0</v>
      </c>
      <c r="BR266" s="560"/>
    </row>
    <row r="267" spans="1:70" ht="15" x14ac:dyDescent="0.25">
      <c r="A267" s="564">
        <v>992</v>
      </c>
      <c r="B267" s="556">
        <v>138273</v>
      </c>
      <c r="C267" s="556">
        <v>9354010</v>
      </c>
      <c r="D267" s="557" t="s">
        <v>952</v>
      </c>
      <c r="E267" s="558" t="s">
        <v>1007</v>
      </c>
      <c r="F267" s="559" t="s">
        <v>1330</v>
      </c>
      <c r="G267" s="560">
        <v>1</v>
      </c>
      <c r="H267" s="560">
        <v>0</v>
      </c>
      <c r="I267" s="560">
        <v>0</v>
      </c>
      <c r="J267" s="560">
        <v>0</v>
      </c>
      <c r="K267" s="560">
        <v>5</v>
      </c>
      <c r="L267" s="560">
        <v>395</v>
      </c>
      <c r="M267" s="560">
        <v>0</v>
      </c>
      <c r="N267" s="560">
        <v>0</v>
      </c>
      <c r="O267" s="560">
        <v>0</v>
      </c>
      <c r="P267" s="560">
        <v>0</v>
      </c>
      <c r="Q267" s="560">
        <v>395</v>
      </c>
      <c r="R267" s="560">
        <v>293</v>
      </c>
      <c r="S267" s="560">
        <v>102</v>
      </c>
      <c r="T267" s="560">
        <v>118</v>
      </c>
      <c r="U267" s="560">
        <v>277</v>
      </c>
      <c r="V267" s="560">
        <v>0</v>
      </c>
      <c r="W267" s="560">
        <v>395</v>
      </c>
      <c r="X267" s="560">
        <v>79</v>
      </c>
      <c r="Y267" s="560">
        <v>0</v>
      </c>
      <c r="Z267" s="560">
        <v>0</v>
      </c>
      <c r="AA267" s="560">
        <v>63.000000000000021</v>
      </c>
      <c r="AB267" s="560">
        <v>104.82200647249191</v>
      </c>
      <c r="AC267" s="560">
        <v>0</v>
      </c>
      <c r="AD267" s="560">
        <v>0</v>
      </c>
      <c r="AE267" s="560">
        <v>0</v>
      </c>
      <c r="AF267" s="560">
        <v>0</v>
      </c>
      <c r="AG267" s="560">
        <v>0</v>
      </c>
      <c r="AH267" s="560">
        <v>0</v>
      </c>
      <c r="AI267" s="560">
        <v>0</v>
      </c>
      <c r="AJ267" s="560">
        <v>382.96954314720819</v>
      </c>
      <c r="AK267" s="560">
        <v>10.025380710659908</v>
      </c>
      <c r="AL267" s="560">
        <v>2.0050761421319816</v>
      </c>
      <c r="AM267" s="560">
        <v>0</v>
      </c>
      <c r="AN267" s="560">
        <v>0</v>
      </c>
      <c r="AO267" s="560">
        <v>0</v>
      </c>
      <c r="AP267" s="560">
        <v>0</v>
      </c>
      <c r="AQ267" s="560">
        <v>0</v>
      </c>
      <c r="AR267" s="560">
        <v>0</v>
      </c>
      <c r="AS267" s="560">
        <v>0</v>
      </c>
      <c r="AT267" s="560">
        <v>0</v>
      </c>
      <c r="AU267" s="560">
        <v>0</v>
      </c>
      <c r="AV267" s="560">
        <v>0</v>
      </c>
      <c r="AW267" s="560">
        <v>6.391585760517799</v>
      </c>
      <c r="AX267" s="560">
        <v>0</v>
      </c>
      <c r="AY267" s="560">
        <v>0</v>
      </c>
      <c r="AZ267" s="560">
        <v>0</v>
      </c>
      <c r="BA267" s="560">
        <v>0</v>
      </c>
      <c r="BB267" s="560">
        <v>69.77391304347826</v>
      </c>
      <c r="BC267" s="560">
        <v>86.365019011406844</v>
      </c>
      <c r="BD267" s="560">
        <v>119.86991967992859</v>
      </c>
      <c r="BE267" s="560">
        <v>0</v>
      </c>
      <c r="BF267" s="560">
        <v>9.4999999999998366</v>
      </c>
      <c r="BG267" s="560">
        <v>0</v>
      </c>
      <c r="BH267" s="560">
        <v>5.1817240623762402</v>
      </c>
      <c r="BI267" s="560">
        <v>1</v>
      </c>
      <c r="BJ267" s="560">
        <v>0</v>
      </c>
      <c r="BK267" s="560">
        <v>1</v>
      </c>
      <c r="BL267" s="560"/>
      <c r="BM267" s="560"/>
      <c r="BN267" s="560"/>
      <c r="BO267" s="560">
        <v>0</v>
      </c>
      <c r="BP267" s="560">
        <v>0</v>
      </c>
      <c r="BQ267" s="560">
        <v>0</v>
      </c>
      <c r="BR267" s="560"/>
    </row>
    <row r="268" spans="1:70" ht="15" x14ac:dyDescent="0.25">
      <c r="A268" s="564">
        <v>993</v>
      </c>
      <c r="B268" s="556">
        <v>138274</v>
      </c>
      <c r="C268" s="556">
        <v>9354016</v>
      </c>
      <c r="D268" s="557" t="s">
        <v>953</v>
      </c>
      <c r="E268" s="558" t="s">
        <v>1007</v>
      </c>
      <c r="F268" s="559" t="s">
        <v>1330</v>
      </c>
      <c r="G268" s="560">
        <v>1</v>
      </c>
      <c r="H268" s="560">
        <v>0</v>
      </c>
      <c r="I268" s="560">
        <v>0</v>
      </c>
      <c r="J268" s="560">
        <v>0</v>
      </c>
      <c r="K268" s="560">
        <v>5</v>
      </c>
      <c r="L268" s="560">
        <v>291</v>
      </c>
      <c r="M268" s="560">
        <v>0</v>
      </c>
      <c r="N268" s="560">
        <v>0</v>
      </c>
      <c r="O268" s="560">
        <v>0</v>
      </c>
      <c r="P268" s="560">
        <v>0</v>
      </c>
      <c r="Q268" s="560">
        <v>291</v>
      </c>
      <c r="R268" s="560">
        <v>201</v>
      </c>
      <c r="S268" s="560">
        <v>90</v>
      </c>
      <c r="T268" s="560">
        <v>54</v>
      </c>
      <c r="U268" s="560">
        <v>237</v>
      </c>
      <c r="V268" s="560">
        <v>0</v>
      </c>
      <c r="W268" s="560">
        <v>291</v>
      </c>
      <c r="X268" s="560">
        <v>58.2</v>
      </c>
      <c r="Y268" s="560">
        <v>0</v>
      </c>
      <c r="Z268" s="560">
        <v>0</v>
      </c>
      <c r="AA268" s="560">
        <v>59.000000000000064</v>
      </c>
      <c r="AB268" s="560">
        <v>101.85</v>
      </c>
      <c r="AC268" s="560">
        <v>0</v>
      </c>
      <c r="AD268" s="560">
        <v>0</v>
      </c>
      <c r="AE268" s="560">
        <v>0</v>
      </c>
      <c r="AF268" s="560">
        <v>0</v>
      </c>
      <c r="AG268" s="560">
        <v>0</v>
      </c>
      <c r="AH268" s="560">
        <v>0</v>
      </c>
      <c r="AI268" s="560">
        <v>0</v>
      </c>
      <c r="AJ268" s="560">
        <v>177.61034482758623</v>
      </c>
      <c r="AK268" s="560">
        <v>36.124137931034554</v>
      </c>
      <c r="AL268" s="560">
        <v>3.0103448275862079</v>
      </c>
      <c r="AM268" s="560">
        <v>15.051724137931041</v>
      </c>
      <c r="AN268" s="560">
        <v>2.0068965517241377</v>
      </c>
      <c r="AO268" s="560">
        <v>54.186206896551688</v>
      </c>
      <c r="AP268" s="560">
        <v>3.0103448275862079</v>
      </c>
      <c r="AQ268" s="560">
        <v>0</v>
      </c>
      <c r="AR268" s="560">
        <v>0</v>
      </c>
      <c r="AS268" s="560">
        <v>0</v>
      </c>
      <c r="AT268" s="560">
        <v>0</v>
      </c>
      <c r="AU268" s="560">
        <v>0</v>
      </c>
      <c r="AV268" s="560">
        <v>2.0000000000000013</v>
      </c>
      <c r="AW268" s="560">
        <v>5.4562499999999998</v>
      </c>
      <c r="AX268" s="560">
        <v>0</v>
      </c>
      <c r="AY268" s="560">
        <v>0</v>
      </c>
      <c r="AZ268" s="560">
        <v>0</v>
      </c>
      <c r="BA268" s="560">
        <v>0</v>
      </c>
      <c r="BB268" s="560">
        <v>41.538461538461526</v>
      </c>
      <c r="BC268" s="560">
        <v>84.337837837837867</v>
      </c>
      <c r="BD268" s="560">
        <v>104.28429013014555</v>
      </c>
      <c r="BE268" s="560">
        <v>0</v>
      </c>
      <c r="BF268" s="560">
        <v>18.899999999999878</v>
      </c>
      <c r="BG268" s="560">
        <v>0</v>
      </c>
      <c r="BH268" s="560">
        <v>1.83362490551282</v>
      </c>
      <c r="BI268" s="560">
        <v>0</v>
      </c>
      <c r="BJ268" s="560">
        <v>0</v>
      </c>
      <c r="BK268" s="560">
        <v>1</v>
      </c>
      <c r="BL268" s="560"/>
      <c r="BM268" s="560"/>
      <c r="BN268" s="560"/>
      <c r="BO268" s="560">
        <v>0</v>
      </c>
      <c r="BP268" s="560">
        <v>0</v>
      </c>
      <c r="BQ268" s="560">
        <v>0</v>
      </c>
      <c r="BR268" s="560"/>
    </row>
    <row r="269" spans="1:70" ht="15" x14ac:dyDescent="0.25">
      <c r="A269" s="564">
        <v>361</v>
      </c>
      <c r="B269" s="556">
        <v>136918</v>
      </c>
      <c r="C269" s="556">
        <v>9354017</v>
      </c>
      <c r="D269" s="557" t="s">
        <v>850</v>
      </c>
      <c r="E269" s="558" t="s">
        <v>1007</v>
      </c>
      <c r="F269" s="559" t="s">
        <v>1330</v>
      </c>
      <c r="G269" s="560">
        <v>1</v>
      </c>
      <c r="H269" s="560">
        <v>0</v>
      </c>
      <c r="I269" s="560">
        <v>0</v>
      </c>
      <c r="J269" s="560">
        <v>0</v>
      </c>
      <c r="K269" s="560">
        <v>5</v>
      </c>
      <c r="L269" s="560">
        <v>755</v>
      </c>
      <c r="M269" s="560">
        <v>0</v>
      </c>
      <c r="N269" s="560">
        <v>0</v>
      </c>
      <c r="O269" s="560">
        <v>0</v>
      </c>
      <c r="P269" s="560">
        <v>0</v>
      </c>
      <c r="Q269" s="560">
        <v>755</v>
      </c>
      <c r="R269" s="560">
        <v>472</v>
      </c>
      <c r="S269" s="560">
        <v>283</v>
      </c>
      <c r="T269" s="560">
        <v>162</v>
      </c>
      <c r="U269" s="560">
        <v>593</v>
      </c>
      <c r="V269" s="560">
        <v>0</v>
      </c>
      <c r="W269" s="560">
        <v>755</v>
      </c>
      <c r="X269" s="560">
        <v>151</v>
      </c>
      <c r="Y269" s="560">
        <v>0</v>
      </c>
      <c r="Z269" s="560">
        <v>0</v>
      </c>
      <c r="AA269" s="560">
        <v>41</v>
      </c>
      <c r="AB269" s="560">
        <v>126.49736147757257</v>
      </c>
      <c r="AC269" s="560">
        <v>0</v>
      </c>
      <c r="AD269" s="560">
        <v>0</v>
      </c>
      <c r="AE269" s="560">
        <v>0</v>
      </c>
      <c r="AF269" s="560">
        <v>0</v>
      </c>
      <c r="AG269" s="560">
        <v>0</v>
      </c>
      <c r="AH269" s="560">
        <v>0</v>
      </c>
      <c r="AI269" s="560">
        <v>0</v>
      </c>
      <c r="AJ269" s="560">
        <v>641.69986719787516</v>
      </c>
      <c r="AK269" s="560">
        <v>105.27888446215124</v>
      </c>
      <c r="AL269" s="560">
        <v>0</v>
      </c>
      <c r="AM269" s="560">
        <v>6.0159362549800797</v>
      </c>
      <c r="AN269" s="560">
        <v>1.0026560424966775</v>
      </c>
      <c r="AO269" s="560">
        <v>1.0026560424966775</v>
      </c>
      <c r="AP269" s="560">
        <v>0</v>
      </c>
      <c r="AQ269" s="560">
        <v>0</v>
      </c>
      <c r="AR269" s="560">
        <v>0</v>
      </c>
      <c r="AS269" s="560">
        <v>0</v>
      </c>
      <c r="AT269" s="560">
        <v>2.0000000000000031</v>
      </c>
      <c r="AU269" s="560">
        <v>3.9999999999999982</v>
      </c>
      <c r="AV269" s="560">
        <v>6.0000000000000009</v>
      </c>
      <c r="AW269" s="560">
        <v>3.9841688654353562</v>
      </c>
      <c r="AX269" s="560">
        <v>0</v>
      </c>
      <c r="AY269" s="560">
        <v>0</v>
      </c>
      <c r="AZ269" s="560">
        <v>0</v>
      </c>
      <c r="BA269" s="560">
        <v>0</v>
      </c>
      <c r="BB269" s="560">
        <v>69.283018867924568</v>
      </c>
      <c r="BC269" s="560">
        <v>123.15357766143093</v>
      </c>
      <c r="BD269" s="560">
        <v>156.42275469237433</v>
      </c>
      <c r="BE269" s="560">
        <v>0</v>
      </c>
      <c r="BF269" s="560">
        <v>0</v>
      </c>
      <c r="BG269" s="560">
        <v>0</v>
      </c>
      <c r="BH269" s="560">
        <v>5.49395109235512</v>
      </c>
      <c r="BI269" s="560">
        <v>0</v>
      </c>
      <c r="BJ269" s="560">
        <v>0</v>
      </c>
      <c r="BK269" s="560">
        <v>1</v>
      </c>
      <c r="BL269" s="560"/>
      <c r="BM269" s="560"/>
      <c r="BN269" s="560"/>
      <c r="BO269" s="560">
        <v>0</v>
      </c>
      <c r="BP269" s="560">
        <v>0</v>
      </c>
      <c r="BQ269" s="560">
        <v>0</v>
      </c>
      <c r="BR269" s="560"/>
    </row>
    <row r="270" spans="1:70" ht="15" x14ac:dyDescent="0.25">
      <c r="A270" s="564">
        <v>555</v>
      </c>
      <c r="B270" s="556">
        <v>141639</v>
      </c>
      <c r="C270" s="556">
        <v>9354019</v>
      </c>
      <c r="D270" s="557" t="s">
        <v>944</v>
      </c>
      <c r="E270" s="558" t="s">
        <v>1007</v>
      </c>
      <c r="F270" s="559" t="s">
        <v>1330</v>
      </c>
      <c r="G270" s="560">
        <v>1</v>
      </c>
      <c r="H270" s="560">
        <v>0</v>
      </c>
      <c r="I270" s="560">
        <v>0</v>
      </c>
      <c r="J270" s="560">
        <v>0</v>
      </c>
      <c r="K270" s="560">
        <v>5</v>
      </c>
      <c r="L270" s="560">
        <v>1218</v>
      </c>
      <c r="M270" s="560">
        <v>0</v>
      </c>
      <c r="N270" s="560">
        <v>0</v>
      </c>
      <c r="O270" s="560">
        <v>0</v>
      </c>
      <c r="P270" s="560">
        <v>0</v>
      </c>
      <c r="Q270" s="560">
        <v>1218</v>
      </c>
      <c r="R270" s="560">
        <v>794</v>
      </c>
      <c r="S270" s="560">
        <v>424</v>
      </c>
      <c r="T270" s="560">
        <v>281</v>
      </c>
      <c r="U270" s="560">
        <v>937</v>
      </c>
      <c r="V270" s="560">
        <v>0</v>
      </c>
      <c r="W270" s="560">
        <v>1218</v>
      </c>
      <c r="X270" s="560">
        <v>243.6</v>
      </c>
      <c r="Y270" s="560">
        <v>0</v>
      </c>
      <c r="Z270" s="560">
        <v>0</v>
      </c>
      <c r="AA270" s="560">
        <v>89.000000000000028</v>
      </c>
      <c r="AB270" s="560">
        <v>265.28608470181501</v>
      </c>
      <c r="AC270" s="560">
        <v>0</v>
      </c>
      <c r="AD270" s="560">
        <v>0</v>
      </c>
      <c r="AE270" s="560">
        <v>0</v>
      </c>
      <c r="AF270" s="560">
        <v>0</v>
      </c>
      <c r="AG270" s="560">
        <v>0</v>
      </c>
      <c r="AH270" s="560">
        <v>0</v>
      </c>
      <c r="AI270" s="560">
        <v>0</v>
      </c>
      <c r="AJ270" s="560">
        <v>897.73705834018028</v>
      </c>
      <c r="AK270" s="560">
        <v>170.13968775677938</v>
      </c>
      <c r="AL270" s="560">
        <v>14.011503697617082</v>
      </c>
      <c r="AM270" s="560">
        <v>125.10271158586716</v>
      </c>
      <c r="AN270" s="560">
        <v>11.009038619556287</v>
      </c>
      <c r="AO270" s="560">
        <v>0</v>
      </c>
      <c r="AP270" s="560">
        <v>0</v>
      </c>
      <c r="AQ270" s="560">
        <v>0</v>
      </c>
      <c r="AR270" s="560">
        <v>0</v>
      </c>
      <c r="AS270" s="560">
        <v>0</v>
      </c>
      <c r="AT270" s="560">
        <v>0</v>
      </c>
      <c r="AU270" s="560">
        <v>3.0024650780608066</v>
      </c>
      <c r="AV270" s="560">
        <v>4.0032867707477466</v>
      </c>
      <c r="AW270" s="560">
        <v>2.1054451166810719</v>
      </c>
      <c r="AX270" s="560">
        <v>0</v>
      </c>
      <c r="AY270" s="560">
        <v>0</v>
      </c>
      <c r="AZ270" s="560">
        <v>0</v>
      </c>
      <c r="BA270" s="560">
        <v>0</v>
      </c>
      <c r="BB270" s="560">
        <v>135.96774193548401</v>
      </c>
      <c r="BC270" s="560">
        <v>277.93238822246462</v>
      </c>
      <c r="BD270" s="560">
        <v>343.22306046601307</v>
      </c>
      <c r="BE270" s="560">
        <v>0</v>
      </c>
      <c r="BF270" s="560">
        <v>0</v>
      </c>
      <c r="BG270" s="560">
        <v>0</v>
      </c>
      <c r="BH270" s="560">
        <v>2.5892186525564802</v>
      </c>
      <c r="BI270" s="560">
        <v>0</v>
      </c>
      <c r="BJ270" s="560">
        <v>0</v>
      </c>
      <c r="BK270" s="560">
        <v>1</v>
      </c>
      <c r="BL270" s="560"/>
      <c r="BM270" s="560"/>
      <c r="BN270" s="560"/>
      <c r="BO270" s="560">
        <v>0</v>
      </c>
      <c r="BP270" s="560">
        <v>0</v>
      </c>
      <c r="BQ270" s="560">
        <v>0</v>
      </c>
      <c r="BR270" s="560"/>
    </row>
    <row r="271" spans="1:70" ht="15" x14ac:dyDescent="0.25">
      <c r="A271" s="564">
        <v>169</v>
      </c>
      <c r="B271" s="556">
        <v>139403</v>
      </c>
      <c r="C271" s="556">
        <v>9354032</v>
      </c>
      <c r="D271" s="557" t="s">
        <v>766</v>
      </c>
      <c r="E271" s="558" t="s">
        <v>1007</v>
      </c>
      <c r="F271" s="559" t="s">
        <v>1330</v>
      </c>
      <c r="G271" s="560">
        <v>1</v>
      </c>
      <c r="H271" s="560">
        <v>0</v>
      </c>
      <c r="I271" s="560">
        <v>0</v>
      </c>
      <c r="J271" s="560">
        <v>0</v>
      </c>
      <c r="K271" s="560">
        <v>5</v>
      </c>
      <c r="L271" s="560">
        <v>1015</v>
      </c>
      <c r="M271" s="560">
        <v>0</v>
      </c>
      <c r="N271" s="560">
        <v>0</v>
      </c>
      <c r="O271" s="560">
        <v>0</v>
      </c>
      <c r="P271" s="560">
        <v>0</v>
      </c>
      <c r="Q271" s="560">
        <v>1015</v>
      </c>
      <c r="R271" s="560">
        <v>645</v>
      </c>
      <c r="S271" s="560">
        <v>370</v>
      </c>
      <c r="T271" s="560">
        <v>206</v>
      </c>
      <c r="U271" s="560">
        <v>809</v>
      </c>
      <c r="V271" s="560">
        <v>0</v>
      </c>
      <c r="W271" s="560">
        <v>1015</v>
      </c>
      <c r="X271" s="560">
        <v>203</v>
      </c>
      <c r="Y271" s="560">
        <v>0</v>
      </c>
      <c r="Z271" s="560">
        <v>0</v>
      </c>
      <c r="AA271" s="560">
        <v>325.99999999999977</v>
      </c>
      <c r="AB271" s="560">
        <v>545.83081570996978</v>
      </c>
      <c r="AC271" s="560">
        <v>0</v>
      </c>
      <c r="AD271" s="560">
        <v>0</v>
      </c>
      <c r="AE271" s="560">
        <v>0</v>
      </c>
      <c r="AF271" s="560">
        <v>0</v>
      </c>
      <c r="AG271" s="560">
        <v>0</v>
      </c>
      <c r="AH271" s="560">
        <v>0</v>
      </c>
      <c r="AI271" s="560">
        <v>0</v>
      </c>
      <c r="AJ271" s="560">
        <v>188.99999999999986</v>
      </c>
      <c r="AK271" s="560">
        <v>27.000000000000025</v>
      </c>
      <c r="AL271" s="560">
        <v>173.99999999999957</v>
      </c>
      <c r="AM271" s="560">
        <v>67.000000000000028</v>
      </c>
      <c r="AN271" s="560">
        <v>8.0000000000000018</v>
      </c>
      <c r="AO271" s="560">
        <v>407.00000000000017</v>
      </c>
      <c r="AP271" s="560">
        <v>142.99999999999983</v>
      </c>
      <c r="AQ271" s="560">
        <v>0</v>
      </c>
      <c r="AR271" s="560">
        <v>0</v>
      </c>
      <c r="AS271" s="560">
        <v>0</v>
      </c>
      <c r="AT271" s="560">
        <v>7.006903353057198</v>
      </c>
      <c r="AU271" s="560">
        <v>12.011834319526608</v>
      </c>
      <c r="AV271" s="560">
        <v>20.01972386587768</v>
      </c>
      <c r="AW271" s="560">
        <v>15.332326283987916</v>
      </c>
      <c r="AX271" s="560">
        <v>0</v>
      </c>
      <c r="AY271" s="560">
        <v>0</v>
      </c>
      <c r="AZ271" s="560">
        <v>0</v>
      </c>
      <c r="BA271" s="560">
        <v>0</v>
      </c>
      <c r="BB271" s="560">
        <v>136.30845771144274</v>
      </c>
      <c r="BC271" s="560">
        <v>271.04603580562616</v>
      </c>
      <c r="BD271" s="560">
        <v>336.50031716512865</v>
      </c>
      <c r="BE271" s="560">
        <v>0</v>
      </c>
      <c r="BF271" s="560">
        <v>0</v>
      </c>
      <c r="BG271" s="560">
        <v>0</v>
      </c>
      <c r="BH271" s="560">
        <v>1.0039686663885601</v>
      </c>
      <c r="BI271" s="560">
        <v>0</v>
      </c>
      <c r="BJ271" s="560">
        <v>0</v>
      </c>
      <c r="BK271" s="560">
        <v>1</v>
      </c>
      <c r="BL271" s="560"/>
      <c r="BM271" s="560"/>
      <c r="BN271" s="560"/>
      <c r="BO271" s="560">
        <v>0</v>
      </c>
      <c r="BP271" s="560">
        <v>0</v>
      </c>
      <c r="BQ271" s="560">
        <v>0</v>
      </c>
      <c r="BR271" s="560"/>
    </row>
    <row r="272" spans="1:70" ht="15" x14ac:dyDescent="0.25">
      <c r="A272" s="564">
        <v>561</v>
      </c>
      <c r="B272" s="556">
        <v>139867</v>
      </c>
      <c r="C272" s="556">
        <v>9354033</v>
      </c>
      <c r="D272" s="557" t="s">
        <v>948</v>
      </c>
      <c r="E272" s="558" t="s">
        <v>1007</v>
      </c>
      <c r="F272" s="559" t="s">
        <v>1330</v>
      </c>
      <c r="G272" s="560">
        <v>1</v>
      </c>
      <c r="H272" s="560">
        <v>0</v>
      </c>
      <c r="I272" s="560">
        <v>0</v>
      </c>
      <c r="J272" s="560">
        <v>0</v>
      </c>
      <c r="K272" s="560">
        <v>5</v>
      </c>
      <c r="L272" s="560">
        <v>944</v>
      </c>
      <c r="M272" s="560">
        <v>0</v>
      </c>
      <c r="N272" s="560">
        <v>0</v>
      </c>
      <c r="O272" s="560">
        <v>0</v>
      </c>
      <c r="P272" s="560">
        <v>0</v>
      </c>
      <c r="Q272" s="560">
        <v>944</v>
      </c>
      <c r="R272" s="560">
        <v>599</v>
      </c>
      <c r="S272" s="560">
        <v>345</v>
      </c>
      <c r="T272" s="560">
        <v>211</v>
      </c>
      <c r="U272" s="560">
        <v>733</v>
      </c>
      <c r="V272" s="560">
        <v>0</v>
      </c>
      <c r="W272" s="560">
        <v>944</v>
      </c>
      <c r="X272" s="560">
        <v>188.8</v>
      </c>
      <c r="Y272" s="560">
        <v>0</v>
      </c>
      <c r="Z272" s="560">
        <v>0</v>
      </c>
      <c r="AA272" s="560">
        <v>108.99999999999976</v>
      </c>
      <c r="AB272" s="560">
        <v>254.39643652561247</v>
      </c>
      <c r="AC272" s="560">
        <v>0</v>
      </c>
      <c r="AD272" s="560">
        <v>0</v>
      </c>
      <c r="AE272" s="560">
        <v>0</v>
      </c>
      <c r="AF272" s="560">
        <v>0</v>
      </c>
      <c r="AG272" s="560">
        <v>0</v>
      </c>
      <c r="AH272" s="560">
        <v>0</v>
      </c>
      <c r="AI272" s="560">
        <v>0</v>
      </c>
      <c r="AJ272" s="560">
        <v>843.78768577494714</v>
      </c>
      <c r="AK272" s="560">
        <v>10.021231422505281</v>
      </c>
      <c r="AL272" s="560">
        <v>0</v>
      </c>
      <c r="AM272" s="560">
        <v>89.188959660297286</v>
      </c>
      <c r="AN272" s="560">
        <v>1.0021231422505281</v>
      </c>
      <c r="AO272" s="560">
        <v>0</v>
      </c>
      <c r="AP272" s="560">
        <v>0</v>
      </c>
      <c r="AQ272" s="560">
        <v>0</v>
      </c>
      <c r="AR272" s="560">
        <v>0</v>
      </c>
      <c r="AS272" s="560">
        <v>0</v>
      </c>
      <c r="AT272" s="560">
        <v>8</v>
      </c>
      <c r="AU272" s="560">
        <v>17.000000000000014</v>
      </c>
      <c r="AV272" s="560">
        <v>22.999999999999986</v>
      </c>
      <c r="AW272" s="560">
        <v>9.4610244988864149</v>
      </c>
      <c r="AX272" s="560">
        <v>0</v>
      </c>
      <c r="AY272" s="560">
        <v>0</v>
      </c>
      <c r="AZ272" s="560">
        <v>0</v>
      </c>
      <c r="BA272" s="560">
        <v>0</v>
      </c>
      <c r="BB272" s="560">
        <v>121.88834951456303</v>
      </c>
      <c r="BC272" s="560">
        <v>261.33948863636368</v>
      </c>
      <c r="BD272" s="560">
        <v>319.86934406515007</v>
      </c>
      <c r="BE272" s="560">
        <v>0</v>
      </c>
      <c r="BF272" s="560">
        <v>0</v>
      </c>
      <c r="BG272" s="560">
        <v>0</v>
      </c>
      <c r="BH272" s="560">
        <v>6.5151426687500003</v>
      </c>
      <c r="BI272" s="560">
        <v>0</v>
      </c>
      <c r="BJ272" s="560">
        <v>0</v>
      </c>
      <c r="BK272" s="560">
        <v>1</v>
      </c>
      <c r="BL272" s="560"/>
      <c r="BM272" s="560"/>
      <c r="BN272" s="560"/>
      <c r="BO272" s="560">
        <v>0</v>
      </c>
      <c r="BP272" s="560">
        <v>0</v>
      </c>
      <c r="BQ272" s="560">
        <v>0</v>
      </c>
      <c r="BR272" s="560"/>
    </row>
    <row r="273" spans="1:70" ht="15" x14ac:dyDescent="0.25">
      <c r="A273" s="564">
        <v>371</v>
      </c>
      <c r="B273" s="556">
        <v>140032</v>
      </c>
      <c r="C273" s="556">
        <v>9354034</v>
      </c>
      <c r="D273" s="557" t="s">
        <v>1316</v>
      </c>
      <c r="E273" s="558" t="s">
        <v>1007</v>
      </c>
      <c r="F273" s="559" t="s">
        <v>1330</v>
      </c>
      <c r="G273" s="560">
        <v>1</v>
      </c>
      <c r="H273" s="560">
        <v>0</v>
      </c>
      <c r="I273" s="560">
        <v>0</v>
      </c>
      <c r="J273" s="560">
        <v>0</v>
      </c>
      <c r="K273" s="560">
        <v>5</v>
      </c>
      <c r="L273" s="560">
        <v>692</v>
      </c>
      <c r="M273" s="560">
        <v>0</v>
      </c>
      <c r="N273" s="560">
        <v>0</v>
      </c>
      <c r="O273" s="560">
        <v>0</v>
      </c>
      <c r="P273" s="560">
        <v>0</v>
      </c>
      <c r="Q273" s="560">
        <v>692</v>
      </c>
      <c r="R273" s="560">
        <v>424</v>
      </c>
      <c r="S273" s="560">
        <v>268</v>
      </c>
      <c r="T273" s="560">
        <v>153</v>
      </c>
      <c r="U273" s="560">
        <v>539</v>
      </c>
      <c r="V273" s="560">
        <v>0</v>
      </c>
      <c r="W273" s="560">
        <v>692</v>
      </c>
      <c r="X273" s="560">
        <v>138.4</v>
      </c>
      <c r="Y273" s="560">
        <v>0</v>
      </c>
      <c r="Z273" s="560">
        <v>0</v>
      </c>
      <c r="AA273" s="560">
        <v>141.99999999999977</v>
      </c>
      <c r="AB273" s="560">
        <v>260.73925501432666</v>
      </c>
      <c r="AC273" s="560">
        <v>0</v>
      </c>
      <c r="AD273" s="560">
        <v>0</v>
      </c>
      <c r="AE273" s="560">
        <v>0</v>
      </c>
      <c r="AF273" s="560">
        <v>0</v>
      </c>
      <c r="AG273" s="560">
        <v>0</v>
      </c>
      <c r="AH273" s="560">
        <v>0</v>
      </c>
      <c r="AI273" s="560">
        <v>0</v>
      </c>
      <c r="AJ273" s="560">
        <v>182.52753623188406</v>
      </c>
      <c r="AK273" s="560">
        <v>30.086956521739118</v>
      </c>
      <c r="AL273" s="560">
        <v>180.52173913043458</v>
      </c>
      <c r="AM273" s="560">
        <v>121.35072463768137</v>
      </c>
      <c r="AN273" s="560">
        <v>102.29565217391323</v>
      </c>
      <c r="AO273" s="560">
        <v>72.208695652174242</v>
      </c>
      <c r="AP273" s="560">
        <v>3.0086956521739117</v>
      </c>
      <c r="AQ273" s="560">
        <v>0</v>
      </c>
      <c r="AR273" s="560">
        <v>0</v>
      </c>
      <c r="AS273" s="560">
        <v>0</v>
      </c>
      <c r="AT273" s="560">
        <v>41</v>
      </c>
      <c r="AU273" s="560">
        <v>73.999999999999929</v>
      </c>
      <c r="AV273" s="560">
        <v>92.999999999999986</v>
      </c>
      <c r="AW273" s="560">
        <v>1.9828080229226361</v>
      </c>
      <c r="AX273" s="560">
        <v>0</v>
      </c>
      <c r="AY273" s="560">
        <v>0</v>
      </c>
      <c r="AZ273" s="560">
        <v>0</v>
      </c>
      <c r="BA273" s="560">
        <v>0</v>
      </c>
      <c r="BB273" s="560">
        <v>98.506849315068465</v>
      </c>
      <c r="BC273" s="560">
        <v>182.41266375545837</v>
      </c>
      <c r="BD273" s="560">
        <v>229.71490118929395</v>
      </c>
      <c r="BE273" s="560">
        <v>0</v>
      </c>
      <c r="BF273" s="560">
        <v>192.80000000000018</v>
      </c>
      <c r="BG273" s="560">
        <v>0</v>
      </c>
      <c r="BH273" s="560">
        <v>0.97020554229137201</v>
      </c>
      <c r="BI273" s="560">
        <v>0</v>
      </c>
      <c r="BJ273" s="560">
        <v>0</v>
      </c>
      <c r="BK273" s="560">
        <v>1</v>
      </c>
      <c r="BL273" s="560"/>
      <c r="BM273" s="560"/>
      <c r="BN273" s="560"/>
      <c r="BO273" s="560">
        <v>0</v>
      </c>
      <c r="BP273" s="560">
        <v>0</v>
      </c>
      <c r="BQ273" s="560">
        <v>0</v>
      </c>
      <c r="BR273" s="560"/>
    </row>
    <row r="274" spans="1:70" ht="15" x14ac:dyDescent="0.25">
      <c r="A274" s="564">
        <v>994</v>
      </c>
      <c r="B274" s="556">
        <v>140047</v>
      </c>
      <c r="C274" s="556">
        <v>9354035</v>
      </c>
      <c r="D274" s="557" t="s">
        <v>663</v>
      </c>
      <c r="E274" s="558" t="s">
        <v>1007</v>
      </c>
      <c r="F274" s="559" t="s">
        <v>1330</v>
      </c>
      <c r="G274" s="560">
        <v>1</v>
      </c>
      <c r="H274" s="560">
        <v>0</v>
      </c>
      <c r="I274" s="560">
        <v>0</v>
      </c>
      <c r="J274" s="560">
        <v>0</v>
      </c>
      <c r="K274" s="560">
        <v>5</v>
      </c>
      <c r="L274" s="560">
        <v>246</v>
      </c>
      <c r="M274" s="560">
        <v>0</v>
      </c>
      <c r="N274" s="560">
        <v>0</v>
      </c>
      <c r="O274" s="560">
        <v>0</v>
      </c>
      <c r="P274" s="560">
        <v>0</v>
      </c>
      <c r="Q274" s="560">
        <v>246</v>
      </c>
      <c r="R274" s="560">
        <v>172</v>
      </c>
      <c r="S274" s="560">
        <v>74</v>
      </c>
      <c r="T274" s="560">
        <v>56</v>
      </c>
      <c r="U274" s="560">
        <v>190</v>
      </c>
      <c r="V274" s="560">
        <v>0</v>
      </c>
      <c r="W274" s="560">
        <v>246</v>
      </c>
      <c r="X274" s="560">
        <v>49.2</v>
      </c>
      <c r="Y274" s="560">
        <v>0</v>
      </c>
      <c r="Z274" s="560">
        <v>0</v>
      </c>
      <c r="AA274" s="560">
        <v>29.999999999999968</v>
      </c>
      <c r="AB274" s="560">
        <v>50.896551724137929</v>
      </c>
      <c r="AC274" s="560">
        <v>0</v>
      </c>
      <c r="AD274" s="560">
        <v>0</v>
      </c>
      <c r="AE274" s="560">
        <v>0</v>
      </c>
      <c r="AF274" s="560">
        <v>0</v>
      </c>
      <c r="AG274" s="560">
        <v>0</v>
      </c>
      <c r="AH274" s="560">
        <v>0</v>
      </c>
      <c r="AI274" s="560">
        <v>0</v>
      </c>
      <c r="AJ274" s="560">
        <v>238.99999999999989</v>
      </c>
      <c r="AK274" s="560">
        <v>0.999999999999999</v>
      </c>
      <c r="AL274" s="560">
        <v>0</v>
      </c>
      <c r="AM274" s="560">
        <v>5.9999999999999947</v>
      </c>
      <c r="AN274" s="560">
        <v>0</v>
      </c>
      <c r="AO274" s="560">
        <v>0</v>
      </c>
      <c r="AP274" s="560">
        <v>0</v>
      </c>
      <c r="AQ274" s="560">
        <v>0</v>
      </c>
      <c r="AR274" s="560">
        <v>0</v>
      </c>
      <c r="AS274" s="560">
        <v>0</v>
      </c>
      <c r="AT274" s="560">
        <v>0</v>
      </c>
      <c r="AU274" s="560">
        <v>0.999999999999999</v>
      </c>
      <c r="AV274" s="560">
        <v>2.0000000000000004</v>
      </c>
      <c r="AW274" s="560">
        <v>0</v>
      </c>
      <c r="AX274" s="560">
        <v>0</v>
      </c>
      <c r="AY274" s="560">
        <v>0</v>
      </c>
      <c r="AZ274" s="560">
        <v>0</v>
      </c>
      <c r="BA274" s="560">
        <v>0</v>
      </c>
      <c r="BB274" s="560">
        <v>35.259259259259281</v>
      </c>
      <c r="BC274" s="560">
        <v>74.530386740331551</v>
      </c>
      <c r="BD274" s="560">
        <v>91.461614008479714</v>
      </c>
      <c r="BE274" s="560">
        <v>0</v>
      </c>
      <c r="BF274" s="560">
        <v>6.4000000000000918</v>
      </c>
      <c r="BG274" s="560">
        <v>0</v>
      </c>
      <c r="BH274" s="560">
        <v>5.5779833520000004</v>
      </c>
      <c r="BI274" s="560">
        <v>1</v>
      </c>
      <c r="BJ274" s="560">
        <v>0</v>
      </c>
      <c r="BK274" s="560">
        <v>1</v>
      </c>
      <c r="BL274" s="560"/>
      <c r="BM274" s="560"/>
      <c r="BN274" s="560"/>
      <c r="BO274" s="560">
        <v>0</v>
      </c>
      <c r="BP274" s="560">
        <v>0</v>
      </c>
      <c r="BQ274" s="560">
        <v>0</v>
      </c>
      <c r="BR274" s="560"/>
    </row>
    <row r="275" spans="1:70" ht="15" x14ac:dyDescent="0.25">
      <c r="A275" s="564">
        <v>166</v>
      </c>
      <c r="B275" s="556">
        <v>136271</v>
      </c>
      <c r="C275" s="556">
        <v>9354036</v>
      </c>
      <c r="D275" s="557" t="s">
        <v>1317</v>
      </c>
      <c r="E275" s="558" t="s">
        <v>1007</v>
      </c>
      <c r="F275" s="559" t="s">
        <v>1330</v>
      </c>
      <c r="G275" s="560">
        <v>1</v>
      </c>
      <c r="H275" s="560">
        <v>0</v>
      </c>
      <c r="I275" s="560">
        <v>0</v>
      </c>
      <c r="J275" s="560">
        <v>0</v>
      </c>
      <c r="K275" s="560">
        <v>5</v>
      </c>
      <c r="L275" s="560">
        <v>771</v>
      </c>
      <c r="M275" s="560">
        <v>0</v>
      </c>
      <c r="N275" s="560">
        <v>0</v>
      </c>
      <c r="O275" s="560">
        <v>0</v>
      </c>
      <c r="P275" s="560">
        <v>0</v>
      </c>
      <c r="Q275" s="560">
        <v>771</v>
      </c>
      <c r="R275" s="560">
        <v>483</v>
      </c>
      <c r="S275" s="560">
        <v>288</v>
      </c>
      <c r="T275" s="560">
        <v>169</v>
      </c>
      <c r="U275" s="560">
        <v>602</v>
      </c>
      <c r="V275" s="560">
        <v>0</v>
      </c>
      <c r="W275" s="560">
        <v>771</v>
      </c>
      <c r="X275" s="560">
        <v>154.19999999999999</v>
      </c>
      <c r="Y275" s="560">
        <v>0</v>
      </c>
      <c r="Z275" s="560">
        <v>0</v>
      </c>
      <c r="AA275" s="560">
        <v>31.000000000000025</v>
      </c>
      <c r="AB275" s="560">
        <v>92.438735177865624</v>
      </c>
      <c r="AC275" s="560">
        <v>0</v>
      </c>
      <c r="AD275" s="560">
        <v>0</v>
      </c>
      <c r="AE275" s="560">
        <v>0</v>
      </c>
      <c r="AF275" s="560">
        <v>0</v>
      </c>
      <c r="AG275" s="560">
        <v>0</v>
      </c>
      <c r="AH275" s="560">
        <v>0</v>
      </c>
      <c r="AI275" s="560">
        <v>0</v>
      </c>
      <c r="AJ275" s="560">
        <v>765.00000000000011</v>
      </c>
      <c r="AK275" s="560">
        <v>3.9999999999999973</v>
      </c>
      <c r="AL275" s="560">
        <v>0</v>
      </c>
      <c r="AM275" s="560">
        <v>1.9999999999999987</v>
      </c>
      <c r="AN275" s="560">
        <v>0</v>
      </c>
      <c r="AO275" s="560">
        <v>0</v>
      </c>
      <c r="AP275" s="560">
        <v>0</v>
      </c>
      <c r="AQ275" s="560">
        <v>0</v>
      </c>
      <c r="AR275" s="560">
        <v>0</v>
      </c>
      <c r="AS275" s="560">
        <v>0</v>
      </c>
      <c r="AT275" s="560">
        <v>0</v>
      </c>
      <c r="AU275" s="560">
        <v>1.9999999999999987</v>
      </c>
      <c r="AV275" s="560">
        <v>3.0000000000000022</v>
      </c>
      <c r="AW275" s="560">
        <v>3.0474308300395254</v>
      </c>
      <c r="AX275" s="560">
        <v>0</v>
      </c>
      <c r="AY275" s="560">
        <v>0</v>
      </c>
      <c r="AZ275" s="560">
        <v>0</v>
      </c>
      <c r="BA275" s="560">
        <v>0</v>
      </c>
      <c r="BB275" s="560">
        <v>62.999999999999936</v>
      </c>
      <c r="BC275" s="560">
        <v>109.72909698996668</v>
      </c>
      <c r="BD275" s="560">
        <v>139.98121629996666</v>
      </c>
      <c r="BE275" s="560">
        <v>0</v>
      </c>
      <c r="BF275" s="560">
        <v>0</v>
      </c>
      <c r="BG275" s="560">
        <v>0</v>
      </c>
      <c r="BH275" s="560">
        <v>4.5358089665975099</v>
      </c>
      <c r="BI275" s="560">
        <v>0</v>
      </c>
      <c r="BJ275" s="560">
        <v>0</v>
      </c>
      <c r="BK275" s="560">
        <v>1</v>
      </c>
      <c r="BL275" s="560"/>
      <c r="BM275" s="560"/>
      <c r="BN275" s="560"/>
      <c r="BO275" s="560">
        <v>0</v>
      </c>
      <c r="BP275" s="560">
        <v>0</v>
      </c>
      <c r="BQ275" s="560">
        <v>0</v>
      </c>
      <c r="BR275" s="560"/>
    </row>
    <row r="276" spans="1:70" ht="15" x14ac:dyDescent="0.25">
      <c r="A276" s="564">
        <v>165</v>
      </c>
      <c r="B276" s="556">
        <v>136782</v>
      </c>
      <c r="C276" s="556">
        <v>9354040</v>
      </c>
      <c r="D276" s="557" t="s">
        <v>765</v>
      </c>
      <c r="E276" s="558" t="s">
        <v>1007</v>
      </c>
      <c r="F276" s="559" t="s">
        <v>1330</v>
      </c>
      <c r="G276" s="560">
        <v>1</v>
      </c>
      <c r="H276" s="560">
        <v>0</v>
      </c>
      <c r="I276" s="560">
        <v>0</v>
      </c>
      <c r="J276" s="560">
        <v>0</v>
      </c>
      <c r="K276" s="560">
        <v>5</v>
      </c>
      <c r="L276" s="560">
        <v>840</v>
      </c>
      <c r="M276" s="560">
        <v>0</v>
      </c>
      <c r="N276" s="560">
        <v>0</v>
      </c>
      <c r="O276" s="560">
        <v>0</v>
      </c>
      <c r="P276" s="560">
        <v>0</v>
      </c>
      <c r="Q276" s="560">
        <v>840</v>
      </c>
      <c r="R276" s="560">
        <v>504</v>
      </c>
      <c r="S276" s="560">
        <v>336</v>
      </c>
      <c r="T276" s="560">
        <v>173</v>
      </c>
      <c r="U276" s="560">
        <v>667</v>
      </c>
      <c r="V276" s="560">
        <v>0</v>
      </c>
      <c r="W276" s="560">
        <v>840</v>
      </c>
      <c r="X276" s="560">
        <v>168</v>
      </c>
      <c r="Y276" s="560">
        <v>0</v>
      </c>
      <c r="Z276" s="560">
        <v>0</v>
      </c>
      <c r="AA276" s="560">
        <v>46.000000000000036</v>
      </c>
      <c r="AB276" s="560">
        <v>91.122194513715712</v>
      </c>
      <c r="AC276" s="560">
        <v>0</v>
      </c>
      <c r="AD276" s="560">
        <v>0</v>
      </c>
      <c r="AE276" s="560">
        <v>0</v>
      </c>
      <c r="AF276" s="560">
        <v>0</v>
      </c>
      <c r="AG276" s="560">
        <v>0</v>
      </c>
      <c r="AH276" s="560">
        <v>0</v>
      </c>
      <c r="AI276" s="560">
        <v>0</v>
      </c>
      <c r="AJ276" s="560">
        <v>830.99999999999977</v>
      </c>
      <c r="AK276" s="560">
        <v>6.9999999999999973</v>
      </c>
      <c r="AL276" s="560">
        <v>1.9999999999999991</v>
      </c>
      <c r="AM276" s="560">
        <v>0</v>
      </c>
      <c r="AN276" s="560">
        <v>0</v>
      </c>
      <c r="AO276" s="560">
        <v>0</v>
      </c>
      <c r="AP276" s="560">
        <v>0</v>
      </c>
      <c r="AQ276" s="560">
        <v>0</v>
      </c>
      <c r="AR276" s="560">
        <v>0</v>
      </c>
      <c r="AS276" s="560">
        <v>0</v>
      </c>
      <c r="AT276" s="560">
        <v>5.0239234449760772</v>
      </c>
      <c r="AU276" s="560">
        <v>6.0287081339712953</v>
      </c>
      <c r="AV276" s="560">
        <v>6.0287081339712953</v>
      </c>
      <c r="AW276" s="560">
        <v>6.2842892768079803</v>
      </c>
      <c r="AX276" s="560">
        <v>0</v>
      </c>
      <c r="AY276" s="560">
        <v>0</v>
      </c>
      <c r="AZ276" s="560">
        <v>0</v>
      </c>
      <c r="BA276" s="560">
        <v>0</v>
      </c>
      <c r="BB276" s="560">
        <v>49.428571428571473</v>
      </c>
      <c r="BC276" s="560">
        <v>103.85072231139664</v>
      </c>
      <c r="BD276" s="560">
        <v>127.58594517139667</v>
      </c>
      <c r="BE276" s="560">
        <v>0</v>
      </c>
      <c r="BF276" s="560">
        <v>0</v>
      </c>
      <c r="BG276" s="560">
        <v>0</v>
      </c>
      <c r="BH276" s="560">
        <v>5.4706993112171798</v>
      </c>
      <c r="BI276" s="560">
        <v>0</v>
      </c>
      <c r="BJ276" s="560">
        <v>0</v>
      </c>
      <c r="BK276" s="560">
        <v>1</v>
      </c>
      <c r="BL276" s="560"/>
      <c r="BM276" s="560"/>
      <c r="BN276" s="560"/>
      <c r="BO276" s="560">
        <v>0</v>
      </c>
      <c r="BP276" s="560">
        <v>0</v>
      </c>
      <c r="BQ276" s="560">
        <v>0</v>
      </c>
      <c r="BR276" s="560"/>
    </row>
    <row r="277" spans="1:70" ht="15" x14ac:dyDescent="0.25">
      <c r="A277" s="564">
        <v>557</v>
      </c>
      <c r="B277" s="556">
        <v>140669</v>
      </c>
      <c r="C277" s="556">
        <v>9354041</v>
      </c>
      <c r="D277" s="557" t="s">
        <v>1318</v>
      </c>
      <c r="E277" s="558" t="s">
        <v>1007</v>
      </c>
      <c r="F277" s="559" t="s">
        <v>1330</v>
      </c>
      <c r="G277" s="560">
        <v>1</v>
      </c>
      <c r="H277" s="560">
        <v>0</v>
      </c>
      <c r="I277" s="560">
        <v>0</v>
      </c>
      <c r="J277" s="560">
        <v>0</v>
      </c>
      <c r="K277" s="560">
        <v>5</v>
      </c>
      <c r="L277" s="560">
        <v>601</v>
      </c>
      <c r="M277" s="560">
        <v>0</v>
      </c>
      <c r="N277" s="560">
        <v>0</v>
      </c>
      <c r="O277" s="560">
        <v>0</v>
      </c>
      <c r="P277" s="560">
        <v>0</v>
      </c>
      <c r="Q277" s="560">
        <v>601</v>
      </c>
      <c r="R277" s="560">
        <v>388</v>
      </c>
      <c r="S277" s="560">
        <v>213</v>
      </c>
      <c r="T277" s="560">
        <v>122</v>
      </c>
      <c r="U277" s="560">
        <v>479</v>
      </c>
      <c r="V277" s="560">
        <v>0</v>
      </c>
      <c r="W277" s="560">
        <v>601</v>
      </c>
      <c r="X277" s="560">
        <v>120.2</v>
      </c>
      <c r="Y277" s="560">
        <v>0</v>
      </c>
      <c r="Z277" s="560">
        <v>0</v>
      </c>
      <c r="AA277" s="560">
        <v>74.000000000000128</v>
      </c>
      <c r="AB277" s="560">
        <v>167.91909924937443</v>
      </c>
      <c r="AC277" s="560">
        <v>0</v>
      </c>
      <c r="AD277" s="560">
        <v>0</v>
      </c>
      <c r="AE277" s="560">
        <v>0</v>
      </c>
      <c r="AF277" s="560">
        <v>0</v>
      </c>
      <c r="AG277" s="560">
        <v>0</v>
      </c>
      <c r="AH277" s="560">
        <v>0</v>
      </c>
      <c r="AI277" s="560">
        <v>0</v>
      </c>
      <c r="AJ277" s="560">
        <v>520.99999999999977</v>
      </c>
      <c r="AK277" s="560">
        <v>74.999999999999943</v>
      </c>
      <c r="AL277" s="560">
        <v>0</v>
      </c>
      <c r="AM277" s="560">
        <v>3.9999999999999991</v>
      </c>
      <c r="AN277" s="560">
        <v>0</v>
      </c>
      <c r="AO277" s="560">
        <v>0</v>
      </c>
      <c r="AP277" s="560">
        <v>1.0000000000000013</v>
      </c>
      <c r="AQ277" s="560">
        <v>0</v>
      </c>
      <c r="AR277" s="560">
        <v>0</v>
      </c>
      <c r="AS277" s="560">
        <v>0</v>
      </c>
      <c r="AT277" s="560">
        <v>7.0000000000000275</v>
      </c>
      <c r="AU277" s="560">
        <v>15.999999999999986</v>
      </c>
      <c r="AV277" s="560">
        <v>23.000000000000014</v>
      </c>
      <c r="AW277" s="560">
        <v>4.0066666666666668</v>
      </c>
      <c r="AX277" s="560">
        <v>0</v>
      </c>
      <c r="AY277" s="560">
        <v>0</v>
      </c>
      <c r="AZ277" s="560">
        <v>0</v>
      </c>
      <c r="BA277" s="560">
        <v>0</v>
      </c>
      <c r="BB277" s="560">
        <v>65.06666666666662</v>
      </c>
      <c r="BC277" s="560">
        <v>144.22637362637357</v>
      </c>
      <c r="BD277" s="560">
        <v>175.47089050104023</v>
      </c>
      <c r="BE277" s="560">
        <v>0</v>
      </c>
      <c r="BF277" s="560">
        <v>155.90000000000029</v>
      </c>
      <c r="BG277" s="560">
        <v>0</v>
      </c>
      <c r="BH277" s="560">
        <v>5.8043582266170999</v>
      </c>
      <c r="BI277" s="560">
        <v>0</v>
      </c>
      <c r="BJ277" s="560">
        <v>0</v>
      </c>
      <c r="BK277" s="560">
        <v>1</v>
      </c>
      <c r="BL277" s="560"/>
      <c r="BM277" s="560"/>
      <c r="BN277" s="560"/>
      <c r="BO277" s="560">
        <v>0</v>
      </c>
      <c r="BP277" s="560">
        <v>0</v>
      </c>
      <c r="BQ277" s="560">
        <v>0</v>
      </c>
      <c r="BR277" s="560"/>
    </row>
    <row r="278" spans="1:70" ht="15" x14ac:dyDescent="0.25">
      <c r="A278" s="564">
        <v>599</v>
      </c>
      <c r="B278" s="556">
        <v>140969</v>
      </c>
      <c r="C278" s="556">
        <v>9354042</v>
      </c>
      <c r="D278" s="557" t="s">
        <v>1319</v>
      </c>
      <c r="E278" s="558" t="s">
        <v>1007</v>
      </c>
      <c r="F278" s="559" t="s">
        <v>1330</v>
      </c>
      <c r="G278" s="560">
        <v>1</v>
      </c>
      <c r="H278" s="560">
        <v>0</v>
      </c>
      <c r="I278" s="560">
        <v>0</v>
      </c>
      <c r="J278" s="560">
        <v>0</v>
      </c>
      <c r="K278" s="560">
        <v>3</v>
      </c>
      <c r="L278" s="560">
        <v>360</v>
      </c>
      <c r="M278" s="560">
        <v>0</v>
      </c>
      <c r="N278" s="560">
        <v>0</v>
      </c>
      <c r="O278" s="560">
        <v>0</v>
      </c>
      <c r="P278" s="560">
        <v>0</v>
      </c>
      <c r="Q278" s="560">
        <v>360</v>
      </c>
      <c r="R278" s="560">
        <v>360</v>
      </c>
      <c r="S278" s="560">
        <v>0</v>
      </c>
      <c r="T278" s="560">
        <v>92</v>
      </c>
      <c r="U278" s="560">
        <v>108</v>
      </c>
      <c r="V278" s="560">
        <v>0</v>
      </c>
      <c r="W278" s="560">
        <v>360</v>
      </c>
      <c r="X278" s="560">
        <v>120</v>
      </c>
      <c r="Y278" s="560">
        <v>0</v>
      </c>
      <c r="Z278" s="560">
        <v>0</v>
      </c>
      <c r="AA278" s="560">
        <v>25.200000000000003</v>
      </c>
      <c r="AB278" s="560">
        <v>0</v>
      </c>
      <c r="AC278" s="560">
        <v>0</v>
      </c>
      <c r="AD278" s="560">
        <v>0</v>
      </c>
      <c r="AE278" s="560">
        <v>0</v>
      </c>
      <c r="AF278" s="560">
        <v>0</v>
      </c>
      <c r="AG278" s="560">
        <v>0</v>
      </c>
      <c r="AH278" s="560">
        <v>0</v>
      </c>
      <c r="AI278" s="560">
        <v>0</v>
      </c>
      <c r="AJ278" s="560">
        <v>354.6</v>
      </c>
      <c r="AK278" s="560">
        <v>5.3999999999999995</v>
      </c>
      <c r="AL278" s="560">
        <v>0</v>
      </c>
      <c r="AM278" s="560">
        <v>0</v>
      </c>
      <c r="AN278" s="560">
        <v>0</v>
      </c>
      <c r="AO278" s="560">
        <v>0</v>
      </c>
      <c r="AP278" s="560">
        <v>0</v>
      </c>
      <c r="AQ278" s="560">
        <v>0</v>
      </c>
      <c r="AR278" s="560">
        <v>0</v>
      </c>
      <c r="AS278" s="560">
        <v>0</v>
      </c>
      <c r="AT278" s="560">
        <v>1.8</v>
      </c>
      <c r="AU278" s="560">
        <v>3.6</v>
      </c>
      <c r="AV278" s="560">
        <v>5.3999999999999995</v>
      </c>
      <c r="AW278" s="560">
        <v>0</v>
      </c>
      <c r="AX278" s="560">
        <v>0</v>
      </c>
      <c r="AY278" s="560">
        <v>0</v>
      </c>
      <c r="AZ278" s="560">
        <v>0</v>
      </c>
      <c r="BA278" s="560">
        <v>0</v>
      </c>
      <c r="BB278" s="560">
        <v>34.5</v>
      </c>
      <c r="BC278" s="560">
        <v>39.176470588235325</v>
      </c>
      <c r="BD278" s="560">
        <v>100.33759323582358</v>
      </c>
      <c r="BE278" s="560">
        <v>0</v>
      </c>
      <c r="BF278" s="560">
        <v>0</v>
      </c>
      <c r="BG278" s="560">
        <v>0</v>
      </c>
      <c r="BH278" s="560">
        <v>2.1387758810017301</v>
      </c>
      <c r="BI278" s="560">
        <v>0</v>
      </c>
      <c r="BJ278" s="560">
        <v>0</v>
      </c>
      <c r="BK278" s="560">
        <v>1</v>
      </c>
      <c r="BL278" s="560"/>
      <c r="BM278" s="560"/>
      <c r="BN278" s="560"/>
      <c r="BO278" s="560">
        <v>0</v>
      </c>
      <c r="BP278" s="560">
        <v>0</v>
      </c>
      <c r="BQ278" s="560">
        <v>0</v>
      </c>
      <c r="BR278" s="560"/>
    </row>
    <row r="279" spans="1:70" ht="15" x14ac:dyDescent="0.25">
      <c r="A279" s="564">
        <v>167</v>
      </c>
      <c r="B279" s="556">
        <v>141236</v>
      </c>
      <c r="C279" s="556">
        <v>9354043</v>
      </c>
      <c r="D279" s="557" t="s">
        <v>1320</v>
      </c>
      <c r="E279" s="558" t="s">
        <v>1007</v>
      </c>
      <c r="F279" s="559" t="s">
        <v>1330</v>
      </c>
      <c r="G279" s="560">
        <v>1</v>
      </c>
      <c r="H279" s="560">
        <v>0</v>
      </c>
      <c r="I279" s="560">
        <v>0</v>
      </c>
      <c r="J279" s="560">
        <v>0</v>
      </c>
      <c r="K279" s="560">
        <v>5</v>
      </c>
      <c r="L279" s="560">
        <v>358</v>
      </c>
      <c r="M279" s="560">
        <v>0</v>
      </c>
      <c r="N279" s="560">
        <v>0</v>
      </c>
      <c r="O279" s="560">
        <v>0</v>
      </c>
      <c r="P279" s="560">
        <v>0</v>
      </c>
      <c r="Q279" s="560">
        <v>358</v>
      </c>
      <c r="R279" s="560">
        <v>206</v>
      </c>
      <c r="S279" s="560">
        <v>152</v>
      </c>
      <c r="T279" s="560">
        <v>72</v>
      </c>
      <c r="U279" s="560">
        <v>286</v>
      </c>
      <c r="V279" s="560">
        <v>0</v>
      </c>
      <c r="W279" s="560">
        <v>358</v>
      </c>
      <c r="X279" s="560">
        <v>71.599999999999994</v>
      </c>
      <c r="Y279" s="560">
        <v>0</v>
      </c>
      <c r="Z279" s="560">
        <v>0</v>
      </c>
      <c r="AA279" s="560">
        <v>56.999999999999979</v>
      </c>
      <c r="AB279" s="560">
        <v>93.061007957559681</v>
      </c>
      <c r="AC279" s="560">
        <v>0</v>
      </c>
      <c r="AD279" s="560">
        <v>0</v>
      </c>
      <c r="AE279" s="560">
        <v>0</v>
      </c>
      <c r="AF279" s="560">
        <v>0</v>
      </c>
      <c r="AG279" s="560">
        <v>0</v>
      </c>
      <c r="AH279" s="560">
        <v>0</v>
      </c>
      <c r="AI279" s="560">
        <v>0</v>
      </c>
      <c r="AJ279" s="560">
        <v>284.99999999999989</v>
      </c>
      <c r="AK279" s="560">
        <v>73.000000000000128</v>
      </c>
      <c r="AL279" s="560">
        <v>0</v>
      </c>
      <c r="AM279" s="560">
        <v>0</v>
      </c>
      <c r="AN279" s="560">
        <v>0</v>
      </c>
      <c r="AO279" s="560">
        <v>0</v>
      </c>
      <c r="AP279" s="560">
        <v>0</v>
      </c>
      <c r="AQ279" s="560">
        <v>0</v>
      </c>
      <c r="AR279" s="560">
        <v>0</v>
      </c>
      <c r="AS279" s="560">
        <v>0</v>
      </c>
      <c r="AT279" s="560">
        <v>2.9999999999999982</v>
      </c>
      <c r="AU279" s="560">
        <v>5.9999999999999822</v>
      </c>
      <c r="AV279" s="560">
        <v>6.9999999999999911</v>
      </c>
      <c r="AW279" s="560">
        <v>2.8488063660477452</v>
      </c>
      <c r="AX279" s="560">
        <v>0</v>
      </c>
      <c r="AY279" s="560">
        <v>0</v>
      </c>
      <c r="AZ279" s="560">
        <v>0</v>
      </c>
      <c r="BA279" s="560">
        <v>0</v>
      </c>
      <c r="BB279" s="560">
        <v>44.228571428571406</v>
      </c>
      <c r="BC279" s="560">
        <v>103.62318840579705</v>
      </c>
      <c r="BD279" s="560">
        <v>124.86141094179702</v>
      </c>
      <c r="BE279" s="560">
        <v>0</v>
      </c>
      <c r="BF279" s="560">
        <v>185.20000000000002</v>
      </c>
      <c r="BG279" s="560">
        <v>0</v>
      </c>
      <c r="BH279" s="560">
        <v>4.8147726988839299</v>
      </c>
      <c r="BI279" s="560">
        <v>1</v>
      </c>
      <c r="BJ279" s="560">
        <v>0</v>
      </c>
      <c r="BK279" s="560">
        <v>1</v>
      </c>
      <c r="BL279" s="560"/>
      <c r="BM279" s="560"/>
      <c r="BN279" s="560"/>
      <c r="BO279" s="560">
        <v>0</v>
      </c>
      <c r="BP279" s="560">
        <v>0</v>
      </c>
      <c r="BQ279" s="560">
        <v>0</v>
      </c>
      <c r="BR279" s="560"/>
    </row>
    <row r="280" spans="1:70" ht="15" x14ac:dyDescent="0.25">
      <c r="A280" s="564">
        <v>171</v>
      </c>
      <c r="B280" s="556">
        <v>142759</v>
      </c>
      <c r="C280" s="556">
        <v>9354045</v>
      </c>
      <c r="D280" s="557" t="s">
        <v>1321</v>
      </c>
      <c r="E280" s="558" t="s">
        <v>1007</v>
      </c>
      <c r="F280" s="559" t="s">
        <v>1330</v>
      </c>
      <c r="G280" s="560">
        <v>1</v>
      </c>
      <c r="H280" s="560">
        <v>0</v>
      </c>
      <c r="I280" s="560">
        <v>0</v>
      </c>
      <c r="J280" s="560">
        <v>0</v>
      </c>
      <c r="K280" s="560">
        <v>5</v>
      </c>
      <c r="L280" s="560">
        <v>688</v>
      </c>
      <c r="M280" s="560">
        <v>0</v>
      </c>
      <c r="N280" s="560">
        <v>0</v>
      </c>
      <c r="O280" s="560">
        <v>0</v>
      </c>
      <c r="P280" s="560">
        <v>0</v>
      </c>
      <c r="Q280" s="560">
        <v>688</v>
      </c>
      <c r="R280" s="560">
        <v>434</v>
      </c>
      <c r="S280" s="560">
        <v>254</v>
      </c>
      <c r="T280" s="560">
        <v>127</v>
      </c>
      <c r="U280" s="560">
        <v>561</v>
      </c>
      <c r="V280" s="560">
        <v>0</v>
      </c>
      <c r="W280" s="560">
        <v>688</v>
      </c>
      <c r="X280" s="560">
        <v>137.6</v>
      </c>
      <c r="Y280" s="560">
        <v>0</v>
      </c>
      <c r="Z280" s="560">
        <v>0</v>
      </c>
      <c r="AA280" s="560">
        <v>93.999999999999886</v>
      </c>
      <c r="AB280" s="560">
        <v>195.25568942436411</v>
      </c>
      <c r="AC280" s="560">
        <v>0</v>
      </c>
      <c r="AD280" s="560">
        <v>0</v>
      </c>
      <c r="AE280" s="560">
        <v>0</v>
      </c>
      <c r="AF280" s="560">
        <v>0</v>
      </c>
      <c r="AG280" s="560">
        <v>0</v>
      </c>
      <c r="AH280" s="560">
        <v>0</v>
      </c>
      <c r="AI280" s="560">
        <v>0</v>
      </c>
      <c r="AJ280" s="560">
        <v>422.00000000000011</v>
      </c>
      <c r="AK280" s="560">
        <v>85.000000000000014</v>
      </c>
      <c r="AL280" s="560">
        <v>48.999999999999972</v>
      </c>
      <c r="AM280" s="560">
        <v>24.000000000000028</v>
      </c>
      <c r="AN280" s="560">
        <v>2.0000000000000022</v>
      </c>
      <c r="AO280" s="560">
        <v>88.999999999999943</v>
      </c>
      <c r="AP280" s="560">
        <v>17.000000000000004</v>
      </c>
      <c r="AQ280" s="560">
        <v>0</v>
      </c>
      <c r="AR280" s="560">
        <v>0</v>
      </c>
      <c r="AS280" s="560">
        <v>0</v>
      </c>
      <c r="AT280" s="560">
        <v>0</v>
      </c>
      <c r="AU280" s="560">
        <v>0.99999999999999778</v>
      </c>
      <c r="AV280" s="560">
        <v>0.99999999999999778</v>
      </c>
      <c r="AW280" s="560">
        <v>0.92101740294511381</v>
      </c>
      <c r="AX280" s="560">
        <v>0</v>
      </c>
      <c r="AY280" s="560">
        <v>0</v>
      </c>
      <c r="AZ280" s="560">
        <v>0</v>
      </c>
      <c r="BA280" s="560">
        <v>0</v>
      </c>
      <c r="BB280" s="560">
        <v>54.000000000000021</v>
      </c>
      <c r="BC280" s="560">
        <v>174.55575539568363</v>
      </c>
      <c r="BD280" s="560">
        <v>200.48614337568364</v>
      </c>
      <c r="BE280" s="560">
        <v>0</v>
      </c>
      <c r="BF280" s="560">
        <v>483.20000000000016</v>
      </c>
      <c r="BG280" s="560">
        <v>0</v>
      </c>
      <c r="BH280" s="560">
        <v>1.2176652488372099</v>
      </c>
      <c r="BI280" s="560">
        <v>0</v>
      </c>
      <c r="BJ280" s="560">
        <v>0</v>
      </c>
      <c r="BK280" s="560">
        <v>1</v>
      </c>
      <c r="BL280" s="560"/>
      <c r="BM280" s="560"/>
      <c r="BN280" s="560"/>
      <c r="BO280" s="560">
        <v>0</v>
      </c>
      <c r="BP280" s="560">
        <v>0</v>
      </c>
      <c r="BQ280" s="560">
        <v>0</v>
      </c>
      <c r="BR280" s="560"/>
    </row>
    <row r="281" spans="1:70" ht="15" x14ac:dyDescent="0.25">
      <c r="A281" s="564">
        <v>175</v>
      </c>
      <c r="B281" s="556">
        <v>137901</v>
      </c>
      <c r="C281" s="556">
        <v>9354051</v>
      </c>
      <c r="D281" s="557" t="s">
        <v>1322</v>
      </c>
      <c r="E281" s="558" t="s">
        <v>1007</v>
      </c>
      <c r="F281" s="559" t="s">
        <v>1330</v>
      </c>
      <c r="G281" s="560">
        <v>1</v>
      </c>
      <c r="H281" s="560">
        <v>0</v>
      </c>
      <c r="I281" s="560">
        <v>0</v>
      </c>
      <c r="J281" s="560">
        <v>0</v>
      </c>
      <c r="K281" s="560">
        <v>5</v>
      </c>
      <c r="L281" s="560">
        <v>267</v>
      </c>
      <c r="M281" s="560">
        <v>0</v>
      </c>
      <c r="N281" s="560">
        <v>0</v>
      </c>
      <c r="O281" s="560">
        <v>0</v>
      </c>
      <c r="P281" s="560">
        <v>0</v>
      </c>
      <c r="Q281" s="560">
        <v>267</v>
      </c>
      <c r="R281" s="560">
        <v>155</v>
      </c>
      <c r="S281" s="560">
        <v>112</v>
      </c>
      <c r="T281" s="560">
        <v>47</v>
      </c>
      <c r="U281" s="560">
        <v>220</v>
      </c>
      <c r="V281" s="560">
        <v>0</v>
      </c>
      <c r="W281" s="560">
        <v>267</v>
      </c>
      <c r="X281" s="560">
        <v>53.4</v>
      </c>
      <c r="Y281" s="560">
        <v>0</v>
      </c>
      <c r="Z281" s="560">
        <v>0</v>
      </c>
      <c r="AA281" s="560">
        <v>21.999999999999986</v>
      </c>
      <c r="AB281" s="560">
        <v>63.109090909090909</v>
      </c>
      <c r="AC281" s="560">
        <v>0</v>
      </c>
      <c r="AD281" s="560">
        <v>0</v>
      </c>
      <c r="AE281" s="560">
        <v>0</v>
      </c>
      <c r="AF281" s="560">
        <v>0</v>
      </c>
      <c r="AG281" s="560">
        <v>0</v>
      </c>
      <c r="AH281" s="560">
        <v>0</v>
      </c>
      <c r="AI281" s="560">
        <v>0</v>
      </c>
      <c r="AJ281" s="560">
        <v>265.99999999999994</v>
      </c>
      <c r="AK281" s="560">
        <v>1.0000000000000013</v>
      </c>
      <c r="AL281" s="560">
        <v>0</v>
      </c>
      <c r="AM281" s="560">
        <v>0</v>
      </c>
      <c r="AN281" s="560">
        <v>0</v>
      </c>
      <c r="AO281" s="560">
        <v>0</v>
      </c>
      <c r="AP281" s="560">
        <v>0</v>
      </c>
      <c r="AQ281" s="560">
        <v>0</v>
      </c>
      <c r="AR281" s="560">
        <v>0</v>
      </c>
      <c r="AS281" s="560">
        <v>0</v>
      </c>
      <c r="AT281" s="560">
        <v>0</v>
      </c>
      <c r="AU281" s="560">
        <v>1.0000000000000013</v>
      </c>
      <c r="AV281" s="560">
        <v>1.0000000000000013</v>
      </c>
      <c r="AW281" s="560">
        <v>5.8254545454545461</v>
      </c>
      <c r="AX281" s="560">
        <v>0</v>
      </c>
      <c r="AY281" s="560">
        <v>0</v>
      </c>
      <c r="AZ281" s="560">
        <v>0</v>
      </c>
      <c r="BA281" s="560">
        <v>0</v>
      </c>
      <c r="BB281" s="560">
        <v>17.999999999999986</v>
      </c>
      <c r="BC281" s="560">
        <v>64.884792626728128</v>
      </c>
      <c r="BD281" s="560">
        <v>73.528255286728125</v>
      </c>
      <c r="BE281" s="560">
        <v>0</v>
      </c>
      <c r="BF281" s="560">
        <v>0</v>
      </c>
      <c r="BG281" s="560">
        <v>0</v>
      </c>
      <c r="BH281" s="560">
        <v>4.7993523504398796</v>
      </c>
      <c r="BI281" s="560">
        <v>1</v>
      </c>
      <c r="BJ281" s="560">
        <v>0</v>
      </c>
      <c r="BK281" s="560">
        <v>1</v>
      </c>
      <c r="BL281" s="560"/>
      <c r="BM281" s="560"/>
      <c r="BN281" s="560"/>
      <c r="BO281" s="560">
        <v>0</v>
      </c>
      <c r="BP281" s="560">
        <v>0</v>
      </c>
      <c r="BQ281" s="560">
        <v>0</v>
      </c>
      <c r="BR281" s="560"/>
    </row>
    <row r="282" spans="1:70" ht="15" x14ac:dyDescent="0.25">
      <c r="A282" s="564">
        <v>155</v>
      </c>
      <c r="B282" s="556">
        <v>137055</v>
      </c>
      <c r="C282" s="556">
        <v>9354056</v>
      </c>
      <c r="D282" s="557" t="s">
        <v>761</v>
      </c>
      <c r="E282" s="558" t="s">
        <v>1007</v>
      </c>
      <c r="F282" s="559" t="s">
        <v>1330</v>
      </c>
      <c r="G282" s="560">
        <v>1</v>
      </c>
      <c r="H282" s="560">
        <v>0</v>
      </c>
      <c r="I282" s="560">
        <v>0</v>
      </c>
      <c r="J282" s="560">
        <v>0</v>
      </c>
      <c r="K282" s="560">
        <v>5</v>
      </c>
      <c r="L282" s="560">
        <v>1217</v>
      </c>
      <c r="M282" s="560">
        <v>0</v>
      </c>
      <c r="N282" s="560">
        <v>0</v>
      </c>
      <c r="O282" s="560">
        <v>0</v>
      </c>
      <c r="P282" s="560">
        <v>0</v>
      </c>
      <c r="Q282" s="560">
        <v>1217</v>
      </c>
      <c r="R282" s="560">
        <v>743</v>
      </c>
      <c r="S282" s="560">
        <v>474</v>
      </c>
      <c r="T282" s="560">
        <v>241</v>
      </c>
      <c r="U282" s="560">
        <v>976</v>
      </c>
      <c r="V282" s="560">
        <v>0</v>
      </c>
      <c r="W282" s="560">
        <v>1217</v>
      </c>
      <c r="X282" s="560">
        <v>243.4</v>
      </c>
      <c r="Y282" s="560">
        <v>0</v>
      </c>
      <c r="Z282" s="560">
        <v>0</v>
      </c>
      <c r="AA282" s="560">
        <v>132.9999999999994</v>
      </c>
      <c r="AB282" s="560">
        <v>261.97855917667238</v>
      </c>
      <c r="AC282" s="560">
        <v>0</v>
      </c>
      <c r="AD282" s="560">
        <v>0</v>
      </c>
      <c r="AE282" s="560">
        <v>0</v>
      </c>
      <c r="AF282" s="560">
        <v>0</v>
      </c>
      <c r="AG282" s="560">
        <v>0</v>
      </c>
      <c r="AH282" s="560">
        <v>0</v>
      </c>
      <c r="AI282" s="560">
        <v>0</v>
      </c>
      <c r="AJ282" s="560">
        <v>938</v>
      </c>
      <c r="AK282" s="560">
        <v>120.99999999999996</v>
      </c>
      <c r="AL282" s="560">
        <v>22.000000000000004</v>
      </c>
      <c r="AM282" s="560">
        <v>46.000000000000036</v>
      </c>
      <c r="AN282" s="560">
        <v>9.0000000000000036</v>
      </c>
      <c r="AO282" s="560">
        <v>76.999999999999957</v>
      </c>
      <c r="AP282" s="560">
        <v>4.0000000000000062</v>
      </c>
      <c r="AQ282" s="560">
        <v>0</v>
      </c>
      <c r="AR282" s="560">
        <v>0</v>
      </c>
      <c r="AS282" s="560">
        <v>0</v>
      </c>
      <c r="AT282" s="560">
        <v>0</v>
      </c>
      <c r="AU282" s="560">
        <v>1.9999999999999971</v>
      </c>
      <c r="AV282" s="560">
        <v>3.0000000000000013</v>
      </c>
      <c r="AW282" s="560">
        <v>9.393653516295025</v>
      </c>
      <c r="AX282" s="560">
        <v>0</v>
      </c>
      <c r="AY282" s="560">
        <v>0</v>
      </c>
      <c r="AZ282" s="560">
        <v>0</v>
      </c>
      <c r="BA282" s="560">
        <v>0</v>
      </c>
      <c r="BB282" s="560">
        <v>122.02531645569628</v>
      </c>
      <c r="BC282" s="560">
        <v>250.59459459459487</v>
      </c>
      <c r="BD282" s="560">
        <v>309.19022050345563</v>
      </c>
      <c r="BE282" s="560">
        <v>0</v>
      </c>
      <c r="BF282" s="560">
        <v>20.299999999999681</v>
      </c>
      <c r="BG282" s="560">
        <v>0</v>
      </c>
      <c r="BH282" s="560">
        <v>2.7589042228395102</v>
      </c>
      <c r="BI282" s="560">
        <v>0</v>
      </c>
      <c r="BJ282" s="560">
        <v>0</v>
      </c>
      <c r="BK282" s="560">
        <v>1</v>
      </c>
      <c r="BL282" s="560"/>
      <c r="BM282" s="560"/>
      <c r="BN282" s="560"/>
      <c r="BO282" s="560">
        <v>0</v>
      </c>
      <c r="BP282" s="560">
        <v>0</v>
      </c>
      <c r="BQ282" s="560">
        <v>0</v>
      </c>
      <c r="BR282" s="560"/>
    </row>
    <row r="283" spans="1:70" ht="15" x14ac:dyDescent="0.25">
      <c r="A283" s="564">
        <v>156</v>
      </c>
      <c r="B283" s="556">
        <v>136998</v>
      </c>
      <c r="C283" s="556">
        <v>9354075</v>
      </c>
      <c r="D283" s="557" t="s">
        <v>762</v>
      </c>
      <c r="E283" s="558" t="s">
        <v>1007</v>
      </c>
      <c r="F283" s="559" t="s">
        <v>1330</v>
      </c>
      <c r="G283" s="560">
        <v>1</v>
      </c>
      <c r="H283" s="560">
        <v>0</v>
      </c>
      <c r="I283" s="560">
        <v>0</v>
      </c>
      <c r="J283" s="560">
        <v>0</v>
      </c>
      <c r="K283" s="560">
        <v>5</v>
      </c>
      <c r="L283" s="560">
        <v>834</v>
      </c>
      <c r="M283" s="560">
        <v>0</v>
      </c>
      <c r="N283" s="560">
        <v>0</v>
      </c>
      <c r="O283" s="560">
        <v>0</v>
      </c>
      <c r="P283" s="560">
        <v>0</v>
      </c>
      <c r="Q283" s="560">
        <v>834</v>
      </c>
      <c r="R283" s="560">
        <v>463</v>
      </c>
      <c r="S283" s="560">
        <v>371</v>
      </c>
      <c r="T283" s="560">
        <v>130</v>
      </c>
      <c r="U283" s="560">
        <v>704</v>
      </c>
      <c r="V283" s="560">
        <v>0</v>
      </c>
      <c r="W283" s="560">
        <v>834</v>
      </c>
      <c r="X283" s="560">
        <v>166.8</v>
      </c>
      <c r="Y283" s="560">
        <v>0</v>
      </c>
      <c r="Z283" s="560">
        <v>0</v>
      </c>
      <c r="AA283" s="560">
        <v>87.999999999999986</v>
      </c>
      <c r="AB283" s="560">
        <v>167.52442996742673</v>
      </c>
      <c r="AC283" s="560">
        <v>0</v>
      </c>
      <c r="AD283" s="560">
        <v>0</v>
      </c>
      <c r="AE283" s="560">
        <v>0</v>
      </c>
      <c r="AF283" s="560">
        <v>0</v>
      </c>
      <c r="AG283" s="560">
        <v>0</v>
      </c>
      <c r="AH283" s="560">
        <v>0</v>
      </c>
      <c r="AI283" s="560">
        <v>0</v>
      </c>
      <c r="AJ283" s="560">
        <v>693.83193277310943</v>
      </c>
      <c r="AK283" s="560">
        <v>116.13925570228061</v>
      </c>
      <c r="AL283" s="560">
        <v>3.0036014405762286</v>
      </c>
      <c r="AM283" s="560">
        <v>7.0084033613445333</v>
      </c>
      <c r="AN283" s="560">
        <v>3.0036014405762286</v>
      </c>
      <c r="AO283" s="560">
        <v>11.013205282112814</v>
      </c>
      <c r="AP283" s="560">
        <v>0</v>
      </c>
      <c r="AQ283" s="560">
        <v>0</v>
      </c>
      <c r="AR283" s="560">
        <v>0</v>
      </c>
      <c r="AS283" s="560">
        <v>0</v>
      </c>
      <c r="AT283" s="560">
        <v>0.999999999999999</v>
      </c>
      <c r="AU283" s="560">
        <v>1.999999999999998</v>
      </c>
      <c r="AV283" s="560">
        <v>5.0000000000000036</v>
      </c>
      <c r="AW283" s="560">
        <v>7.2442996742671015</v>
      </c>
      <c r="AX283" s="560">
        <v>0</v>
      </c>
      <c r="AY283" s="560">
        <v>0</v>
      </c>
      <c r="AZ283" s="560">
        <v>0</v>
      </c>
      <c r="BA283" s="560">
        <v>0</v>
      </c>
      <c r="BB283" s="560">
        <v>65.503875968992233</v>
      </c>
      <c r="BC283" s="560">
        <v>187.59590043923873</v>
      </c>
      <c r="BD283" s="560">
        <v>219.05036188497519</v>
      </c>
      <c r="BE283" s="560">
        <v>0</v>
      </c>
      <c r="BF283" s="560">
        <v>0</v>
      </c>
      <c r="BG283" s="560">
        <v>0</v>
      </c>
      <c r="BH283" s="560">
        <v>5.4810741711436197</v>
      </c>
      <c r="BI283" s="560">
        <v>0</v>
      </c>
      <c r="BJ283" s="560">
        <v>0</v>
      </c>
      <c r="BK283" s="560">
        <v>1</v>
      </c>
      <c r="BL283" s="560"/>
      <c r="BM283" s="560"/>
      <c r="BN283" s="560"/>
      <c r="BO283" s="560">
        <v>0</v>
      </c>
      <c r="BP283" s="560">
        <v>0</v>
      </c>
      <c r="BQ283" s="560">
        <v>0</v>
      </c>
      <c r="BR283" s="560"/>
    </row>
    <row r="284" spans="1:70" ht="15" x14ac:dyDescent="0.25">
      <c r="A284" s="564">
        <v>378</v>
      </c>
      <c r="B284" s="556">
        <v>136834</v>
      </c>
      <c r="C284" s="556">
        <v>9354076</v>
      </c>
      <c r="D284" s="557" t="s">
        <v>857</v>
      </c>
      <c r="E284" s="558" t="s">
        <v>1007</v>
      </c>
      <c r="F284" s="559" t="s">
        <v>1330</v>
      </c>
      <c r="G284" s="560">
        <v>1</v>
      </c>
      <c r="H284" s="560">
        <v>0</v>
      </c>
      <c r="I284" s="560">
        <v>0</v>
      </c>
      <c r="J284" s="560">
        <v>0</v>
      </c>
      <c r="K284" s="560">
        <v>5</v>
      </c>
      <c r="L284" s="560">
        <v>1482</v>
      </c>
      <c r="M284" s="560">
        <v>0</v>
      </c>
      <c r="N284" s="560">
        <v>0</v>
      </c>
      <c r="O284" s="560">
        <v>0</v>
      </c>
      <c r="P284" s="560">
        <v>0</v>
      </c>
      <c r="Q284" s="560">
        <v>1482</v>
      </c>
      <c r="R284" s="560">
        <v>892</v>
      </c>
      <c r="S284" s="560">
        <v>590</v>
      </c>
      <c r="T284" s="560">
        <v>297</v>
      </c>
      <c r="U284" s="560">
        <v>1185</v>
      </c>
      <c r="V284" s="560">
        <v>0</v>
      </c>
      <c r="W284" s="560">
        <v>1482</v>
      </c>
      <c r="X284" s="560">
        <v>296.39999999999998</v>
      </c>
      <c r="Y284" s="560">
        <v>0</v>
      </c>
      <c r="Z284" s="560">
        <v>0</v>
      </c>
      <c r="AA284" s="560">
        <v>132.00000000000003</v>
      </c>
      <c r="AB284" s="560">
        <v>281.41803278688525</v>
      </c>
      <c r="AC284" s="560">
        <v>0</v>
      </c>
      <c r="AD284" s="560">
        <v>0</v>
      </c>
      <c r="AE284" s="560">
        <v>0</v>
      </c>
      <c r="AF284" s="560">
        <v>0</v>
      </c>
      <c r="AG284" s="560">
        <v>0</v>
      </c>
      <c r="AH284" s="560">
        <v>0</v>
      </c>
      <c r="AI284" s="560">
        <v>0</v>
      </c>
      <c r="AJ284" s="560">
        <v>1339.904118838622</v>
      </c>
      <c r="AK284" s="560">
        <v>118.0796758946658</v>
      </c>
      <c r="AL284" s="560">
        <v>15.010128291694786</v>
      </c>
      <c r="AM284" s="560">
        <v>8.0054017555705563</v>
      </c>
      <c r="AN284" s="560">
        <v>0</v>
      </c>
      <c r="AO284" s="560">
        <v>1.00067521944632</v>
      </c>
      <c r="AP284" s="560">
        <v>0</v>
      </c>
      <c r="AQ284" s="560">
        <v>0</v>
      </c>
      <c r="AR284" s="560">
        <v>0</v>
      </c>
      <c r="AS284" s="560">
        <v>0</v>
      </c>
      <c r="AT284" s="560">
        <v>0</v>
      </c>
      <c r="AU284" s="560">
        <v>2.0000000000000013</v>
      </c>
      <c r="AV284" s="560">
        <v>5.0000000000000036</v>
      </c>
      <c r="AW284" s="560">
        <v>17.209016393442624</v>
      </c>
      <c r="AX284" s="560">
        <v>0</v>
      </c>
      <c r="AY284" s="560">
        <v>0</v>
      </c>
      <c r="AZ284" s="560">
        <v>0</v>
      </c>
      <c r="BA284" s="560">
        <v>0</v>
      </c>
      <c r="BB284" s="560">
        <v>123.83389830508479</v>
      </c>
      <c r="BC284" s="560">
        <v>235.12730465320422</v>
      </c>
      <c r="BD284" s="560">
        <v>294.59139776666188</v>
      </c>
      <c r="BE284" s="560">
        <v>0</v>
      </c>
      <c r="BF284" s="560">
        <v>0</v>
      </c>
      <c r="BG284" s="560">
        <v>0</v>
      </c>
      <c r="BH284" s="560">
        <v>4.7862113064073197</v>
      </c>
      <c r="BI284" s="560">
        <v>0</v>
      </c>
      <c r="BJ284" s="560">
        <v>0</v>
      </c>
      <c r="BK284" s="560">
        <v>1</v>
      </c>
      <c r="BL284" s="560"/>
      <c r="BM284" s="560"/>
      <c r="BN284" s="560"/>
      <c r="BO284" s="560">
        <v>0</v>
      </c>
      <c r="BP284" s="560">
        <v>0</v>
      </c>
      <c r="BQ284" s="560">
        <v>0</v>
      </c>
      <c r="BR284" s="560"/>
    </row>
    <row r="285" spans="1:70" ht="15" x14ac:dyDescent="0.25">
      <c r="A285" s="564">
        <v>366</v>
      </c>
      <c r="B285" s="556">
        <v>136827</v>
      </c>
      <c r="C285" s="556">
        <v>9354092</v>
      </c>
      <c r="D285" s="557" t="s">
        <v>851</v>
      </c>
      <c r="E285" s="558" t="s">
        <v>1007</v>
      </c>
      <c r="F285" s="559" t="s">
        <v>1330</v>
      </c>
      <c r="G285" s="560">
        <v>1</v>
      </c>
      <c r="H285" s="560">
        <v>0</v>
      </c>
      <c r="I285" s="560">
        <v>0</v>
      </c>
      <c r="J285" s="560">
        <v>0</v>
      </c>
      <c r="K285" s="560">
        <v>5</v>
      </c>
      <c r="L285" s="560">
        <v>1490</v>
      </c>
      <c r="M285" s="560">
        <v>0</v>
      </c>
      <c r="N285" s="560">
        <v>0</v>
      </c>
      <c r="O285" s="560">
        <v>0</v>
      </c>
      <c r="P285" s="560">
        <v>0</v>
      </c>
      <c r="Q285" s="560">
        <v>1490</v>
      </c>
      <c r="R285" s="560">
        <v>906</v>
      </c>
      <c r="S285" s="560">
        <v>584</v>
      </c>
      <c r="T285" s="560">
        <v>295</v>
      </c>
      <c r="U285" s="560">
        <v>1195</v>
      </c>
      <c r="V285" s="560">
        <v>0</v>
      </c>
      <c r="W285" s="560">
        <v>1490</v>
      </c>
      <c r="X285" s="560">
        <v>298</v>
      </c>
      <c r="Y285" s="560">
        <v>0</v>
      </c>
      <c r="Z285" s="560">
        <v>0</v>
      </c>
      <c r="AA285" s="560">
        <v>174.00000000000017</v>
      </c>
      <c r="AB285" s="560">
        <v>312.83983849259755</v>
      </c>
      <c r="AC285" s="560">
        <v>0</v>
      </c>
      <c r="AD285" s="560">
        <v>0</v>
      </c>
      <c r="AE285" s="560">
        <v>0</v>
      </c>
      <c r="AF285" s="560">
        <v>0</v>
      </c>
      <c r="AG285" s="560">
        <v>0</v>
      </c>
      <c r="AH285" s="560">
        <v>0</v>
      </c>
      <c r="AI285" s="560">
        <v>0</v>
      </c>
      <c r="AJ285" s="560">
        <v>1185.9999999999998</v>
      </c>
      <c r="AK285" s="560">
        <v>90.000000000000014</v>
      </c>
      <c r="AL285" s="560">
        <v>40.99999999999995</v>
      </c>
      <c r="AM285" s="560">
        <v>97.000000000000014</v>
      </c>
      <c r="AN285" s="560">
        <v>47.999999999999943</v>
      </c>
      <c r="AO285" s="560">
        <v>27.99999999999995</v>
      </c>
      <c r="AP285" s="560">
        <v>0</v>
      </c>
      <c r="AQ285" s="560">
        <v>0</v>
      </c>
      <c r="AR285" s="560">
        <v>0</v>
      </c>
      <c r="AS285" s="560">
        <v>0</v>
      </c>
      <c r="AT285" s="560">
        <v>15.070802427511843</v>
      </c>
      <c r="AU285" s="560">
        <v>27.127444369521257</v>
      </c>
      <c r="AV285" s="560">
        <v>36.16992582602839</v>
      </c>
      <c r="AW285" s="560">
        <v>5.0134589502018843</v>
      </c>
      <c r="AX285" s="560">
        <v>0</v>
      </c>
      <c r="AY285" s="560">
        <v>0</v>
      </c>
      <c r="AZ285" s="560">
        <v>0</v>
      </c>
      <c r="BA285" s="560">
        <v>0</v>
      </c>
      <c r="BB285" s="560">
        <v>157.60273972602747</v>
      </c>
      <c r="BC285" s="560">
        <v>287.80104712041941</v>
      </c>
      <c r="BD285" s="560">
        <v>363.48068022795371</v>
      </c>
      <c r="BE285" s="560">
        <v>0</v>
      </c>
      <c r="BF285" s="560">
        <v>0</v>
      </c>
      <c r="BG285" s="560">
        <v>0</v>
      </c>
      <c r="BH285" s="560">
        <v>0.95218951961510001</v>
      </c>
      <c r="BI285" s="560">
        <v>0</v>
      </c>
      <c r="BJ285" s="560">
        <v>0</v>
      </c>
      <c r="BK285" s="560">
        <v>1</v>
      </c>
      <c r="BL285" s="560"/>
      <c r="BM285" s="560"/>
      <c r="BN285" s="560"/>
      <c r="BO285" s="560">
        <v>0</v>
      </c>
      <c r="BP285" s="560">
        <v>0</v>
      </c>
      <c r="BQ285" s="560">
        <v>0</v>
      </c>
      <c r="BR285" s="560"/>
    </row>
    <row r="286" spans="1:70" ht="15" x14ac:dyDescent="0.25">
      <c r="A286" s="564">
        <v>375</v>
      </c>
      <c r="B286" s="556">
        <v>139288</v>
      </c>
      <c r="C286" s="556">
        <v>9354095</v>
      </c>
      <c r="D286" s="557" t="s">
        <v>1323</v>
      </c>
      <c r="E286" s="558" t="s">
        <v>1007</v>
      </c>
      <c r="F286" s="559" t="s">
        <v>1330</v>
      </c>
      <c r="G286" s="560">
        <v>1</v>
      </c>
      <c r="H286" s="560">
        <v>0</v>
      </c>
      <c r="I286" s="560">
        <v>0</v>
      </c>
      <c r="J286" s="560">
        <v>0</v>
      </c>
      <c r="K286" s="560">
        <v>5</v>
      </c>
      <c r="L286" s="560">
        <v>954</v>
      </c>
      <c r="M286" s="560">
        <v>0</v>
      </c>
      <c r="N286" s="560">
        <v>0</v>
      </c>
      <c r="O286" s="560">
        <v>0</v>
      </c>
      <c r="P286" s="560">
        <v>0</v>
      </c>
      <c r="Q286" s="560">
        <v>954</v>
      </c>
      <c r="R286" s="560">
        <v>585</v>
      </c>
      <c r="S286" s="560">
        <v>369</v>
      </c>
      <c r="T286" s="560">
        <v>201</v>
      </c>
      <c r="U286" s="560">
        <v>753</v>
      </c>
      <c r="V286" s="560">
        <v>0</v>
      </c>
      <c r="W286" s="560">
        <v>954</v>
      </c>
      <c r="X286" s="560">
        <v>190.8</v>
      </c>
      <c r="Y286" s="560">
        <v>0</v>
      </c>
      <c r="Z286" s="560">
        <v>0</v>
      </c>
      <c r="AA286" s="560">
        <v>173.99999999999977</v>
      </c>
      <c r="AB286" s="560">
        <v>314.43061224489799</v>
      </c>
      <c r="AC286" s="560">
        <v>0</v>
      </c>
      <c r="AD286" s="560">
        <v>0</v>
      </c>
      <c r="AE286" s="560">
        <v>0</v>
      </c>
      <c r="AF286" s="560">
        <v>0</v>
      </c>
      <c r="AG286" s="560">
        <v>0</v>
      </c>
      <c r="AH286" s="560">
        <v>0</v>
      </c>
      <c r="AI286" s="560">
        <v>0</v>
      </c>
      <c r="AJ286" s="560">
        <v>337.70798319327685</v>
      </c>
      <c r="AK286" s="560">
        <v>179.37605042016844</v>
      </c>
      <c r="AL286" s="560">
        <v>108.22689075630299</v>
      </c>
      <c r="AM286" s="560">
        <v>194.40756302521007</v>
      </c>
      <c r="AN286" s="560">
        <v>129.27100840336109</v>
      </c>
      <c r="AO286" s="560">
        <v>2.0042016806722649</v>
      </c>
      <c r="AP286" s="560">
        <v>3.0063025210084025</v>
      </c>
      <c r="AQ286" s="560">
        <v>0</v>
      </c>
      <c r="AR286" s="560">
        <v>0</v>
      </c>
      <c r="AS286" s="560">
        <v>0</v>
      </c>
      <c r="AT286" s="560">
        <v>21.999999999999993</v>
      </c>
      <c r="AU286" s="560">
        <v>53.000000000000043</v>
      </c>
      <c r="AV286" s="560">
        <v>75.000000000000043</v>
      </c>
      <c r="AW286" s="560">
        <v>3.8938775510204087</v>
      </c>
      <c r="AX286" s="560">
        <v>0</v>
      </c>
      <c r="AY286" s="560">
        <v>0</v>
      </c>
      <c r="AZ286" s="560">
        <v>0</v>
      </c>
      <c r="BA286" s="560">
        <v>0</v>
      </c>
      <c r="BB286" s="560">
        <v>82.46153846153841</v>
      </c>
      <c r="BC286" s="560">
        <v>188.524017467249</v>
      </c>
      <c r="BD286" s="560">
        <v>228.12141905494127</v>
      </c>
      <c r="BE286" s="560">
        <v>0</v>
      </c>
      <c r="BF286" s="560">
        <v>0</v>
      </c>
      <c r="BG286" s="560">
        <v>0</v>
      </c>
      <c r="BH286" s="560">
        <v>1.27133778924269</v>
      </c>
      <c r="BI286" s="560">
        <v>0</v>
      </c>
      <c r="BJ286" s="560">
        <v>0</v>
      </c>
      <c r="BK286" s="560">
        <v>1</v>
      </c>
      <c r="BL286" s="560"/>
      <c r="BM286" s="560"/>
      <c r="BN286" s="560"/>
      <c r="BO286" s="560">
        <v>0</v>
      </c>
      <c r="BP286" s="560">
        <v>0</v>
      </c>
      <c r="BQ286" s="560">
        <v>0</v>
      </c>
      <c r="BR286" s="560"/>
    </row>
    <row r="287" spans="1:70" ht="15" x14ac:dyDescent="0.25">
      <c r="A287" s="564">
        <v>357</v>
      </c>
      <c r="B287" s="556">
        <v>137218</v>
      </c>
      <c r="C287" s="556">
        <v>9354097</v>
      </c>
      <c r="D287" s="557" t="s">
        <v>849</v>
      </c>
      <c r="E287" s="558" t="s">
        <v>1007</v>
      </c>
      <c r="F287" s="559" t="s">
        <v>1330</v>
      </c>
      <c r="G287" s="560">
        <v>1</v>
      </c>
      <c r="H287" s="560">
        <v>0</v>
      </c>
      <c r="I287" s="560">
        <v>0</v>
      </c>
      <c r="J287" s="560">
        <v>0</v>
      </c>
      <c r="K287" s="560">
        <v>5</v>
      </c>
      <c r="L287" s="560">
        <v>924</v>
      </c>
      <c r="M287" s="560">
        <v>0</v>
      </c>
      <c r="N287" s="560">
        <v>0</v>
      </c>
      <c r="O287" s="560">
        <v>0</v>
      </c>
      <c r="P287" s="560">
        <v>0</v>
      </c>
      <c r="Q287" s="560">
        <v>924</v>
      </c>
      <c r="R287" s="560">
        <v>558</v>
      </c>
      <c r="S287" s="560">
        <v>366</v>
      </c>
      <c r="T287" s="560">
        <v>178</v>
      </c>
      <c r="U287" s="560">
        <v>746</v>
      </c>
      <c r="V287" s="560">
        <v>0</v>
      </c>
      <c r="W287" s="560">
        <v>924</v>
      </c>
      <c r="X287" s="560">
        <v>184.8</v>
      </c>
      <c r="Y287" s="560">
        <v>0</v>
      </c>
      <c r="Z287" s="560">
        <v>0</v>
      </c>
      <c r="AA287" s="560">
        <v>53.999999999999957</v>
      </c>
      <c r="AB287" s="560">
        <v>114.14696485623003</v>
      </c>
      <c r="AC287" s="560">
        <v>0</v>
      </c>
      <c r="AD287" s="560">
        <v>0</v>
      </c>
      <c r="AE287" s="560">
        <v>0</v>
      </c>
      <c r="AF287" s="560">
        <v>0</v>
      </c>
      <c r="AG287" s="560">
        <v>0</v>
      </c>
      <c r="AH287" s="560">
        <v>0</v>
      </c>
      <c r="AI287" s="560">
        <v>0</v>
      </c>
      <c r="AJ287" s="560">
        <v>840.9100758396529</v>
      </c>
      <c r="AK287" s="560">
        <v>20.021668472372674</v>
      </c>
      <c r="AL287" s="560">
        <v>29.031419284940409</v>
      </c>
      <c r="AM287" s="560">
        <v>19.020585048754029</v>
      </c>
      <c r="AN287" s="560">
        <v>5.0054171180931739</v>
      </c>
      <c r="AO287" s="560">
        <v>10.010834236186383</v>
      </c>
      <c r="AP287" s="560">
        <v>0</v>
      </c>
      <c r="AQ287" s="560">
        <v>0</v>
      </c>
      <c r="AR287" s="560">
        <v>0</v>
      </c>
      <c r="AS287" s="560">
        <v>0</v>
      </c>
      <c r="AT287" s="560">
        <v>0.999999999999998</v>
      </c>
      <c r="AU287" s="560">
        <v>0.999999999999998</v>
      </c>
      <c r="AV287" s="560">
        <v>1.999999999999996</v>
      </c>
      <c r="AW287" s="560">
        <v>3.9361022364217257</v>
      </c>
      <c r="AX287" s="560">
        <v>0</v>
      </c>
      <c r="AY287" s="560">
        <v>0</v>
      </c>
      <c r="AZ287" s="560">
        <v>0</v>
      </c>
      <c r="BA287" s="560">
        <v>0</v>
      </c>
      <c r="BB287" s="560">
        <v>73.412429378530987</v>
      </c>
      <c r="BC287" s="560">
        <v>123.31420765027291</v>
      </c>
      <c r="BD287" s="560">
        <v>158.56629610100731</v>
      </c>
      <c r="BE287" s="560">
        <v>0</v>
      </c>
      <c r="BF287" s="560">
        <v>0</v>
      </c>
      <c r="BG287" s="560">
        <v>0</v>
      </c>
      <c r="BH287" s="560">
        <v>3.4321774520342601</v>
      </c>
      <c r="BI287" s="560">
        <v>0</v>
      </c>
      <c r="BJ287" s="560">
        <v>0</v>
      </c>
      <c r="BK287" s="560">
        <v>1</v>
      </c>
      <c r="BL287" s="560"/>
      <c r="BM287" s="560"/>
      <c r="BN287" s="560"/>
      <c r="BO287" s="560">
        <v>0</v>
      </c>
      <c r="BP287" s="560">
        <v>0</v>
      </c>
      <c r="BQ287" s="560">
        <v>0</v>
      </c>
      <c r="BR287" s="560"/>
    </row>
    <row r="288" spans="1:70" ht="15" x14ac:dyDescent="0.25">
      <c r="A288" s="564">
        <v>362</v>
      </c>
      <c r="B288" s="556">
        <v>137208</v>
      </c>
      <c r="C288" s="556">
        <v>9354098</v>
      </c>
      <c r="D288" s="557" t="s">
        <v>1324</v>
      </c>
      <c r="E288" s="558" t="s">
        <v>1007</v>
      </c>
      <c r="F288" s="559" t="s">
        <v>1330</v>
      </c>
      <c r="G288" s="560">
        <v>1</v>
      </c>
      <c r="H288" s="560">
        <v>0</v>
      </c>
      <c r="I288" s="560">
        <v>0</v>
      </c>
      <c r="J288" s="560">
        <v>0</v>
      </c>
      <c r="K288" s="560">
        <v>5</v>
      </c>
      <c r="L288" s="560">
        <v>458</v>
      </c>
      <c r="M288" s="560">
        <v>0</v>
      </c>
      <c r="N288" s="560">
        <v>0</v>
      </c>
      <c r="O288" s="560">
        <v>0</v>
      </c>
      <c r="P288" s="560">
        <v>0</v>
      </c>
      <c r="Q288" s="560">
        <v>458</v>
      </c>
      <c r="R288" s="560">
        <v>288</v>
      </c>
      <c r="S288" s="560">
        <v>170</v>
      </c>
      <c r="T288" s="560">
        <v>105</v>
      </c>
      <c r="U288" s="560">
        <v>353</v>
      </c>
      <c r="V288" s="560">
        <v>0</v>
      </c>
      <c r="W288" s="560">
        <v>458</v>
      </c>
      <c r="X288" s="560">
        <v>91.6</v>
      </c>
      <c r="Y288" s="560">
        <v>0</v>
      </c>
      <c r="Z288" s="560">
        <v>0</v>
      </c>
      <c r="AA288" s="560">
        <v>34.999999999999986</v>
      </c>
      <c r="AB288" s="560">
        <v>82.590163934426229</v>
      </c>
      <c r="AC288" s="560">
        <v>0</v>
      </c>
      <c r="AD288" s="560">
        <v>0</v>
      </c>
      <c r="AE288" s="560">
        <v>0</v>
      </c>
      <c r="AF288" s="560">
        <v>0</v>
      </c>
      <c r="AG288" s="560">
        <v>0</v>
      </c>
      <c r="AH288" s="560">
        <v>0</v>
      </c>
      <c r="AI288" s="560">
        <v>0</v>
      </c>
      <c r="AJ288" s="560">
        <v>382.99999999999994</v>
      </c>
      <c r="AK288" s="560">
        <v>2.0000000000000018</v>
      </c>
      <c r="AL288" s="560">
        <v>23.999999999999986</v>
      </c>
      <c r="AM288" s="560">
        <v>20.000000000000018</v>
      </c>
      <c r="AN288" s="560">
        <v>25.000000000000025</v>
      </c>
      <c r="AO288" s="560">
        <v>3.9999999999999991</v>
      </c>
      <c r="AP288" s="560">
        <v>0</v>
      </c>
      <c r="AQ288" s="560">
        <v>0</v>
      </c>
      <c r="AR288" s="560">
        <v>0</v>
      </c>
      <c r="AS288" s="560">
        <v>0</v>
      </c>
      <c r="AT288" s="560">
        <v>0</v>
      </c>
      <c r="AU288" s="560">
        <v>0</v>
      </c>
      <c r="AV288" s="560">
        <v>0</v>
      </c>
      <c r="AW288" s="560">
        <v>1.0725995316159251</v>
      </c>
      <c r="AX288" s="560">
        <v>0</v>
      </c>
      <c r="AY288" s="560">
        <v>0</v>
      </c>
      <c r="AZ288" s="560">
        <v>0</v>
      </c>
      <c r="BA288" s="560">
        <v>0</v>
      </c>
      <c r="BB288" s="560">
        <v>51.490384615384571</v>
      </c>
      <c r="BC288" s="560">
        <v>67.141210374639684</v>
      </c>
      <c r="BD288" s="560">
        <v>91.866500195312739</v>
      </c>
      <c r="BE288" s="560">
        <v>0</v>
      </c>
      <c r="BF288" s="560">
        <v>0</v>
      </c>
      <c r="BG288" s="560">
        <v>0</v>
      </c>
      <c r="BH288" s="560">
        <v>3.3513675513888899</v>
      </c>
      <c r="BI288" s="560">
        <v>1</v>
      </c>
      <c r="BJ288" s="560">
        <v>0</v>
      </c>
      <c r="BK288" s="560">
        <v>1</v>
      </c>
      <c r="BL288" s="560"/>
      <c r="BM288" s="560"/>
      <c r="BN288" s="560"/>
      <c r="BO288" s="560">
        <v>0</v>
      </c>
      <c r="BP288" s="560">
        <v>0</v>
      </c>
      <c r="BQ288" s="560">
        <v>0</v>
      </c>
      <c r="BR288" s="560"/>
    </row>
    <row r="289" spans="1:70" ht="15" x14ac:dyDescent="0.25">
      <c r="A289" s="564">
        <v>376</v>
      </c>
      <c r="B289" s="556">
        <v>136969</v>
      </c>
      <c r="C289" s="556">
        <v>9354099</v>
      </c>
      <c r="D289" s="557" t="s">
        <v>856</v>
      </c>
      <c r="E289" s="558" t="s">
        <v>1007</v>
      </c>
      <c r="F289" s="559" t="s">
        <v>1330</v>
      </c>
      <c r="G289" s="560">
        <v>1</v>
      </c>
      <c r="H289" s="560">
        <v>0</v>
      </c>
      <c r="I289" s="560">
        <v>0</v>
      </c>
      <c r="J289" s="560">
        <v>0</v>
      </c>
      <c r="K289" s="560">
        <v>5</v>
      </c>
      <c r="L289" s="560">
        <v>1470</v>
      </c>
      <c r="M289" s="560">
        <v>0</v>
      </c>
      <c r="N289" s="560">
        <v>0</v>
      </c>
      <c r="O289" s="560">
        <v>0</v>
      </c>
      <c r="P289" s="560">
        <v>0</v>
      </c>
      <c r="Q289" s="560">
        <v>1470</v>
      </c>
      <c r="R289" s="560">
        <v>904</v>
      </c>
      <c r="S289" s="560">
        <v>566</v>
      </c>
      <c r="T289" s="560">
        <v>307</v>
      </c>
      <c r="U289" s="560">
        <v>1163</v>
      </c>
      <c r="V289" s="560">
        <v>0</v>
      </c>
      <c r="W289" s="560">
        <v>1470</v>
      </c>
      <c r="X289" s="560">
        <v>294</v>
      </c>
      <c r="Y289" s="560">
        <v>0</v>
      </c>
      <c r="Z289" s="560">
        <v>0</v>
      </c>
      <c r="AA289" s="560">
        <v>63.000000000000064</v>
      </c>
      <c r="AB289" s="560">
        <v>145.47404844290659</v>
      </c>
      <c r="AC289" s="560">
        <v>0</v>
      </c>
      <c r="AD289" s="560">
        <v>0</v>
      </c>
      <c r="AE289" s="560">
        <v>0</v>
      </c>
      <c r="AF289" s="560">
        <v>0</v>
      </c>
      <c r="AG289" s="560">
        <v>0</v>
      </c>
      <c r="AH289" s="560">
        <v>0</v>
      </c>
      <c r="AI289" s="560">
        <v>0</v>
      </c>
      <c r="AJ289" s="560">
        <v>1403</v>
      </c>
      <c r="AK289" s="560">
        <v>18.000000000000039</v>
      </c>
      <c r="AL289" s="560">
        <v>23.000000000000057</v>
      </c>
      <c r="AM289" s="560">
        <v>15.000000000000057</v>
      </c>
      <c r="AN289" s="560">
        <v>8</v>
      </c>
      <c r="AO289" s="560">
        <v>2.9999999999999964</v>
      </c>
      <c r="AP289" s="560">
        <v>0</v>
      </c>
      <c r="AQ289" s="560">
        <v>0</v>
      </c>
      <c r="AR289" s="560">
        <v>0</v>
      </c>
      <c r="AS289" s="560">
        <v>0</v>
      </c>
      <c r="AT289" s="560">
        <v>2.9999999999999964</v>
      </c>
      <c r="AU289" s="560">
        <v>8</v>
      </c>
      <c r="AV289" s="560">
        <v>16</v>
      </c>
      <c r="AW289" s="560">
        <v>6.1038062283737027</v>
      </c>
      <c r="AX289" s="560">
        <v>0</v>
      </c>
      <c r="AY289" s="560">
        <v>0</v>
      </c>
      <c r="AZ289" s="560">
        <v>0</v>
      </c>
      <c r="BA289" s="560">
        <v>0</v>
      </c>
      <c r="BB289" s="560">
        <v>145.25838926174484</v>
      </c>
      <c r="BC289" s="560">
        <v>204.87010676156555</v>
      </c>
      <c r="BD289" s="560">
        <v>274.62207696354534</v>
      </c>
      <c r="BE289" s="560">
        <v>0</v>
      </c>
      <c r="BF289" s="560">
        <v>0</v>
      </c>
      <c r="BG289" s="560">
        <v>0</v>
      </c>
      <c r="BH289" s="560">
        <v>2.19158624927302</v>
      </c>
      <c r="BI289" s="560">
        <v>0</v>
      </c>
      <c r="BJ289" s="560">
        <v>0</v>
      </c>
      <c r="BK289" s="560">
        <v>1</v>
      </c>
      <c r="BL289" s="560"/>
      <c r="BM289" s="560"/>
      <c r="BN289" s="560"/>
      <c r="BO289" s="560">
        <v>0</v>
      </c>
      <c r="BP289" s="560">
        <v>0</v>
      </c>
      <c r="BQ289" s="560">
        <v>0</v>
      </c>
      <c r="BR289" s="560"/>
    </row>
    <row r="290" spans="1:70" ht="15" x14ac:dyDescent="0.25">
      <c r="A290" s="564">
        <v>554</v>
      </c>
      <c r="B290" s="556">
        <v>136322</v>
      </c>
      <c r="C290" s="556">
        <v>9354102</v>
      </c>
      <c r="D290" s="557" t="s">
        <v>943</v>
      </c>
      <c r="E290" s="558" t="s">
        <v>1007</v>
      </c>
      <c r="F290" s="559" t="s">
        <v>1330</v>
      </c>
      <c r="G290" s="560">
        <v>1</v>
      </c>
      <c r="H290" s="560">
        <v>0</v>
      </c>
      <c r="I290" s="560">
        <v>0</v>
      </c>
      <c r="J290" s="560">
        <v>0</v>
      </c>
      <c r="K290" s="560">
        <v>5</v>
      </c>
      <c r="L290" s="560">
        <v>1169</v>
      </c>
      <c r="M290" s="560">
        <v>0</v>
      </c>
      <c r="N290" s="560">
        <v>0</v>
      </c>
      <c r="O290" s="560">
        <v>0</v>
      </c>
      <c r="P290" s="560">
        <v>0</v>
      </c>
      <c r="Q290" s="560">
        <v>1169</v>
      </c>
      <c r="R290" s="560">
        <v>754</v>
      </c>
      <c r="S290" s="560">
        <v>415</v>
      </c>
      <c r="T290" s="560">
        <v>259</v>
      </c>
      <c r="U290" s="560">
        <v>910</v>
      </c>
      <c r="V290" s="560">
        <v>0</v>
      </c>
      <c r="W290" s="560">
        <v>1169</v>
      </c>
      <c r="X290" s="560">
        <v>233.8</v>
      </c>
      <c r="Y290" s="560">
        <v>0</v>
      </c>
      <c r="Z290" s="560">
        <v>0</v>
      </c>
      <c r="AA290" s="560">
        <v>68.999999999999957</v>
      </c>
      <c r="AB290" s="560">
        <v>199.27347310847765</v>
      </c>
      <c r="AC290" s="560">
        <v>0</v>
      </c>
      <c r="AD290" s="560">
        <v>0</v>
      </c>
      <c r="AE290" s="560">
        <v>0</v>
      </c>
      <c r="AF290" s="560">
        <v>0</v>
      </c>
      <c r="AG290" s="560">
        <v>0</v>
      </c>
      <c r="AH290" s="560">
        <v>0</v>
      </c>
      <c r="AI290" s="560">
        <v>0</v>
      </c>
      <c r="AJ290" s="560">
        <v>1060.9075342465749</v>
      </c>
      <c r="AK290" s="560">
        <v>71.060787671232859</v>
      </c>
      <c r="AL290" s="560">
        <v>37.03167808219176</v>
      </c>
      <c r="AM290" s="560">
        <v>0</v>
      </c>
      <c r="AN290" s="560">
        <v>0</v>
      </c>
      <c r="AO290" s="560">
        <v>0</v>
      </c>
      <c r="AP290" s="560">
        <v>0</v>
      </c>
      <c r="AQ290" s="560">
        <v>0</v>
      </c>
      <c r="AR290" s="560">
        <v>0</v>
      </c>
      <c r="AS290" s="560">
        <v>0</v>
      </c>
      <c r="AT290" s="560">
        <v>0</v>
      </c>
      <c r="AU290" s="560">
        <v>2.0000000000000022</v>
      </c>
      <c r="AV290" s="560">
        <v>5</v>
      </c>
      <c r="AW290" s="560">
        <v>13.853236098450319</v>
      </c>
      <c r="AX290" s="560">
        <v>0</v>
      </c>
      <c r="AY290" s="560">
        <v>0</v>
      </c>
      <c r="AZ290" s="560">
        <v>0</v>
      </c>
      <c r="BA290" s="560">
        <v>0</v>
      </c>
      <c r="BB290" s="560">
        <v>131.0235294117646</v>
      </c>
      <c r="BC290" s="560">
        <v>205.38547486033485</v>
      </c>
      <c r="BD290" s="560">
        <v>268.30197397433483</v>
      </c>
      <c r="BE290" s="560">
        <v>0</v>
      </c>
      <c r="BF290" s="560">
        <v>0</v>
      </c>
      <c r="BG290" s="560">
        <v>0</v>
      </c>
      <c r="BH290" s="560">
        <v>1.7000422366806101</v>
      </c>
      <c r="BI290" s="560">
        <v>0</v>
      </c>
      <c r="BJ290" s="560">
        <v>0</v>
      </c>
      <c r="BK290" s="560">
        <v>1</v>
      </c>
      <c r="BL290" s="560"/>
      <c r="BM290" s="560"/>
      <c r="BN290" s="560"/>
      <c r="BO290" s="560">
        <v>0</v>
      </c>
      <c r="BP290" s="560">
        <v>0</v>
      </c>
      <c r="BQ290" s="560">
        <v>0</v>
      </c>
      <c r="BR290" s="560"/>
    </row>
    <row r="291" spans="1:70" ht="15" x14ac:dyDescent="0.25">
      <c r="A291" s="564">
        <v>562</v>
      </c>
      <c r="B291" s="556">
        <v>143362</v>
      </c>
      <c r="C291" s="556">
        <v>9354103</v>
      </c>
      <c r="D291" s="557" t="s">
        <v>949</v>
      </c>
      <c r="E291" s="558" t="s">
        <v>1007</v>
      </c>
      <c r="F291" s="559" t="s">
        <v>1330</v>
      </c>
      <c r="G291" s="560">
        <v>1</v>
      </c>
      <c r="H291" s="560">
        <v>0</v>
      </c>
      <c r="I291" s="560">
        <v>0</v>
      </c>
      <c r="J291" s="560">
        <v>0</v>
      </c>
      <c r="K291" s="560">
        <v>5</v>
      </c>
      <c r="L291" s="560">
        <v>882</v>
      </c>
      <c r="M291" s="560">
        <v>0</v>
      </c>
      <c r="N291" s="560">
        <v>0</v>
      </c>
      <c r="O291" s="560">
        <v>0</v>
      </c>
      <c r="P291" s="560">
        <v>0</v>
      </c>
      <c r="Q291" s="560">
        <v>882</v>
      </c>
      <c r="R291" s="560">
        <v>541</v>
      </c>
      <c r="S291" s="560">
        <v>341</v>
      </c>
      <c r="T291" s="560">
        <v>179</v>
      </c>
      <c r="U291" s="560">
        <v>703</v>
      </c>
      <c r="V291" s="560">
        <v>0</v>
      </c>
      <c r="W291" s="560">
        <v>882</v>
      </c>
      <c r="X291" s="560">
        <v>176.4</v>
      </c>
      <c r="Y291" s="560">
        <v>0</v>
      </c>
      <c r="Z291" s="560">
        <v>0</v>
      </c>
      <c r="AA291" s="560">
        <v>96.000000000000014</v>
      </c>
      <c r="AB291" s="560">
        <v>205.02186421173764</v>
      </c>
      <c r="AC291" s="560">
        <v>0</v>
      </c>
      <c r="AD291" s="560">
        <v>0</v>
      </c>
      <c r="AE291" s="560">
        <v>0</v>
      </c>
      <c r="AF291" s="560">
        <v>0</v>
      </c>
      <c r="AG291" s="560">
        <v>0</v>
      </c>
      <c r="AH291" s="560">
        <v>0</v>
      </c>
      <c r="AI291" s="560">
        <v>0</v>
      </c>
      <c r="AJ291" s="560">
        <v>803.99999999999989</v>
      </c>
      <c r="AK291" s="560">
        <v>25.000000000000036</v>
      </c>
      <c r="AL291" s="560">
        <v>7.0000000000000027</v>
      </c>
      <c r="AM291" s="560">
        <v>46.000000000000028</v>
      </c>
      <c r="AN291" s="560">
        <v>0</v>
      </c>
      <c r="AO291" s="560">
        <v>0</v>
      </c>
      <c r="AP291" s="560">
        <v>0</v>
      </c>
      <c r="AQ291" s="560">
        <v>0</v>
      </c>
      <c r="AR291" s="560">
        <v>0</v>
      </c>
      <c r="AS291" s="560">
        <v>0</v>
      </c>
      <c r="AT291" s="560">
        <v>0</v>
      </c>
      <c r="AU291" s="560">
        <v>0.99999999999999789</v>
      </c>
      <c r="AV291" s="560">
        <v>1.9999999999999958</v>
      </c>
      <c r="AW291" s="560">
        <v>4.0598388952819331</v>
      </c>
      <c r="AX291" s="560">
        <v>0</v>
      </c>
      <c r="AY291" s="560">
        <v>0</v>
      </c>
      <c r="AZ291" s="560">
        <v>0</v>
      </c>
      <c r="BA291" s="560">
        <v>0</v>
      </c>
      <c r="BB291" s="560">
        <v>92.028248587570673</v>
      </c>
      <c r="BC291" s="560">
        <v>208.07183908045985</v>
      </c>
      <c r="BD291" s="560">
        <v>252.26310187667454</v>
      </c>
      <c r="BE291" s="560">
        <v>0</v>
      </c>
      <c r="BF291" s="560">
        <v>0</v>
      </c>
      <c r="BG291" s="560">
        <v>0</v>
      </c>
      <c r="BH291" s="560">
        <v>3.09276428033519</v>
      </c>
      <c r="BI291" s="560">
        <v>0</v>
      </c>
      <c r="BJ291" s="560">
        <v>0</v>
      </c>
      <c r="BK291" s="560">
        <v>1</v>
      </c>
      <c r="BL291" s="560"/>
      <c r="BM291" s="560"/>
      <c r="BN291" s="560"/>
      <c r="BO291" s="560">
        <v>0</v>
      </c>
      <c r="BP291" s="560">
        <v>0</v>
      </c>
      <c r="BQ291" s="560">
        <v>0</v>
      </c>
      <c r="BR291" s="560"/>
    </row>
    <row r="292" spans="1:70" ht="15" x14ac:dyDescent="0.25">
      <c r="A292" s="564">
        <v>159</v>
      </c>
      <c r="B292" s="556">
        <v>136416</v>
      </c>
      <c r="C292" s="556">
        <v>9354504</v>
      </c>
      <c r="D292" s="557" t="s">
        <v>764</v>
      </c>
      <c r="E292" s="558" t="s">
        <v>1007</v>
      </c>
      <c r="F292" s="559" t="s">
        <v>1330</v>
      </c>
      <c r="G292" s="560">
        <v>1</v>
      </c>
      <c r="H292" s="560">
        <v>0</v>
      </c>
      <c r="I292" s="560">
        <v>0</v>
      </c>
      <c r="J292" s="560">
        <v>0</v>
      </c>
      <c r="K292" s="560">
        <v>5</v>
      </c>
      <c r="L292" s="560">
        <v>679</v>
      </c>
      <c r="M292" s="560">
        <v>0</v>
      </c>
      <c r="N292" s="560">
        <v>0</v>
      </c>
      <c r="O292" s="560">
        <v>0</v>
      </c>
      <c r="P292" s="560">
        <v>0</v>
      </c>
      <c r="Q292" s="560">
        <v>679</v>
      </c>
      <c r="R292" s="560">
        <v>410</v>
      </c>
      <c r="S292" s="560">
        <v>269</v>
      </c>
      <c r="T292" s="560">
        <v>135</v>
      </c>
      <c r="U292" s="560">
        <v>544</v>
      </c>
      <c r="V292" s="560">
        <v>0</v>
      </c>
      <c r="W292" s="560">
        <v>679</v>
      </c>
      <c r="X292" s="560">
        <v>135.80000000000001</v>
      </c>
      <c r="Y292" s="560">
        <v>0</v>
      </c>
      <c r="Z292" s="560">
        <v>0</v>
      </c>
      <c r="AA292" s="560">
        <v>42.000000000000014</v>
      </c>
      <c r="AB292" s="560">
        <v>80.481620405101324</v>
      </c>
      <c r="AC292" s="560">
        <v>0</v>
      </c>
      <c r="AD292" s="560">
        <v>0</v>
      </c>
      <c r="AE292" s="560">
        <v>0</v>
      </c>
      <c r="AF292" s="560">
        <v>0</v>
      </c>
      <c r="AG292" s="560">
        <v>0</v>
      </c>
      <c r="AH292" s="560">
        <v>0</v>
      </c>
      <c r="AI292" s="560">
        <v>0</v>
      </c>
      <c r="AJ292" s="560">
        <v>669.00000000000023</v>
      </c>
      <c r="AK292" s="560">
        <v>2.9999999999999982</v>
      </c>
      <c r="AL292" s="560">
        <v>3.9999999999999996</v>
      </c>
      <c r="AM292" s="560">
        <v>1.0000000000000016</v>
      </c>
      <c r="AN292" s="560">
        <v>1.0000000000000016</v>
      </c>
      <c r="AO292" s="560">
        <v>1.0000000000000016</v>
      </c>
      <c r="AP292" s="560">
        <v>0</v>
      </c>
      <c r="AQ292" s="560">
        <v>0</v>
      </c>
      <c r="AR292" s="560">
        <v>0</v>
      </c>
      <c r="AS292" s="560">
        <v>0</v>
      </c>
      <c r="AT292" s="560">
        <v>0</v>
      </c>
      <c r="AU292" s="560">
        <v>0</v>
      </c>
      <c r="AV292" s="560">
        <v>1.0000000000000016</v>
      </c>
      <c r="AW292" s="560">
        <v>5.0899550224887555</v>
      </c>
      <c r="AX292" s="560">
        <v>0</v>
      </c>
      <c r="AY292" s="560">
        <v>0</v>
      </c>
      <c r="AZ292" s="560">
        <v>0</v>
      </c>
      <c r="BA292" s="560">
        <v>0</v>
      </c>
      <c r="BB292" s="560">
        <v>63.947368421052659</v>
      </c>
      <c r="BC292" s="560">
        <v>70.227360308285412</v>
      </c>
      <c r="BD292" s="560">
        <v>100.93439870565383</v>
      </c>
      <c r="BE292" s="560">
        <v>0</v>
      </c>
      <c r="BF292" s="560">
        <v>0</v>
      </c>
      <c r="BG292" s="560">
        <v>0</v>
      </c>
      <c r="BH292" s="560">
        <v>5.3480972917771901</v>
      </c>
      <c r="BI292" s="560">
        <v>0</v>
      </c>
      <c r="BJ292" s="560">
        <v>0</v>
      </c>
      <c r="BK292" s="560">
        <v>1</v>
      </c>
      <c r="BL292" s="560"/>
      <c r="BM292" s="560"/>
      <c r="BN292" s="560"/>
      <c r="BO292" s="560">
        <v>0</v>
      </c>
      <c r="BP292" s="560">
        <v>0</v>
      </c>
      <c r="BQ292" s="560">
        <v>0</v>
      </c>
      <c r="BR292" s="560"/>
    </row>
    <row r="293" spans="1:70" ht="15" x14ac:dyDescent="0.25">
      <c r="A293" s="564">
        <v>372</v>
      </c>
      <c r="B293" s="556">
        <v>137849</v>
      </c>
      <c r="C293" s="556">
        <v>9354603</v>
      </c>
      <c r="D293" s="557" t="s">
        <v>854</v>
      </c>
      <c r="E293" s="558" t="s">
        <v>1007</v>
      </c>
      <c r="F293" s="559" t="s">
        <v>1330</v>
      </c>
      <c r="G293" s="560">
        <v>1</v>
      </c>
      <c r="H293" s="560">
        <v>0</v>
      </c>
      <c r="I293" s="560">
        <v>0</v>
      </c>
      <c r="J293" s="560">
        <v>0</v>
      </c>
      <c r="K293" s="560">
        <v>5</v>
      </c>
      <c r="L293" s="560">
        <v>822</v>
      </c>
      <c r="M293" s="560">
        <v>0</v>
      </c>
      <c r="N293" s="560">
        <v>0</v>
      </c>
      <c r="O293" s="560">
        <v>0</v>
      </c>
      <c r="P293" s="560">
        <v>0</v>
      </c>
      <c r="Q293" s="560">
        <v>822</v>
      </c>
      <c r="R293" s="560">
        <v>502</v>
      </c>
      <c r="S293" s="560">
        <v>320</v>
      </c>
      <c r="T293" s="560">
        <v>168</v>
      </c>
      <c r="U293" s="560">
        <v>654</v>
      </c>
      <c r="V293" s="560">
        <v>0</v>
      </c>
      <c r="W293" s="560">
        <v>822</v>
      </c>
      <c r="X293" s="560">
        <v>164.4</v>
      </c>
      <c r="Y293" s="560">
        <v>0</v>
      </c>
      <c r="Z293" s="560">
        <v>0</v>
      </c>
      <c r="AA293" s="560">
        <v>61.000000000000043</v>
      </c>
      <c r="AB293" s="560">
        <v>173.84596577017115</v>
      </c>
      <c r="AC293" s="560">
        <v>0</v>
      </c>
      <c r="AD293" s="560">
        <v>0</v>
      </c>
      <c r="AE293" s="560">
        <v>0</v>
      </c>
      <c r="AF293" s="560">
        <v>0</v>
      </c>
      <c r="AG293" s="560">
        <v>0</v>
      </c>
      <c r="AH293" s="560">
        <v>0</v>
      </c>
      <c r="AI293" s="560">
        <v>0</v>
      </c>
      <c r="AJ293" s="560">
        <v>535.00000000000011</v>
      </c>
      <c r="AK293" s="560">
        <v>57.000000000000036</v>
      </c>
      <c r="AL293" s="560">
        <v>79.000000000000028</v>
      </c>
      <c r="AM293" s="560">
        <v>73.000000000000043</v>
      </c>
      <c r="AN293" s="560">
        <v>63.999999999999993</v>
      </c>
      <c r="AO293" s="560">
        <v>14</v>
      </c>
      <c r="AP293" s="560">
        <v>0</v>
      </c>
      <c r="AQ293" s="560">
        <v>0</v>
      </c>
      <c r="AR293" s="560">
        <v>0</v>
      </c>
      <c r="AS293" s="560">
        <v>0</v>
      </c>
      <c r="AT293" s="560">
        <v>5.0060901339829442</v>
      </c>
      <c r="AU293" s="560">
        <v>12.014616321559075</v>
      </c>
      <c r="AV293" s="560">
        <v>20.024360535931791</v>
      </c>
      <c r="AW293" s="560">
        <v>7.0342298288508553</v>
      </c>
      <c r="AX293" s="560">
        <v>0</v>
      </c>
      <c r="AY293" s="560">
        <v>0</v>
      </c>
      <c r="AZ293" s="560">
        <v>0</v>
      </c>
      <c r="BA293" s="560">
        <v>0</v>
      </c>
      <c r="BB293" s="560">
        <v>65.389221556886298</v>
      </c>
      <c r="BC293" s="560">
        <v>103.59360000000001</v>
      </c>
      <c r="BD293" s="560">
        <v>134.99300527185633</v>
      </c>
      <c r="BE293" s="560">
        <v>0</v>
      </c>
      <c r="BF293" s="560">
        <v>0</v>
      </c>
      <c r="BG293" s="560">
        <v>0</v>
      </c>
      <c r="BH293" s="560">
        <v>0.75653038422090702</v>
      </c>
      <c r="BI293" s="560">
        <v>0</v>
      </c>
      <c r="BJ293" s="560">
        <v>0</v>
      </c>
      <c r="BK293" s="560">
        <v>1</v>
      </c>
      <c r="BL293" s="560"/>
      <c r="BM293" s="560"/>
      <c r="BN293" s="560"/>
      <c r="BO293" s="560">
        <v>0</v>
      </c>
      <c r="BP293" s="560">
        <v>0</v>
      </c>
      <c r="BQ293" s="560">
        <v>0</v>
      </c>
      <c r="BR293" s="560"/>
    </row>
    <row r="294" spans="1:70" ht="15" x14ac:dyDescent="0.25">
      <c r="A294" s="564">
        <v>368</v>
      </c>
      <c r="B294" s="556">
        <v>136453</v>
      </c>
      <c r="C294" s="556">
        <v>9354606</v>
      </c>
      <c r="D294" s="557" t="s">
        <v>852</v>
      </c>
      <c r="E294" s="558" t="s">
        <v>1007</v>
      </c>
      <c r="F294" s="559" t="s">
        <v>1330</v>
      </c>
      <c r="G294" s="560">
        <v>1</v>
      </c>
      <c r="H294" s="560">
        <v>0</v>
      </c>
      <c r="I294" s="560">
        <v>0</v>
      </c>
      <c r="J294" s="560">
        <v>0</v>
      </c>
      <c r="K294" s="560">
        <v>5</v>
      </c>
      <c r="L294" s="560">
        <v>709</v>
      </c>
      <c r="M294" s="560">
        <v>0</v>
      </c>
      <c r="N294" s="560">
        <v>0</v>
      </c>
      <c r="O294" s="560">
        <v>0</v>
      </c>
      <c r="P294" s="560">
        <v>0</v>
      </c>
      <c r="Q294" s="560">
        <v>709</v>
      </c>
      <c r="R294" s="560">
        <v>484</v>
      </c>
      <c r="S294" s="560">
        <v>225</v>
      </c>
      <c r="T294" s="560">
        <v>150</v>
      </c>
      <c r="U294" s="560">
        <v>559</v>
      </c>
      <c r="V294" s="560">
        <v>0</v>
      </c>
      <c r="W294" s="560">
        <v>709</v>
      </c>
      <c r="X294" s="560">
        <v>141.80000000000001</v>
      </c>
      <c r="Y294" s="560">
        <v>0</v>
      </c>
      <c r="Z294" s="560">
        <v>0</v>
      </c>
      <c r="AA294" s="560">
        <v>216.00000000000003</v>
      </c>
      <c r="AB294" s="560">
        <v>346.70879120879118</v>
      </c>
      <c r="AC294" s="560">
        <v>0</v>
      </c>
      <c r="AD294" s="560">
        <v>0</v>
      </c>
      <c r="AE294" s="560">
        <v>0</v>
      </c>
      <c r="AF294" s="560">
        <v>0</v>
      </c>
      <c r="AG294" s="560">
        <v>0</v>
      </c>
      <c r="AH294" s="560">
        <v>0</v>
      </c>
      <c r="AI294" s="560">
        <v>0</v>
      </c>
      <c r="AJ294" s="560">
        <v>174.49222065063643</v>
      </c>
      <c r="AK294" s="560">
        <v>43.121640735502105</v>
      </c>
      <c r="AL294" s="560">
        <v>78.220650636491996</v>
      </c>
      <c r="AM294" s="560">
        <v>130.36775106082047</v>
      </c>
      <c r="AN294" s="560">
        <v>195.5516265912307</v>
      </c>
      <c r="AO294" s="560">
        <v>87.246110325318213</v>
      </c>
      <c r="AP294" s="560">
        <v>0</v>
      </c>
      <c r="AQ294" s="560">
        <v>0</v>
      </c>
      <c r="AR294" s="560">
        <v>0</v>
      </c>
      <c r="AS294" s="560">
        <v>0</v>
      </c>
      <c r="AT294" s="560">
        <v>20.028248587570644</v>
      </c>
      <c r="AU294" s="560">
        <v>34.048022598870055</v>
      </c>
      <c r="AV294" s="560">
        <v>38.053672316384187</v>
      </c>
      <c r="AW294" s="560">
        <v>0</v>
      </c>
      <c r="AX294" s="560">
        <v>0</v>
      </c>
      <c r="AY294" s="560">
        <v>0</v>
      </c>
      <c r="AZ294" s="560">
        <v>0</v>
      </c>
      <c r="BA294" s="560">
        <v>0</v>
      </c>
      <c r="BB294" s="560">
        <v>105.70469798657714</v>
      </c>
      <c r="BC294" s="560">
        <v>186.33333333333314</v>
      </c>
      <c r="BD294" s="560">
        <v>237.09192277964183</v>
      </c>
      <c r="BE294" s="560">
        <v>0</v>
      </c>
      <c r="BF294" s="560">
        <v>0</v>
      </c>
      <c r="BG294" s="560">
        <v>0</v>
      </c>
      <c r="BH294" s="560">
        <v>1.3806287036630001</v>
      </c>
      <c r="BI294" s="560">
        <v>0</v>
      </c>
      <c r="BJ294" s="560">
        <v>0</v>
      </c>
      <c r="BK294" s="560">
        <v>1</v>
      </c>
      <c r="BL294" s="560"/>
      <c r="BM294" s="560"/>
      <c r="BN294" s="560"/>
      <c r="BO294" s="560">
        <v>0</v>
      </c>
      <c r="BP294" s="560">
        <v>0</v>
      </c>
      <c r="BQ294" s="560">
        <v>0</v>
      </c>
      <c r="BR294" s="560"/>
    </row>
    <row r="295" spans="1:70" ht="15" x14ac:dyDescent="0.25">
      <c r="A295" s="564">
        <v>483</v>
      </c>
      <c r="B295" s="556">
        <v>124546</v>
      </c>
      <c r="C295" s="556">
        <v>9352023</v>
      </c>
      <c r="D295" s="557" t="s">
        <v>1325</v>
      </c>
      <c r="E295" s="558" t="s">
        <v>498</v>
      </c>
      <c r="F295" s="559" t="s">
        <v>1330</v>
      </c>
      <c r="G295" s="560">
        <v>1</v>
      </c>
      <c r="H295" s="560">
        <v>0</v>
      </c>
      <c r="I295" s="560">
        <v>0</v>
      </c>
      <c r="J295" s="560">
        <v>7</v>
      </c>
      <c r="K295" s="560">
        <v>0</v>
      </c>
      <c r="L295" s="560">
        <v>279</v>
      </c>
      <c r="M295" s="560">
        <v>279</v>
      </c>
      <c r="N295" s="560">
        <v>51</v>
      </c>
      <c r="O295" s="560">
        <v>176</v>
      </c>
      <c r="P295" s="560">
        <v>52</v>
      </c>
      <c r="Q295" s="560">
        <v>0</v>
      </c>
      <c r="R295" s="560">
        <v>0</v>
      </c>
      <c r="S295" s="560">
        <v>0</v>
      </c>
      <c r="T295" s="560">
        <v>0</v>
      </c>
      <c r="U295" s="560">
        <v>0</v>
      </c>
      <c r="V295" s="560">
        <v>0</v>
      </c>
      <c r="W295" s="560">
        <v>279</v>
      </c>
      <c r="X295" s="560">
        <v>39.857142857142854</v>
      </c>
      <c r="Y295" s="560">
        <v>40.999999999999964</v>
      </c>
      <c r="Z295" s="560">
        <v>72.560439560439562</v>
      </c>
      <c r="AA295" s="560">
        <v>0</v>
      </c>
      <c r="AB295" s="560">
        <v>0</v>
      </c>
      <c r="AC295" s="560">
        <v>222.00000000000006</v>
      </c>
      <c r="AD295" s="560">
        <v>56.999999999999943</v>
      </c>
      <c r="AE295" s="560">
        <v>0</v>
      </c>
      <c r="AF295" s="560">
        <v>0</v>
      </c>
      <c r="AG295" s="560">
        <v>0</v>
      </c>
      <c r="AH295" s="560">
        <v>0</v>
      </c>
      <c r="AI295" s="560">
        <v>0</v>
      </c>
      <c r="AJ295" s="560">
        <v>0</v>
      </c>
      <c r="AK295" s="560">
        <v>0</v>
      </c>
      <c r="AL295" s="560">
        <v>0</v>
      </c>
      <c r="AM295" s="560">
        <v>0</v>
      </c>
      <c r="AN295" s="560">
        <v>0</v>
      </c>
      <c r="AO295" s="560">
        <v>0</v>
      </c>
      <c r="AP295" s="560">
        <v>0</v>
      </c>
      <c r="AQ295" s="560">
        <v>22.026315789473674</v>
      </c>
      <c r="AR295" s="560">
        <v>52.618421052631533</v>
      </c>
      <c r="AS295" s="560">
        <v>68.5263157894736</v>
      </c>
      <c r="AT295" s="560">
        <v>0</v>
      </c>
      <c r="AU295" s="560">
        <v>0</v>
      </c>
      <c r="AV295" s="560">
        <v>0</v>
      </c>
      <c r="AW295" s="560">
        <v>0</v>
      </c>
      <c r="AX295" s="560">
        <v>52.585365853658523</v>
      </c>
      <c r="AY295" s="560">
        <v>15.826086956521763</v>
      </c>
      <c r="AZ295" s="560">
        <v>26</v>
      </c>
      <c r="BA295" s="560">
        <v>69.781039794608461</v>
      </c>
      <c r="BB295" s="560">
        <v>0</v>
      </c>
      <c r="BC295" s="560">
        <v>0</v>
      </c>
      <c r="BD295" s="560">
        <v>0</v>
      </c>
      <c r="BE295" s="560">
        <v>5.099999999999965</v>
      </c>
      <c r="BF295" s="560">
        <v>0</v>
      </c>
      <c r="BG295" s="560">
        <v>0.47008272812500002</v>
      </c>
      <c r="BH295" s="560">
        <v>0</v>
      </c>
      <c r="BI295" s="560">
        <v>0</v>
      </c>
      <c r="BJ295" s="560">
        <v>1</v>
      </c>
      <c r="BK295" s="560">
        <v>0</v>
      </c>
      <c r="BL295" s="560"/>
      <c r="BM295" s="560"/>
      <c r="BN295" s="560"/>
      <c r="BO295" s="560">
        <v>0</v>
      </c>
      <c r="BP295" s="560">
        <v>0</v>
      </c>
      <c r="BQ295" s="560">
        <v>0</v>
      </c>
      <c r="BR295" s="560"/>
    </row>
    <row r="296" spans="1:70" ht="15" x14ac:dyDescent="0.25">
      <c r="A296" s="564">
        <v>512</v>
      </c>
      <c r="B296" s="556">
        <v>124560</v>
      </c>
      <c r="C296" s="556">
        <v>9352044</v>
      </c>
      <c r="D296" s="557" t="s">
        <v>1326</v>
      </c>
      <c r="E296" s="558" t="s">
        <v>498</v>
      </c>
      <c r="F296" s="559" t="s">
        <v>1330</v>
      </c>
      <c r="G296" s="560">
        <v>1</v>
      </c>
      <c r="H296" s="560">
        <v>0</v>
      </c>
      <c r="I296" s="560">
        <v>0</v>
      </c>
      <c r="J296" s="560">
        <v>7</v>
      </c>
      <c r="K296" s="560">
        <v>0</v>
      </c>
      <c r="L296" s="560">
        <v>400</v>
      </c>
      <c r="M296" s="560">
        <v>400</v>
      </c>
      <c r="N296" s="560">
        <v>60</v>
      </c>
      <c r="O296" s="560">
        <v>234</v>
      </c>
      <c r="P296" s="560">
        <v>106</v>
      </c>
      <c r="Q296" s="560">
        <v>0</v>
      </c>
      <c r="R296" s="560">
        <v>0</v>
      </c>
      <c r="S296" s="560">
        <v>0</v>
      </c>
      <c r="T296" s="560">
        <v>0</v>
      </c>
      <c r="U296" s="560">
        <v>0</v>
      </c>
      <c r="V296" s="560">
        <v>0</v>
      </c>
      <c r="W296" s="560">
        <v>400</v>
      </c>
      <c r="X296" s="560">
        <v>57.142857142857146</v>
      </c>
      <c r="Y296" s="560">
        <v>67</v>
      </c>
      <c r="Z296" s="560">
        <v>132.63707571801567</v>
      </c>
      <c r="AA296" s="560">
        <v>0</v>
      </c>
      <c r="AB296" s="560">
        <v>0</v>
      </c>
      <c r="AC296" s="560">
        <v>132.65822784810121</v>
      </c>
      <c r="AD296" s="560">
        <v>63.7974683544304</v>
      </c>
      <c r="AE296" s="560">
        <v>98.227848101266005</v>
      </c>
      <c r="AF296" s="560">
        <v>12.1518987341772</v>
      </c>
      <c r="AG296" s="560">
        <v>93.164556962025202</v>
      </c>
      <c r="AH296" s="560">
        <v>0</v>
      </c>
      <c r="AI296" s="560">
        <v>0</v>
      </c>
      <c r="AJ296" s="560">
        <v>0</v>
      </c>
      <c r="AK296" s="560">
        <v>0</v>
      </c>
      <c r="AL296" s="560">
        <v>0</v>
      </c>
      <c r="AM296" s="560">
        <v>0</v>
      </c>
      <c r="AN296" s="560">
        <v>0</v>
      </c>
      <c r="AO296" s="560">
        <v>0</v>
      </c>
      <c r="AP296" s="560">
        <v>0</v>
      </c>
      <c r="AQ296" s="560">
        <v>9.4117647058823604</v>
      </c>
      <c r="AR296" s="560">
        <v>15.294117647058842</v>
      </c>
      <c r="AS296" s="560">
        <v>21.176470588235279</v>
      </c>
      <c r="AT296" s="560">
        <v>0</v>
      </c>
      <c r="AU296" s="560">
        <v>0</v>
      </c>
      <c r="AV296" s="560">
        <v>0</v>
      </c>
      <c r="AW296" s="560">
        <v>4.1775456919060057</v>
      </c>
      <c r="AX296" s="560">
        <v>86.590308370044028</v>
      </c>
      <c r="AY296" s="560">
        <v>14.133333333333297</v>
      </c>
      <c r="AZ296" s="560">
        <v>21.200000000000003</v>
      </c>
      <c r="BA296" s="560">
        <v>85.045037574501151</v>
      </c>
      <c r="BB296" s="560">
        <v>0</v>
      </c>
      <c r="BC296" s="560">
        <v>0</v>
      </c>
      <c r="BD296" s="560">
        <v>0</v>
      </c>
      <c r="BE296" s="560">
        <v>18.999999999999993</v>
      </c>
      <c r="BF296" s="560">
        <v>0</v>
      </c>
      <c r="BG296" s="560">
        <v>0.49029571411290301</v>
      </c>
      <c r="BH296" s="560">
        <v>0</v>
      </c>
      <c r="BI296" s="560">
        <v>0</v>
      </c>
      <c r="BJ296" s="560">
        <v>1</v>
      </c>
      <c r="BK296" s="560">
        <v>0</v>
      </c>
      <c r="BL296" s="560"/>
      <c r="BM296" s="560"/>
      <c r="BN296" s="560"/>
      <c r="BO296" s="560">
        <v>38.6</v>
      </c>
      <c r="BP296" s="560">
        <v>30.2</v>
      </c>
      <c r="BQ296" s="560">
        <v>33.6</v>
      </c>
      <c r="BR296" s="560"/>
    </row>
    <row r="297" spans="1:70" ht="15" x14ac:dyDescent="0.25">
      <c r="A297" s="564">
        <v>270</v>
      </c>
      <c r="B297" s="556">
        <v>124649</v>
      </c>
      <c r="C297" s="556">
        <v>9352161</v>
      </c>
      <c r="D297" s="557" t="s">
        <v>1327</v>
      </c>
      <c r="E297" s="558" t="s">
        <v>498</v>
      </c>
      <c r="F297" s="559" t="s">
        <v>1330</v>
      </c>
      <c r="G297" s="560">
        <v>1</v>
      </c>
      <c r="H297" s="560">
        <v>0</v>
      </c>
      <c r="I297" s="560">
        <v>0</v>
      </c>
      <c r="J297" s="560">
        <v>7</v>
      </c>
      <c r="K297" s="560">
        <v>0</v>
      </c>
      <c r="L297" s="560">
        <v>341</v>
      </c>
      <c r="M297" s="560">
        <v>341</v>
      </c>
      <c r="N297" s="560">
        <v>48</v>
      </c>
      <c r="O297" s="560">
        <v>202</v>
      </c>
      <c r="P297" s="560">
        <v>91</v>
      </c>
      <c r="Q297" s="560">
        <v>0</v>
      </c>
      <c r="R297" s="560">
        <v>0</v>
      </c>
      <c r="S297" s="560">
        <v>0</v>
      </c>
      <c r="T297" s="560">
        <v>0</v>
      </c>
      <c r="U297" s="560">
        <v>0</v>
      </c>
      <c r="V297" s="560">
        <v>0</v>
      </c>
      <c r="W297" s="560">
        <v>341</v>
      </c>
      <c r="X297" s="560">
        <v>48.714285714285715</v>
      </c>
      <c r="Y297" s="560">
        <v>91.000000000000171</v>
      </c>
      <c r="Z297" s="560">
        <v>140.47164179104476</v>
      </c>
      <c r="AA297" s="560">
        <v>0</v>
      </c>
      <c r="AB297" s="560">
        <v>0</v>
      </c>
      <c r="AC297" s="560">
        <v>68.999999999999829</v>
      </c>
      <c r="AD297" s="560">
        <v>6.0000000000000124</v>
      </c>
      <c r="AE297" s="560">
        <v>26.999999999999989</v>
      </c>
      <c r="AF297" s="560">
        <v>93.000000000000085</v>
      </c>
      <c r="AG297" s="560">
        <v>35.999999999999872</v>
      </c>
      <c r="AH297" s="560">
        <v>109.99999999999989</v>
      </c>
      <c r="AI297" s="560">
        <v>0</v>
      </c>
      <c r="AJ297" s="560">
        <v>0</v>
      </c>
      <c r="AK297" s="560">
        <v>0</v>
      </c>
      <c r="AL297" s="560">
        <v>0</v>
      </c>
      <c r="AM297" s="560">
        <v>0</v>
      </c>
      <c r="AN297" s="560">
        <v>0</v>
      </c>
      <c r="AO297" s="560">
        <v>0</v>
      </c>
      <c r="AP297" s="560">
        <v>0</v>
      </c>
      <c r="AQ297" s="560">
        <v>25.604095563139929</v>
      </c>
      <c r="AR297" s="560">
        <v>50.044368600682468</v>
      </c>
      <c r="AS297" s="560">
        <v>67.501706484641588</v>
      </c>
      <c r="AT297" s="560">
        <v>0</v>
      </c>
      <c r="AU297" s="560">
        <v>0</v>
      </c>
      <c r="AV297" s="560">
        <v>0</v>
      </c>
      <c r="AW297" s="560">
        <v>1.017910447761194</v>
      </c>
      <c r="AX297" s="560">
        <v>82.131868131868217</v>
      </c>
      <c r="AY297" s="560">
        <v>9.8674698795180689</v>
      </c>
      <c r="AZ297" s="560">
        <v>16.445783132530114</v>
      </c>
      <c r="BA297" s="560">
        <v>75.536254599465309</v>
      </c>
      <c r="BB297" s="560">
        <v>0</v>
      </c>
      <c r="BC297" s="560">
        <v>0</v>
      </c>
      <c r="BD297" s="560">
        <v>0</v>
      </c>
      <c r="BE297" s="560">
        <v>18.900000000000009</v>
      </c>
      <c r="BF297" s="560">
        <v>0</v>
      </c>
      <c r="BG297" s="560">
        <v>0.52132889804511295</v>
      </c>
      <c r="BH297" s="560">
        <v>0</v>
      </c>
      <c r="BI297" s="560">
        <v>0</v>
      </c>
      <c r="BJ297" s="560">
        <v>1</v>
      </c>
      <c r="BK297" s="560">
        <v>0</v>
      </c>
      <c r="BL297" s="560"/>
      <c r="BM297" s="560"/>
      <c r="BN297" s="560"/>
      <c r="BO297" s="560">
        <v>36</v>
      </c>
      <c r="BP297" s="560">
        <v>26</v>
      </c>
      <c r="BQ297" s="560">
        <v>30</v>
      </c>
      <c r="BR297" s="560"/>
    </row>
    <row r="298" spans="1:70" ht="15" x14ac:dyDescent="0.25">
      <c r="A298" s="564">
        <v>119</v>
      </c>
      <c r="B298" s="556">
        <v>124621</v>
      </c>
      <c r="C298" s="556">
        <v>9352128</v>
      </c>
      <c r="D298" s="557" t="s">
        <v>1183</v>
      </c>
      <c r="E298" s="558" t="s">
        <v>498</v>
      </c>
      <c r="F298" s="559" t="s">
        <v>1330</v>
      </c>
      <c r="G298" s="560">
        <v>1</v>
      </c>
      <c r="H298" s="560">
        <v>0</v>
      </c>
      <c r="I298" s="560">
        <v>0</v>
      </c>
      <c r="J298" s="560">
        <v>7</v>
      </c>
      <c r="K298" s="560">
        <v>0</v>
      </c>
      <c r="L298" s="560">
        <v>67</v>
      </c>
      <c r="M298" s="560">
        <v>67</v>
      </c>
      <c r="N298" s="560">
        <v>8</v>
      </c>
      <c r="O298" s="560">
        <v>45</v>
      </c>
      <c r="P298" s="560">
        <v>14</v>
      </c>
      <c r="Q298" s="560">
        <v>0</v>
      </c>
      <c r="R298" s="560">
        <v>0</v>
      </c>
      <c r="S298" s="560">
        <v>0</v>
      </c>
      <c r="T298" s="560">
        <v>0</v>
      </c>
      <c r="U298" s="560">
        <v>0</v>
      </c>
      <c r="V298" s="560">
        <v>0</v>
      </c>
      <c r="W298" s="560">
        <v>67</v>
      </c>
      <c r="X298" s="560">
        <v>9.5714285714285712</v>
      </c>
      <c r="Y298" s="560">
        <v>2.31034482758621</v>
      </c>
      <c r="Z298" s="560">
        <v>15.461538461538462</v>
      </c>
      <c r="AA298" s="560">
        <v>0</v>
      </c>
      <c r="AB298" s="560">
        <v>0</v>
      </c>
      <c r="AC298" s="560">
        <v>67</v>
      </c>
      <c r="AD298" s="560">
        <v>0</v>
      </c>
      <c r="AE298" s="560">
        <v>0</v>
      </c>
      <c r="AF298" s="560">
        <v>0</v>
      </c>
      <c r="AG298" s="560">
        <v>0</v>
      </c>
      <c r="AH298" s="560">
        <v>0</v>
      </c>
      <c r="AI298" s="560">
        <v>0</v>
      </c>
      <c r="AJ298" s="560">
        <v>0</v>
      </c>
      <c r="AK298" s="560">
        <v>0</v>
      </c>
      <c r="AL298" s="560">
        <v>0</v>
      </c>
      <c r="AM298" s="560">
        <v>0</v>
      </c>
      <c r="AN298" s="560">
        <v>0</v>
      </c>
      <c r="AO298" s="560">
        <v>0</v>
      </c>
      <c r="AP298" s="560">
        <v>0</v>
      </c>
      <c r="AQ298" s="560">
        <v>0</v>
      </c>
      <c r="AR298" s="560">
        <v>0</v>
      </c>
      <c r="AS298" s="560">
        <v>0</v>
      </c>
      <c r="AT298" s="560">
        <v>0</v>
      </c>
      <c r="AU298" s="560">
        <v>0</v>
      </c>
      <c r="AV298" s="560">
        <v>0</v>
      </c>
      <c r="AW298" s="560">
        <v>1.2884615384615385</v>
      </c>
      <c r="AX298" s="560">
        <v>15.810810810810795</v>
      </c>
      <c r="AY298" s="560">
        <v>2.5454545454545476</v>
      </c>
      <c r="AZ298" s="560">
        <v>2.5454545454545476</v>
      </c>
      <c r="BA298" s="560">
        <v>13.483844167742463</v>
      </c>
      <c r="BB298" s="560">
        <v>0</v>
      </c>
      <c r="BC298" s="560">
        <v>0</v>
      </c>
      <c r="BD298" s="560">
        <v>0</v>
      </c>
      <c r="BE298" s="560">
        <v>2.541379310344853</v>
      </c>
      <c r="BF298" s="560">
        <v>0</v>
      </c>
      <c r="BG298" s="560">
        <v>2.34291544482759</v>
      </c>
      <c r="BH298" s="560">
        <v>0</v>
      </c>
      <c r="BI298" s="560">
        <v>1</v>
      </c>
      <c r="BJ298" s="560">
        <v>1</v>
      </c>
      <c r="BK298" s="560">
        <v>0</v>
      </c>
      <c r="BL298" s="560"/>
      <c r="BM298" s="560"/>
      <c r="BN298" s="560"/>
      <c r="BO298" s="560">
        <v>0</v>
      </c>
      <c r="BP298" s="560">
        <v>0</v>
      </c>
      <c r="BQ298" s="560">
        <v>0</v>
      </c>
      <c r="BR298" s="560"/>
    </row>
    <row r="299" spans="1:70" ht="15" x14ac:dyDescent="0.25">
      <c r="A299" s="564">
        <v>225</v>
      </c>
      <c r="B299" s="556">
        <v>124730</v>
      </c>
      <c r="C299" s="556">
        <v>9353086</v>
      </c>
      <c r="D299" s="557" t="s">
        <v>1223</v>
      </c>
      <c r="E299" s="558" t="s">
        <v>498</v>
      </c>
      <c r="F299" s="559" t="s">
        <v>1330</v>
      </c>
      <c r="G299" s="560">
        <v>1</v>
      </c>
      <c r="H299" s="560">
        <v>0</v>
      </c>
      <c r="I299" s="560">
        <v>0</v>
      </c>
      <c r="J299" s="560">
        <v>7</v>
      </c>
      <c r="K299" s="560">
        <v>0</v>
      </c>
      <c r="L299" s="560">
        <v>120</v>
      </c>
      <c r="M299" s="560">
        <v>120</v>
      </c>
      <c r="N299" s="560">
        <v>18</v>
      </c>
      <c r="O299" s="560">
        <v>64</v>
      </c>
      <c r="P299" s="560">
        <v>38</v>
      </c>
      <c r="Q299" s="560">
        <v>0</v>
      </c>
      <c r="R299" s="560">
        <v>0</v>
      </c>
      <c r="S299" s="560">
        <v>0</v>
      </c>
      <c r="T299" s="560">
        <v>0</v>
      </c>
      <c r="U299" s="560">
        <v>0</v>
      </c>
      <c r="V299" s="560">
        <v>0</v>
      </c>
      <c r="W299" s="560">
        <v>120</v>
      </c>
      <c r="X299" s="560">
        <v>17.142857142857142</v>
      </c>
      <c r="Y299" s="560">
        <v>3.9999999999999956</v>
      </c>
      <c r="Z299" s="560">
        <v>24.444444444444443</v>
      </c>
      <c r="AA299" s="560">
        <v>0</v>
      </c>
      <c r="AB299" s="560">
        <v>0</v>
      </c>
      <c r="AC299" s="560">
        <v>117</v>
      </c>
      <c r="AD299" s="560">
        <v>2.000000000000004</v>
      </c>
      <c r="AE299" s="560">
        <v>0</v>
      </c>
      <c r="AF299" s="560">
        <v>0</v>
      </c>
      <c r="AG299" s="560">
        <v>0.99999999999999956</v>
      </c>
      <c r="AH299" s="560">
        <v>0</v>
      </c>
      <c r="AI299" s="560">
        <v>0</v>
      </c>
      <c r="AJ299" s="560">
        <v>0</v>
      </c>
      <c r="AK299" s="560">
        <v>0</v>
      </c>
      <c r="AL299" s="560">
        <v>0</v>
      </c>
      <c r="AM299" s="560">
        <v>0</v>
      </c>
      <c r="AN299" s="560">
        <v>0</v>
      </c>
      <c r="AO299" s="560">
        <v>0</v>
      </c>
      <c r="AP299" s="560">
        <v>0</v>
      </c>
      <c r="AQ299" s="560">
        <v>1.1764705882352942</v>
      </c>
      <c r="AR299" s="560">
        <v>1.1764705882352942</v>
      </c>
      <c r="AS299" s="560">
        <v>1.1764705882352942</v>
      </c>
      <c r="AT299" s="560">
        <v>0</v>
      </c>
      <c r="AU299" s="560">
        <v>0</v>
      </c>
      <c r="AV299" s="560">
        <v>0</v>
      </c>
      <c r="AW299" s="560">
        <v>0</v>
      </c>
      <c r="AX299" s="560">
        <v>23.36507936507936</v>
      </c>
      <c r="AY299" s="560">
        <v>9.0000000000000036</v>
      </c>
      <c r="AZ299" s="560">
        <v>14.999999999999995</v>
      </c>
      <c r="BA299" s="560">
        <v>33.865172735760964</v>
      </c>
      <c r="BB299" s="560">
        <v>0</v>
      </c>
      <c r="BC299" s="560">
        <v>0</v>
      </c>
      <c r="BD299" s="560">
        <v>0</v>
      </c>
      <c r="BE299" s="560">
        <v>5.0000000000000391</v>
      </c>
      <c r="BF299" s="560">
        <v>0</v>
      </c>
      <c r="BG299" s="560">
        <v>1.65048907910448</v>
      </c>
      <c r="BH299" s="560">
        <v>0</v>
      </c>
      <c r="BI299" s="560">
        <v>0</v>
      </c>
      <c r="BJ299" s="560">
        <v>1</v>
      </c>
      <c r="BK299" s="560">
        <v>0</v>
      </c>
      <c r="BL299" s="560"/>
      <c r="BM299" s="560"/>
      <c r="BN299" s="560"/>
      <c r="BO299" s="560">
        <v>0</v>
      </c>
      <c r="BP299" s="560">
        <v>0</v>
      </c>
      <c r="BQ299" s="560">
        <v>0</v>
      </c>
      <c r="BR299" s="560"/>
    </row>
    <row r="300" spans="1:70" ht="15" x14ac:dyDescent="0.25">
      <c r="A300" s="564">
        <v>455</v>
      </c>
      <c r="B300" s="556">
        <v>124769</v>
      </c>
      <c r="C300" s="556">
        <v>9353320</v>
      </c>
      <c r="D300" s="557" t="s">
        <v>1244</v>
      </c>
      <c r="E300" s="558" t="s">
        <v>498</v>
      </c>
      <c r="F300" s="559" t="s">
        <v>1330</v>
      </c>
      <c r="G300" s="560">
        <v>1</v>
      </c>
      <c r="H300" s="560">
        <v>0</v>
      </c>
      <c r="I300" s="560">
        <v>0</v>
      </c>
      <c r="J300" s="560">
        <v>7</v>
      </c>
      <c r="K300" s="560">
        <v>0</v>
      </c>
      <c r="L300" s="560">
        <v>311</v>
      </c>
      <c r="M300" s="560">
        <v>311</v>
      </c>
      <c r="N300" s="560">
        <v>45</v>
      </c>
      <c r="O300" s="560">
        <v>176</v>
      </c>
      <c r="P300" s="560">
        <v>90</v>
      </c>
      <c r="Q300" s="560">
        <v>0</v>
      </c>
      <c r="R300" s="560">
        <v>0</v>
      </c>
      <c r="S300" s="560">
        <v>0</v>
      </c>
      <c r="T300" s="560">
        <v>0</v>
      </c>
      <c r="U300" s="560">
        <v>0</v>
      </c>
      <c r="V300" s="560">
        <v>0</v>
      </c>
      <c r="W300" s="560">
        <v>311</v>
      </c>
      <c r="X300" s="560">
        <v>44.428571428571431</v>
      </c>
      <c r="Y300" s="560">
        <v>19.999999999999993</v>
      </c>
      <c r="Z300" s="560">
        <v>37.444816053511708</v>
      </c>
      <c r="AA300" s="560">
        <v>0</v>
      </c>
      <c r="AB300" s="560">
        <v>0</v>
      </c>
      <c r="AC300" s="560">
        <v>241</v>
      </c>
      <c r="AD300" s="560">
        <v>45.000000000000036</v>
      </c>
      <c r="AE300" s="560">
        <v>25.000000000000014</v>
      </c>
      <c r="AF300" s="560">
        <v>0</v>
      </c>
      <c r="AG300" s="560">
        <v>0</v>
      </c>
      <c r="AH300" s="560">
        <v>0</v>
      </c>
      <c r="AI300" s="560">
        <v>0</v>
      </c>
      <c r="AJ300" s="560">
        <v>0</v>
      </c>
      <c r="AK300" s="560">
        <v>0</v>
      </c>
      <c r="AL300" s="560">
        <v>0</v>
      </c>
      <c r="AM300" s="560">
        <v>0</v>
      </c>
      <c r="AN300" s="560">
        <v>0</v>
      </c>
      <c r="AO300" s="560">
        <v>0</v>
      </c>
      <c r="AP300" s="560">
        <v>0</v>
      </c>
      <c r="AQ300" s="560">
        <v>19.87593984962405</v>
      </c>
      <c r="AR300" s="560">
        <v>37.413533834586389</v>
      </c>
      <c r="AS300" s="560">
        <v>64.304511278195463</v>
      </c>
      <c r="AT300" s="560">
        <v>0</v>
      </c>
      <c r="AU300" s="560">
        <v>0</v>
      </c>
      <c r="AV300" s="560">
        <v>0</v>
      </c>
      <c r="AW300" s="560">
        <v>0</v>
      </c>
      <c r="AX300" s="560">
        <v>66.900584795321549</v>
      </c>
      <c r="AY300" s="560">
        <v>12.857142857142868</v>
      </c>
      <c r="AZ300" s="560">
        <v>16.071428571428608</v>
      </c>
      <c r="BA300" s="560">
        <v>64.939107480480629</v>
      </c>
      <c r="BB300" s="560">
        <v>0</v>
      </c>
      <c r="BC300" s="560">
        <v>0</v>
      </c>
      <c r="BD300" s="560">
        <v>0</v>
      </c>
      <c r="BE300" s="560">
        <v>0</v>
      </c>
      <c r="BF300" s="560">
        <v>0</v>
      </c>
      <c r="BG300" s="560">
        <v>0.36268989085714298</v>
      </c>
      <c r="BH300" s="560">
        <v>0</v>
      </c>
      <c r="BI300" s="560">
        <v>0</v>
      </c>
      <c r="BJ300" s="560">
        <v>1</v>
      </c>
      <c r="BK300" s="560">
        <v>0</v>
      </c>
      <c r="BL300" s="560"/>
      <c r="BM300" s="560"/>
      <c r="BN300" s="560"/>
      <c r="BO300" s="560">
        <v>30.4</v>
      </c>
      <c r="BP300" s="560">
        <v>25.2</v>
      </c>
      <c r="BQ300" s="560">
        <v>30.4</v>
      </c>
      <c r="BR300" s="560"/>
    </row>
    <row r="301" spans="1:70" ht="15" x14ac:dyDescent="0.25">
      <c r="A301" s="564">
        <v>82</v>
      </c>
      <c r="B301" s="556">
        <v>124600</v>
      </c>
      <c r="C301" s="556">
        <v>9352098</v>
      </c>
      <c r="D301" s="557" t="s">
        <v>1177</v>
      </c>
      <c r="E301" s="558" t="s">
        <v>498</v>
      </c>
      <c r="F301" s="559" t="s">
        <v>1330</v>
      </c>
      <c r="G301" s="560">
        <v>1</v>
      </c>
      <c r="H301" s="560">
        <v>0</v>
      </c>
      <c r="I301" s="560">
        <v>0</v>
      </c>
      <c r="J301" s="560">
        <v>7</v>
      </c>
      <c r="K301" s="560">
        <v>0</v>
      </c>
      <c r="L301" s="560">
        <v>38</v>
      </c>
      <c r="M301" s="560">
        <v>38</v>
      </c>
      <c r="N301" s="560">
        <v>1</v>
      </c>
      <c r="O301" s="560">
        <v>25</v>
      </c>
      <c r="P301" s="560">
        <v>12</v>
      </c>
      <c r="Q301" s="560">
        <v>0</v>
      </c>
      <c r="R301" s="560">
        <v>0</v>
      </c>
      <c r="S301" s="560">
        <v>0</v>
      </c>
      <c r="T301" s="560">
        <v>0</v>
      </c>
      <c r="U301" s="560">
        <v>0</v>
      </c>
      <c r="V301" s="560">
        <v>0</v>
      </c>
      <c r="W301" s="560">
        <v>38</v>
      </c>
      <c r="X301" s="560">
        <v>5.4285714285714288</v>
      </c>
      <c r="Y301" s="560">
        <v>4.0000000000000062</v>
      </c>
      <c r="Z301" s="560">
        <v>8.1428571428571423</v>
      </c>
      <c r="AA301" s="560">
        <v>0</v>
      </c>
      <c r="AB301" s="560">
        <v>0</v>
      </c>
      <c r="AC301" s="560">
        <v>34.999999999999986</v>
      </c>
      <c r="AD301" s="560">
        <v>2.9999999999999987</v>
      </c>
      <c r="AE301" s="560">
        <v>0</v>
      </c>
      <c r="AF301" s="560">
        <v>0</v>
      </c>
      <c r="AG301" s="560">
        <v>0</v>
      </c>
      <c r="AH301" s="560">
        <v>0</v>
      </c>
      <c r="AI301" s="560">
        <v>0</v>
      </c>
      <c r="AJ301" s="560">
        <v>0</v>
      </c>
      <c r="AK301" s="560">
        <v>0</v>
      </c>
      <c r="AL301" s="560">
        <v>0</v>
      </c>
      <c r="AM301" s="560">
        <v>0</v>
      </c>
      <c r="AN301" s="560">
        <v>0</v>
      </c>
      <c r="AO301" s="560">
        <v>0</v>
      </c>
      <c r="AP301" s="560">
        <v>0</v>
      </c>
      <c r="AQ301" s="560">
        <v>0</v>
      </c>
      <c r="AR301" s="560">
        <v>0</v>
      </c>
      <c r="AS301" s="560">
        <v>0</v>
      </c>
      <c r="AT301" s="560">
        <v>0</v>
      </c>
      <c r="AU301" s="560">
        <v>0</v>
      </c>
      <c r="AV301" s="560">
        <v>0</v>
      </c>
      <c r="AW301" s="560">
        <v>0</v>
      </c>
      <c r="AX301" s="560">
        <v>7.6086956521739246</v>
      </c>
      <c r="AY301" s="560">
        <v>3.9999999999999956</v>
      </c>
      <c r="AZ301" s="560">
        <v>5.0000000000000044</v>
      </c>
      <c r="BA301" s="560">
        <v>9.7455934195064753</v>
      </c>
      <c r="BB301" s="560">
        <v>0</v>
      </c>
      <c r="BC301" s="560">
        <v>0</v>
      </c>
      <c r="BD301" s="560">
        <v>0</v>
      </c>
      <c r="BE301" s="560">
        <v>5.2000000000000037</v>
      </c>
      <c r="BF301" s="560">
        <v>0</v>
      </c>
      <c r="BG301" s="560">
        <v>2.47443392820513</v>
      </c>
      <c r="BH301" s="560">
        <v>0</v>
      </c>
      <c r="BI301" s="560">
        <v>1</v>
      </c>
      <c r="BJ301" s="560">
        <v>1</v>
      </c>
      <c r="BK301" s="560">
        <v>0</v>
      </c>
      <c r="BL301" s="560"/>
      <c r="BM301" s="560"/>
      <c r="BN301" s="560"/>
      <c r="BO301" s="560">
        <v>0</v>
      </c>
      <c r="BP301" s="560">
        <v>0</v>
      </c>
      <c r="BQ301" s="560">
        <v>0</v>
      </c>
      <c r="BR301" s="560"/>
    </row>
    <row r="302" spans="1:70" ht="15" x14ac:dyDescent="0.25">
      <c r="A302" s="564">
        <v>515</v>
      </c>
      <c r="B302" s="556">
        <v>124716</v>
      </c>
      <c r="C302" s="556">
        <v>9353063</v>
      </c>
      <c r="D302" s="557" t="s">
        <v>931</v>
      </c>
      <c r="E302" s="558" t="s">
        <v>498</v>
      </c>
      <c r="F302" s="559" t="s">
        <v>1330</v>
      </c>
      <c r="G302" s="560">
        <v>1</v>
      </c>
      <c r="H302" s="560">
        <v>0</v>
      </c>
      <c r="I302" s="560">
        <v>0</v>
      </c>
      <c r="J302" s="560">
        <v>7</v>
      </c>
      <c r="K302" s="560">
        <v>0</v>
      </c>
      <c r="L302" s="560">
        <v>318</v>
      </c>
      <c r="M302" s="560">
        <v>318</v>
      </c>
      <c r="N302" s="560">
        <v>59</v>
      </c>
      <c r="O302" s="560">
        <v>209</v>
      </c>
      <c r="P302" s="560">
        <v>50</v>
      </c>
      <c r="Q302" s="560">
        <v>0</v>
      </c>
      <c r="R302" s="560">
        <v>0</v>
      </c>
      <c r="S302" s="560">
        <v>0</v>
      </c>
      <c r="T302" s="560">
        <v>0</v>
      </c>
      <c r="U302" s="560">
        <v>0</v>
      </c>
      <c r="V302" s="560">
        <v>0</v>
      </c>
      <c r="W302" s="560">
        <v>318</v>
      </c>
      <c r="X302" s="560">
        <v>45.428571428571431</v>
      </c>
      <c r="Y302" s="560">
        <v>54.000000000000007</v>
      </c>
      <c r="Z302" s="560">
        <v>83.359223300970868</v>
      </c>
      <c r="AA302" s="560">
        <v>0</v>
      </c>
      <c r="AB302" s="560">
        <v>0</v>
      </c>
      <c r="AC302" s="560">
        <v>317.00000000000011</v>
      </c>
      <c r="AD302" s="560">
        <v>0</v>
      </c>
      <c r="AE302" s="560">
        <v>0</v>
      </c>
      <c r="AF302" s="560">
        <v>0.99999999999999856</v>
      </c>
      <c r="AG302" s="560">
        <v>0</v>
      </c>
      <c r="AH302" s="560">
        <v>0</v>
      </c>
      <c r="AI302" s="560">
        <v>0</v>
      </c>
      <c r="AJ302" s="560">
        <v>0</v>
      </c>
      <c r="AK302" s="560">
        <v>0</v>
      </c>
      <c r="AL302" s="560">
        <v>0</v>
      </c>
      <c r="AM302" s="560">
        <v>0</v>
      </c>
      <c r="AN302" s="560">
        <v>0</v>
      </c>
      <c r="AO302" s="560">
        <v>0</v>
      </c>
      <c r="AP302" s="560">
        <v>0</v>
      </c>
      <c r="AQ302" s="560">
        <v>6.2352941176470589</v>
      </c>
      <c r="AR302" s="560">
        <v>21.20000000000001</v>
      </c>
      <c r="AS302" s="560">
        <v>26.18823529411765</v>
      </c>
      <c r="AT302" s="560">
        <v>0</v>
      </c>
      <c r="AU302" s="560">
        <v>0</v>
      </c>
      <c r="AV302" s="560">
        <v>0</v>
      </c>
      <c r="AW302" s="560">
        <v>2.058252427184466</v>
      </c>
      <c r="AX302" s="560">
        <v>112.86000000000001</v>
      </c>
      <c r="AY302" s="560">
        <v>10</v>
      </c>
      <c r="AZ302" s="560">
        <v>12.2222222222222</v>
      </c>
      <c r="BA302" s="560">
        <v>96.762393307593285</v>
      </c>
      <c r="BB302" s="560">
        <v>0</v>
      </c>
      <c r="BC302" s="560">
        <v>0</v>
      </c>
      <c r="BD302" s="560">
        <v>0</v>
      </c>
      <c r="BE302" s="560">
        <v>0</v>
      </c>
      <c r="BF302" s="560">
        <v>0</v>
      </c>
      <c r="BG302" s="560">
        <v>1.5045035726732701</v>
      </c>
      <c r="BH302" s="560">
        <v>0</v>
      </c>
      <c r="BI302" s="560">
        <v>0</v>
      </c>
      <c r="BJ302" s="560">
        <v>1</v>
      </c>
      <c r="BK302" s="560">
        <v>0</v>
      </c>
      <c r="BL302" s="560"/>
      <c r="BM302" s="560"/>
      <c r="BN302" s="560"/>
      <c r="BO302" s="560">
        <v>0</v>
      </c>
      <c r="BP302" s="560">
        <v>0</v>
      </c>
      <c r="BQ302" s="560">
        <v>0</v>
      </c>
      <c r="BR302" s="560"/>
    </row>
    <row r="303" spans="1:70" ht="15" x14ac:dyDescent="0.25">
      <c r="A303" s="599">
        <v>1001</v>
      </c>
      <c r="B303" s="701" t="s">
        <v>1328</v>
      </c>
      <c r="C303" s="701" t="s">
        <v>1328</v>
      </c>
      <c r="D303" s="702" t="s">
        <v>1383</v>
      </c>
      <c r="E303" s="703" t="s">
        <v>1391</v>
      </c>
      <c r="F303" s="704" t="s">
        <v>1330</v>
      </c>
      <c r="G303" s="705" t="s">
        <v>1328</v>
      </c>
      <c r="H303" s="705" t="s">
        <v>1328</v>
      </c>
      <c r="I303" s="705" t="s">
        <v>1328</v>
      </c>
      <c r="J303" s="705" t="s">
        <v>1328</v>
      </c>
      <c r="K303" s="705" t="s">
        <v>1328</v>
      </c>
      <c r="L303" s="705" t="s">
        <v>1328</v>
      </c>
      <c r="M303" s="705" t="s">
        <v>1328</v>
      </c>
      <c r="N303" s="705" t="s">
        <v>1328</v>
      </c>
      <c r="O303" s="705" t="s">
        <v>1328</v>
      </c>
      <c r="P303" s="705" t="s">
        <v>1328</v>
      </c>
      <c r="Q303" s="705" t="s">
        <v>1328</v>
      </c>
      <c r="R303" s="705" t="s">
        <v>1328</v>
      </c>
      <c r="S303" s="705" t="s">
        <v>1328</v>
      </c>
      <c r="T303" s="705" t="s">
        <v>1328</v>
      </c>
      <c r="U303" s="705" t="s">
        <v>1328</v>
      </c>
      <c r="V303" s="705" t="s">
        <v>1328</v>
      </c>
      <c r="W303" s="705" t="s">
        <v>1328</v>
      </c>
      <c r="X303" s="705" t="s">
        <v>1328</v>
      </c>
      <c r="Y303" s="705" t="s">
        <v>1328</v>
      </c>
      <c r="Z303" s="705" t="s">
        <v>1328</v>
      </c>
      <c r="AA303" s="705" t="s">
        <v>1328</v>
      </c>
      <c r="AB303" s="705" t="s">
        <v>1328</v>
      </c>
      <c r="AC303" s="705" t="s">
        <v>1328</v>
      </c>
      <c r="AD303" s="705" t="s">
        <v>1328</v>
      </c>
      <c r="AE303" s="705" t="s">
        <v>1328</v>
      </c>
      <c r="AF303" s="705" t="s">
        <v>1328</v>
      </c>
      <c r="AG303" s="705" t="s">
        <v>1328</v>
      </c>
      <c r="AH303" s="705" t="s">
        <v>1328</v>
      </c>
      <c r="AI303" s="705" t="s">
        <v>1328</v>
      </c>
      <c r="AJ303" s="705" t="s">
        <v>1328</v>
      </c>
      <c r="AK303" s="705" t="s">
        <v>1328</v>
      </c>
      <c r="AL303" s="705" t="s">
        <v>1328</v>
      </c>
      <c r="AM303" s="705" t="s">
        <v>1328</v>
      </c>
      <c r="AN303" s="705" t="s">
        <v>1328</v>
      </c>
      <c r="AO303" s="705" t="s">
        <v>1328</v>
      </c>
      <c r="AP303" s="705" t="s">
        <v>1328</v>
      </c>
      <c r="AQ303" s="705" t="s">
        <v>1328</v>
      </c>
      <c r="AR303" s="705" t="s">
        <v>1328</v>
      </c>
      <c r="AS303" s="705" t="s">
        <v>1328</v>
      </c>
      <c r="AT303" s="705" t="s">
        <v>1328</v>
      </c>
      <c r="AU303" s="705" t="s">
        <v>1328</v>
      </c>
      <c r="AV303" s="705" t="s">
        <v>1328</v>
      </c>
      <c r="AW303" s="705" t="s">
        <v>1328</v>
      </c>
      <c r="AX303" s="705" t="s">
        <v>1328</v>
      </c>
      <c r="AY303" s="705" t="s">
        <v>1328</v>
      </c>
      <c r="AZ303" s="705" t="s">
        <v>1328</v>
      </c>
      <c r="BA303" s="705" t="s">
        <v>1328</v>
      </c>
      <c r="BB303" s="705" t="s">
        <v>1328</v>
      </c>
      <c r="BC303" s="705" t="s">
        <v>1328</v>
      </c>
      <c r="BD303" s="705" t="s">
        <v>1328</v>
      </c>
      <c r="BE303" s="705" t="s">
        <v>1328</v>
      </c>
      <c r="BF303" s="705" t="s">
        <v>1328</v>
      </c>
      <c r="BG303" s="705" t="s">
        <v>1328</v>
      </c>
      <c r="BH303" s="705" t="s">
        <v>1328</v>
      </c>
      <c r="BI303" s="705" t="s">
        <v>1328</v>
      </c>
      <c r="BJ303" s="705" t="s">
        <v>1328</v>
      </c>
      <c r="BK303" s="705" t="s">
        <v>1328</v>
      </c>
      <c r="BL303" s="705"/>
      <c r="BM303" s="705">
        <v>24</v>
      </c>
      <c r="BN303" s="705"/>
      <c r="BO303" s="560">
        <v>0</v>
      </c>
      <c r="BP303" s="560">
        <v>0</v>
      </c>
      <c r="BQ303" s="560">
        <v>0</v>
      </c>
      <c r="BR303" s="705"/>
    </row>
    <row r="304" spans="1:70" ht="15" x14ac:dyDescent="0.25">
      <c r="A304" s="599">
        <v>195</v>
      </c>
      <c r="B304" s="701" t="s">
        <v>1328</v>
      </c>
      <c r="C304" s="701" t="s">
        <v>1328</v>
      </c>
      <c r="D304" s="702" t="s">
        <v>954</v>
      </c>
      <c r="E304" s="703" t="s">
        <v>1391</v>
      </c>
      <c r="F304" s="704" t="s">
        <v>1330</v>
      </c>
      <c r="G304" s="705" t="s">
        <v>1328</v>
      </c>
      <c r="H304" s="705" t="s">
        <v>1328</v>
      </c>
      <c r="I304" s="705" t="s">
        <v>1328</v>
      </c>
      <c r="J304" s="705" t="s">
        <v>1328</v>
      </c>
      <c r="K304" s="705" t="s">
        <v>1328</v>
      </c>
      <c r="L304" s="705" t="s">
        <v>1328</v>
      </c>
      <c r="M304" s="705" t="s">
        <v>1328</v>
      </c>
      <c r="N304" s="705" t="s">
        <v>1328</v>
      </c>
      <c r="O304" s="705" t="s">
        <v>1328</v>
      </c>
      <c r="P304" s="705" t="s">
        <v>1328</v>
      </c>
      <c r="Q304" s="705" t="s">
        <v>1328</v>
      </c>
      <c r="R304" s="705" t="s">
        <v>1328</v>
      </c>
      <c r="S304" s="705" t="s">
        <v>1328</v>
      </c>
      <c r="T304" s="705" t="s">
        <v>1328</v>
      </c>
      <c r="U304" s="705" t="s">
        <v>1328</v>
      </c>
      <c r="V304" s="705" t="s">
        <v>1328</v>
      </c>
      <c r="W304" s="705" t="s">
        <v>1328</v>
      </c>
      <c r="X304" s="705" t="s">
        <v>1328</v>
      </c>
      <c r="Y304" s="705" t="s">
        <v>1328</v>
      </c>
      <c r="Z304" s="705" t="s">
        <v>1328</v>
      </c>
      <c r="AA304" s="705" t="s">
        <v>1328</v>
      </c>
      <c r="AB304" s="705" t="s">
        <v>1328</v>
      </c>
      <c r="AC304" s="705" t="s">
        <v>1328</v>
      </c>
      <c r="AD304" s="705" t="s">
        <v>1328</v>
      </c>
      <c r="AE304" s="705" t="s">
        <v>1328</v>
      </c>
      <c r="AF304" s="705" t="s">
        <v>1328</v>
      </c>
      <c r="AG304" s="705" t="s">
        <v>1328</v>
      </c>
      <c r="AH304" s="705" t="s">
        <v>1328</v>
      </c>
      <c r="AI304" s="705" t="s">
        <v>1328</v>
      </c>
      <c r="AJ304" s="705" t="s">
        <v>1328</v>
      </c>
      <c r="AK304" s="705" t="s">
        <v>1328</v>
      </c>
      <c r="AL304" s="705" t="s">
        <v>1328</v>
      </c>
      <c r="AM304" s="705" t="s">
        <v>1328</v>
      </c>
      <c r="AN304" s="705" t="s">
        <v>1328</v>
      </c>
      <c r="AO304" s="705" t="s">
        <v>1328</v>
      </c>
      <c r="AP304" s="705" t="s">
        <v>1328</v>
      </c>
      <c r="AQ304" s="705" t="s">
        <v>1328</v>
      </c>
      <c r="AR304" s="705" t="s">
        <v>1328</v>
      </c>
      <c r="AS304" s="705" t="s">
        <v>1328</v>
      </c>
      <c r="AT304" s="705" t="s">
        <v>1328</v>
      </c>
      <c r="AU304" s="705" t="s">
        <v>1328</v>
      </c>
      <c r="AV304" s="705" t="s">
        <v>1328</v>
      </c>
      <c r="AW304" s="705" t="s">
        <v>1328</v>
      </c>
      <c r="AX304" s="705" t="s">
        <v>1328</v>
      </c>
      <c r="AY304" s="705" t="s">
        <v>1328</v>
      </c>
      <c r="AZ304" s="705" t="s">
        <v>1328</v>
      </c>
      <c r="BA304" s="705" t="s">
        <v>1328</v>
      </c>
      <c r="BB304" s="705" t="s">
        <v>1328</v>
      </c>
      <c r="BC304" s="705" t="s">
        <v>1328</v>
      </c>
      <c r="BD304" s="705" t="s">
        <v>1328</v>
      </c>
      <c r="BE304" s="705" t="s">
        <v>1328</v>
      </c>
      <c r="BF304" s="705" t="s">
        <v>1328</v>
      </c>
      <c r="BG304" s="705" t="s">
        <v>1328</v>
      </c>
      <c r="BH304" s="705" t="s">
        <v>1328</v>
      </c>
      <c r="BI304" s="705" t="s">
        <v>1328</v>
      </c>
      <c r="BJ304" s="705" t="s">
        <v>1328</v>
      </c>
      <c r="BK304" s="705" t="s">
        <v>1328</v>
      </c>
      <c r="BL304" s="705"/>
      <c r="BM304" s="705">
        <v>135</v>
      </c>
      <c r="BN304" s="705"/>
      <c r="BO304" s="560">
        <v>0</v>
      </c>
      <c r="BP304" s="560">
        <v>0</v>
      </c>
      <c r="BQ304" s="560">
        <v>0</v>
      </c>
      <c r="BR304" s="705"/>
    </row>
    <row r="305" spans="1:70" ht="15" x14ac:dyDescent="0.25">
      <c r="A305" s="599">
        <v>196</v>
      </c>
      <c r="B305" s="701" t="s">
        <v>1328</v>
      </c>
      <c r="C305" s="701" t="s">
        <v>1328</v>
      </c>
      <c r="D305" s="702" t="s">
        <v>955</v>
      </c>
      <c r="E305" s="703" t="s">
        <v>1391</v>
      </c>
      <c r="F305" s="704" t="s">
        <v>1330</v>
      </c>
      <c r="G305" s="705" t="s">
        <v>1328</v>
      </c>
      <c r="H305" s="705" t="s">
        <v>1328</v>
      </c>
      <c r="I305" s="705" t="s">
        <v>1328</v>
      </c>
      <c r="J305" s="705" t="s">
        <v>1328</v>
      </c>
      <c r="K305" s="705" t="s">
        <v>1328</v>
      </c>
      <c r="L305" s="705" t="s">
        <v>1328</v>
      </c>
      <c r="M305" s="705" t="s">
        <v>1328</v>
      </c>
      <c r="N305" s="705" t="s">
        <v>1328</v>
      </c>
      <c r="O305" s="705" t="s">
        <v>1328</v>
      </c>
      <c r="P305" s="705" t="s">
        <v>1328</v>
      </c>
      <c r="Q305" s="705" t="s">
        <v>1328</v>
      </c>
      <c r="R305" s="705" t="s">
        <v>1328</v>
      </c>
      <c r="S305" s="705" t="s">
        <v>1328</v>
      </c>
      <c r="T305" s="705" t="s">
        <v>1328</v>
      </c>
      <c r="U305" s="705" t="s">
        <v>1328</v>
      </c>
      <c r="V305" s="705" t="s">
        <v>1328</v>
      </c>
      <c r="W305" s="705" t="s">
        <v>1328</v>
      </c>
      <c r="X305" s="705" t="s">
        <v>1328</v>
      </c>
      <c r="Y305" s="705" t="s">
        <v>1328</v>
      </c>
      <c r="Z305" s="705" t="s">
        <v>1328</v>
      </c>
      <c r="AA305" s="705" t="s">
        <v>1328</v>
      </c>
      <c r="AB305" s="705" t="s">
        <v>1328</v>
      </c>
      <c r="AC305" s="705" t="s">
        <v>1328</v>
      </c>
      <c r="AD305" s="705" t="s">
        <v>1328</v>
      </c>
      <c r="AE305" s="705" t="s">
        <v>1328</v>
      </c>
      <c r="AF305" s="705" t="s">
        <v>1328</v>
      </c>
      <c r="AG305" s="705" t="s">
        <v>1328</v>
      </c>
      <c r="AH305" s="705" t="s">
        <v>1328</v>
      </c>
      <c r="AI305" s="705" t="s">
        <v>1328</v>
      </c>
      <c r="AJ305" s="705" t="s">
        <v>1328</v>
      </c>
      <c r="AK305" s="705" t="s">
        <v>1328</v>
      </c>
      <c r="AL305" s="705" t="s">
        <v>1328</v>
      </c>
      <c r="AM305" s="705" t="s">
        <v>1328</v>
      </c>
      <c r="AN305" s="705" t="s">
        <v>1328</v>
      </c>
      <c r="AO305" s="705" t="s">
        <v>1328</v>
      </c>
      <c r="AP305" s="705" t="s">
        <v>1328</v>
      </c>
      <c r="AQ305" s="705" t="s">
        <v>1328</v>
      </c>
      <c r="AR305" s="705" t="s">
        <v>1328</v>
      </c>
      <c r="AS305" s="705" t="s">
        <v>1328</v>
      </c>
      <c r="AT305" s="705" t="s">
        <v>1328</v>
      </c>
      <c r="AU305" s="705" t="s">
        <v>1328</v>
      </c>
      <c r="AV305" s="705" t="s">
        <v>1328</v>
      </c>
      <c r="AW305" s="705" t="s">
        <v>1328</v>
      </c>
      <c r="AX305" s="705" t="s">
        <v>1328</v>
      </c>
      <c r="AY305" s="705" t="s">
        <v>1328</v>
      </c>
      <c r="AZ305" s="705" t="s">
        <v>1328</v>
      </c>
      <c r="BA305" s="705" t="s">
        <v>1328</v>
      </c>
      <c r="BB305" s="705" t="s">
        <v>1328</v>
      </c>
      <c r="BC305" s="705" t="s">
        <v>1328</v>
      </c>
      <c r="BD305" s="705" t="s">
        <v>1328</v>
      </c>
      <c r="BE305" s="705" t="s">
        <v>1328</v>
      </c>
      <c r="BF305" s="705" t="s">
        <v>1328</v>
      </c>
      <c r="BG305" s="705" t="s">
        <v>1328</v>
      </c>
      <c r="BH305" s="705" t="s">
        <v>1328</v>
      </c>
      <c r="BI305" s="705" t="s">
        <v>1328</v>
      </c>
      <c r="BJ305" s="705" t="s">
        <v>1328</v>
      </c>
      <c r="BK305" s="705" t="s">
        <v>1328</v>
      </c>
      <c r="BL305" s="705"/>
      <c r="BM305" s="705">
        <v>100</v>
      </c>
      <c r="BN305" s="705"/>
      <c r="BO305" s="560">
        <v>0</v>
      </c>
      <c r="BP305" s="560">
        <v>0</v>
      </c>
      <c r="BQ305" s="560">
        <v>0</v>
      </c>
      <c r="BR305" s="705"/>
    </row>
    <row r="306" spans="1:70" ht="15" x14ac:dyDescent="0.25">
      <c r="A306" s="599">
        <v>393</v>
      </c>
      <c r="B306" s="701" t="s">
        <v>1328</v>
      </c>
      <c r="C306" s="701" t="s">
        <v>1328</v>
      </c>
      <c r="D306" s="702" t="s">
        <v>956</v>
      </c>
      <c r="E306" s="703" t="s">
        <v>1391</v>
      </c>
      <c r="F306" s="704" t="s">
        <v>1330</v>
      </c>
      <c r="G306" s="705" t="s">
        <v>1328</v>
      </c>
      <c r="H306" s="705" t="s">
        <v>1328</v>
      </c>
      <c r="I306" s="705" t="s">
        <v>1328</v>
      </c>
      <c r="J306" s="705" t="s">
        <v>1328</v>
      </c>
      <c r="K306" s="705" t="s">
        <v>1328</v>
      </c>
      <c r="L306" s="705" t="s">
        <v>1328</v>
      </c>
      <c r="M306" s="705" t="s">
        <v>1328</v>
      </c>
      <c r="N306" s="705" t="s">
        <v>1328</v>
      </c>
      <c r="O306" s="705" t="s">
        <v>1328</v>
      </c>
      <c r="P306" s="705" t="s">
        <v>1328</v>
      </c>
      <c r="Q306" s="705" t="s">
        <v>1328</v>
      </c>
      <c r="R306" s="705" t="s">
        <v>1328</v>
      </c>
      <c r="S306" s="705" t="s">
        <v>1328</v>
      </c>
      <c r="T306" s="705" t="s">
        <v>1328</v>
      </c>
      <c r="U306" s="705" t="s">
        <v>1328</v>
      </c>
      <c r="V306" s="705" t="s">
        <v>1328</v>
      </c>
      <c r="W306" s="705" t="s">
        <v>1328</v>
      </c>
      <c r="X306" s="705" t="s">
        <v>1328</v>
      </c>
      <c r="Y306" s="705" t="s">
        <v>1328</v>
      </c>
      <c r="Z306" s="705" t="s">
        <v>1328</v>
      </c>
      <c r="AA306" s="705" t="s">
        <v>1328</v>
      </c>
      <c r="AB306" s="705" t="s">
        <v>1328</v>
      </c>
      <c r="AC306" s="705" t="s">
        <v>1328</v>
      </c>
      <c r="AD306" s="705" t="s">
        <v>1328</v>
      </c>
      <c r="AE306" s="705" t="s">
        <v>1328</v>
      </c>
      <c r="AF306" s="705" t="s">
        <v>1328</v>
      </c>
      <c r="AG306" s="705" t="s">
        <v>1328</v>
      </c>
      <c r="AH306" s="705" t="s">
        <v>1328</v>
      </c>
      <c r="AI306" s="705" t="s">
        <v>1328</v>
      </c>
      <c r="AJ306" s="705" t="s">
        <v>1328</v>
      </c>
      <c r="AK306" s="705" t="s">
        <v>1328</v>
      </c>
      <c r="AL306" s="705" t="s">
        <v>1328</v>
      </c>
      <c r="AM306" s="705" t="s">
        <v>1328</v>
      </c>
      <c r="AN306" s="705" t="s">
        <v>1328</v>
      </c>
      <c r="AO306" s="705" t="s">
        <v>1328</v>
      </c>
      <c r="AP306" s="705" t="s">
        <v>1328</v>
      </c>
      <c r="AQ306" s="705" t="s">
        <v>1328</v>
      </c>
      <c r="AR306" s="705" t="s">
        <v>1328</v>
      </c>
      <c r="AS306" s="705" t="s">
        <v>1328</v>
      </c>
      <c r="AT306" s="705" t="s">
        <v>1328</v>
      </c>
      <c r="AU306" s="705" t="s">
        <v>1328</v>
      </c>
      <c r="AV306" s="705" t="s">
        <v>1328</v>
      </c>
      <c r="AW306" s="705" t="s">
        <v>1328</v>
      </c>
      <c r="AX306" s="705" t="s">
        <v>1328</v>
      </c>
      <c r="AY306" s="705" t="s">
        <v>1328</v>
      </c>
      <c r="AZ306" s="705" t="s">
        <v>1328</v>
      </c>
      <c r="BA306" s="705" t="s">
        <v>1328</v>
      </c>
      <c r="BB306" s="705" t="s">
        <v>1328</v>
      </c>
      <c r="BC306" s="705" t="s">
        <v>1328</v>
      </c>
      <c r="BD306" s="705" t="s">
        <v>1328</v>
      </c>
      <c r="BE306" s="705" t="s">
        <v>1328</v>
      </c>
      <c r="BF306" s="705" t="s">
        <v>1328</v>
      </c>
      <c r="BG306" s="705" t="s">
        <v>1328</v>
      </c>
      <c r="BH306" s="705" t="s">
        <v>1328</v>
      </c>
      <c r="BI306" s="705" t="s">
        <v>1328</v>
      </c>
      <c r="BJ306" s="705" t="s">
        <v>1328</v>
      </c>
      <c r="BK306" s="705" t="s">
        <v>1328</v>
      </c>
      <c r="BL306" s="705"/>
      <c r="BM306" s="705">
        <v>160</v>
      </c>
      <c r="BN306" s="705"/>
      <c r="BO306" s="560">
        <v>0</v>
      </c>
      <c r="BP306" s="560">
        <v>0</v>
      </c>
      <c r="BQ306" s="560">
        <v>0</v>
      </c>
      <c r="BR306" s="705"/>
    </row>
    <row r="307" spans="1:70" ht="15" x14ac:dyDescent="0.25">
      <c r="A307" s="599">
        <v>395</v>
      </c>
      <c r="B307" s="701" t="s">
        <v>1328</v>
      </c>
      <c r="C307" s="701" t="s">
        <v>1328</v>
      </c>
      <c r="D307" s="702" t="s">
        <v>957</v>
      </c>
      <c r="E307" s="703" t="s">
        <v>1391</v>
      </c>
      <c r="F307" s="704" t="s">
        <v>1330</v>
      </c>
      <c r="G307" s="705" t="s">
        <v>1328</v>
      </c>
      <c r="H307" s="705" t="s">
        <v>1328</v>
      </c>
      <c r="I307" s="705" t="s">
        <v>1328</v>
      </c>
      <c r="J307" s="705" t="s">
        <v>1328</v>
      </c>
      <c r="K307" s="705" t="s">
        <v>1328</v>
      </c>
      <c r="L307" s="705" t="s">
        <v>1328</v>
      </c>
      <c r="M307" s="705" t="s">
        <v>1328</v>
      </c>
      <c r="N307" s="705" t="s">
        <v>1328</v>
      </c>
      <c r="O307" s="705" t="s">
        <v>1328</v>
      </c>
      <c r="P307" s="705" t="s">
        <v>1328</v>
      </c>
      <c r="Q307" s="705" t="s">
        <v>1328</v>
      </c>
      <c r="R307" s="705" t="s">
        <v>1328</v>
      </c>
      <c r="S307" s="705" t="s">
        <v>1328</v>
      </c>
      <c r="T307" s="705" t="s">
        <v>1328</v>
      </c>
      <c r="U307" s="705" t="s">
        <v>1328</v>
      </c>
      <c r="V307" s="705" t="s">
        <v>1328</v>
      </c>
      <c r="W307" s="705" t="s">
        <v>1328</v>
      </c>
      <c r="X307" s="705" t="s">
        <v>1328</v>
      </c>
      <c r="Y307" s="705" t="s">
        <v>1328</v>
      </c>
      <c r="Z307" s="705" t="s">
        <v>1328</v>
      </c>
      <c r="AA307" s="705" t="s">
        <v>1328</v>
      </c>
      <c r="AB307" s="705" t="s">
        <v>1328</v>
      </c>
      <c r="AC307" s="705" t="s">
        <v>1328</v>
      </c>
      <c r="AD307" s="705" t="s">
        <v>1328</v>
      </c>
      <c r="AE307" s="705" t="s">
        <v>1328</v>
      </c>
      <c r="AF307" s="705" t="s">
        <v>1328</v>
      </c>
      <c r="AG307" s="705" t="s">
        <v>1328</v>
      </c>
      <c r="AH307" s="705" t="s">
        <v>1328</v>
      </c>
      <c r="AI307" s="705" t="s">
        <v>1328</v>
      </c>
      <c r="AJ307" s="705" t="s">
        <v>1328</v>
      </c>
      <c r="AK307" s="705" t="s">
        <v>1328</v>
      </c>
      <c r="AL307" s="705" t="s">
        <v>1328</v>
      </c>
      <c r="AM307" s="705" t="s">
        <v>1328</v>
      </c>
      <c r="AN307" s="705" t="s">
        <v>1328</v>
      </c>
      <c r="AO307" s="705" t="s">
        <v>1328</v>
      </c>
      <c r="AP307" s="705" t="s">
        <v>1328</v>
      </c>
      <c r="AQ307" s="705" t="s">
        <v>1328</v>
      </c>
      <c r="AR307" s="705" t="s">
        <v>1328</v>
      </c>
      <c r="AS307" s="705" t="s">
        <v>1328</v>
      </c>
      <c r="AT307" s="705" t="s">
        <v>1328</v>
      </c>
      <c r="AU307" s="705" t="s">
        <v>1328</v>
      </c>
      <c r="AV307" s="705" t="s">
        <v>1328</v>
      </c>
      <c r="AW307" s="705" t="s">
        <v>1328</v>
      </c>
      <c r="AX307" s="705" t="s">
        <v>1328</v>
      </c>
      <c r="AY307" s="705" t="s">
        <v>1328</v>
      </c>
      <c r="AZ307" s="705" t="s">
        <v>1328</v>
      </c>
      <c r="BA307" s="705" t="s">
        <v>1328</v>
      </c>
      <c r="BB307" s="705" t="s">
        <v>1328</v>
      </c>
      <c r="BC307" s="705" t="s">
        <v>1328</v>
      </c>
      <c r="BD307" s="705" t="s">
        <v>1328</v>
      </c>
      <c r="BE307" s="705" t="s">
        <v>1328</v>
      </c>
      <c r="BF307" s="705" t="s">
        <v>1328</v>
      </c>
      <c r="BG307" s="705" t="s">
        <v>1328</v>
      </c>
      <c r="BH307" s="705" t="s">
        <v>1328</v>
      </c>
      <c r="BI307" s="705" t="s">
        <v>1328</v>
      </c>
      <c r="BJ307" s="705" t="s">
        <v>1328</v>
      </c>
      <c r="BK307" s="705" t="s">
        <v>1328</v>
      </c>
      <c r="BL307" s="705"/>
      <c r="BM307" s="705">
        <v>84.5</v>
      </c>
      <c r="BN307" s="705"/>
      <c r="BO307" s="560">
        <v>0</v>
      </c>
      <c r="BP307" s="560">
        <v>0</v>
      </c>
      <c r="BQ307" s="560">
        <v>0</v>
      </c>
      <c r="BR307" s="705" t="s">
        <v>1395</v>
      </c>
    </row>
    <row r="308" spans="1:70" ht="15" x14ac:dyDescent="0.25">
      <c r="A308" s="599">
        <v>396</v>
      </c>
      <c r="B308" s="701" t="s">
        <v>1328</v>
      </c>
      <c r="C308" s="701" t="s">
        <v>1328</v>
      </c>
      <c r="D308" s="702" t="s">
        <v>958</v>
      </c>
      <c r="E308" s="703" t="s">
        <v>1391</v>
      </c>
      <c r="F308" s="704">
        <v>0</v>
      </c>
      <c r="G308" s="705" t="s">
        <v>1328</v>
      </c>
      <c r="H308" s="705" t="s">
        <v>1328</v>
      </c>
      <c r="I308" s="705" t="s">
        <v>1328</v>
      </c>
      <c r="J308" s="705" t="s">
        <v>1328</v>
      </c>
      <c r="K308" s="705" t="s">
        <v>1328</v>
      </c>
      <c r="L308" s="705" t="s">
        <v>1328</v>
      </c>
      <c r="M308" s="705" t="s">
        <v>1328</v>
      </c>
      <c r="N308" s="705" t="s">
        <v>1328</v>
      </c>
      <c r="O308" s="705" t="s">
        <v>1328</v>
      </c>
      <c r="P308" s="705" t="s">
        <v>1328</v>
      </c>
      <c r="Q308" s="705" t="s">
        <v>1328</v>
      </c>
      <c r="R308" s="705" t="s">
        <v>1328</v>
      </c>
      <c r="S308" s="705" t="s">
        <v>1328</v>
      </c>
      <c r="T308" s="705" t="s">
        <v>1328</v>
      </c>
      <c r="U308" s="705" t="s">
        <v>1328</v>
      </c>
      <c r="V308" s="705" t="s">
        <v>1328</v>
      </c>
      <c r="W308" s="705" t="s">
        <v>1328</v>
      </c>
      <c r="X308" s="705" t="s">
        <v>1328</v>
      </c>
      <c r="Y308" s="705" t="s">
        <v>1328</v>
      </c>
      <c r="Z308" s="705" t="s">
        <v>1328</v>
      </c>
      <c r="AA308" s="705" t="s">
        <v>1328</v>
      </c>
      <c r="AB308" s="705" t="s">
        <v>1328</v>
      </c>
      <c r="AC308" s="705" t="s">
        <v>1328</v>
      </c>
      <c r="AD308" s="705" t="s">
        <v>1328</v>
      </c>
      <c r="AE308" s="705" t="s">
        <v>1328</v>
      </c>
      <c r="AF308" s="705" t="s">
        <v>1328</v>
      </c>
      <c r="AG308" s="705" t="s">
        <v>1328</v>
      </c>
      <c r="AH308" s="705" t="s">
        <v>1328</v>
      </c>
      <c r="AI308" s="705" t="s">
        <v>1328</v>
      </c>
      <c r="AJ308" s="705" t="s">
        <v>1328</v>
      </c>
      <c r="AK308" s="705" t="s">
        <v>1328</v>
      </c>
      <c r="AL308" s="705" t="s">
        <v>1328</v>
      </c>
      <c r="AM308" s="705" t="s">
        <v>1328</v>
      </c>
      <c r="AN308" s="705" t="s">
        <v>1328</v>
      </c>
      <c r="AO308" s="705" t="s">
        <v>1328</v>
      </c>
      <c r="AP308" s="705" t="s">
        <v>1328</v>
      </c>
      <c r="AQ308" s="705" t="s">
        <v>1328</v>
      </c>
      <c r="AR308" s="705" t="s">
        <v>1328</v>
      </c>
      <c r="AS308" s="705" t="s">
        <v>1328</v>
      </c>
      <c r="AT308" s="705" t="s">
        <v>1328</v>
      </c>
      <c r="AU308" s="705" t="s">
        <v>1328</v>
      </c>
      <c r="AV308" s="705" t="s">
        <v>1328</v>
      </c>
      <c r="AW308" s="705" t="s">
        <v>1328</v>
      </c>
      <c r="AX308" s="705" t="s">
        <v>1328</v>
      </c>
      <c r="AY308" s="705" t="s">
        <v>1328</v>
      </c>
      <c r="AZ308" s="705" t="s">
        <v>1328</v>
      </c>
      <c r="BA308" s="705" t="s">
        <v>1328</v>
      </c>
      <c r="BB308" s="705" t="s">
        <v>1328</v>
      </c>
      <c r="BC308" s="705" t="s">
        <v>1328</v>
      </c>
      <c r="BD308" s="705" t="s">
        <v>1328</v>
      </c>
      <c r="BE308" s="705" t="s">
        <v>1328</v>
      </c>
      <c r="BF308" s="705" t="s">
        <v>1328</v>
      </c>
      <c r="BG308" s="705" t="s">
        <v>1328</v>
      </c>
      <c r="BH308" s="705" t="s">
        <v>1328</v>
      </c>
      <c r="BI308" s="705" t="s">
        <v>1328</v>
      </c>
      <c r="BJ308" s="705" t="s">
        <v>1328</v>
      </c>
      <c r="BK308" s="705" t="s">
        <v>1328</v>
      </c>
      <c r="BL308" s="705"/>
      <c r="BM308" s="705">
        <v>110</v>
      </c>
      <c r="BN308" s="705"/>
      <c r="BO308" s="560">
        <v>0</v>
      </c>
      <c r="BP308" s="560">
        <v>0</v>
      </c>
      <c r="BQ308" s="560">
        <v>0</v>
      </c>
      <c r="BR308" s="705"/>
    </row>
    <row r="309" spans="1:70" ht="15" x14ac:dyDescent="0.25">
      <c r="A309" s="599">
        <v>575</v>
      </c>
      <c r="B309" s="701" t="s">
        <v>1328</v>
      </c>
      <c r="C309" s="701" t="s">
        <v>1328</v>
      </c>
      <c r="D309" s="702" t="s">
        <v>959</v>
      </c>
      <c r="E309" s="703" t="s">
        <v>1391</v>
      </c>
      <c r="F309" s="704" t="s">
        <v>1330</v>
      </c>
      <c r="G309" s="705" t="s">
        <v>1328</v>
      </c>
      <c r="H309" s="705" t="s">
        <v>1328</v>
      </c>
      <c r="I309" s="705" t="s">
        <v>1328</v>
      </c>
      <c r="J309" s="705" t="s">
        <v>1328</v>
      </c>
      <c r="K309" s="705" t="s">
        <v>1328</v>
      </c>
      <c r="L309" s="705" t="s">
        <v>1328</v>
      </c>
      <c r="M309" s="705" t="s">
        <v>1328</v>
      </c>
      <c r="N309" s="705" t="s">
        <v>1328</v>
      </c>
      <c r="O309" s="705" t="s">
        <v>1328</v>
      </c>
      <c r="P309" s="705" t="s">
        <v>1328</v>
      </c>
      <c r="Q309" s="705" t="s">
        <v>1328</v>
      </c>
      <c r="R309" s="705" t="s">
        <v>1328</v>
      </c>
      <c r="S309" s="705" t="s">
        <v>1328</v>
      </c>
      <c r="T309" s="705" t="s">
        <v>1328</v>
      </c>
      <c r="U309" s="705" t="s">
        <v>1328</v>
      </c>
      <c r="V309" s="705" t="s">
        <v>1328</v>
      </c>
      <c r="W309" s="705" t="s">
        <v>1328</v>
      </c>
      <c r="X309" s="705" t="s">
        <v>1328</v>
      </c>
      <c r="Y309" s="705" t="s">
        <v>1328</v>
      </c>
      <c r="Z309" s="705" t="s">
        <v>1328</v>
      </c>
      <c r="AA309" s="705" t="s">
        <v>1328</v>
      </c>
      <c r="AB309" s="705" t="s">
        <v>1328</v>
      </c>
      <c r="AC309" s="705" t="s">
        <v>1328</v>
      </c>
      <c r="AD309" s="705" t="s">
        <v>1328</v>
      </c>
      <c r="AE309" s="705" t="s">
        <v>1328</v>
      </c>
      <c r="AF309" s="705" t="s">
        <v>1328</v>
      </c>
      <c r="AG309" s="705" t="s">
        <v>1328</v>
      </c>
      <c r="AH309" s="705" t="s">
        <v>1328</v>
      </c>
      <c r="AI309" s="705" t="s">
        <v>1328</v>
      </c>
      <c r="AJ309" s="705" t="s">
        <v>1328</v>
      </c>
      <c r="AK309" s="705" t="s">
        <v>1328</v>
      </c>
      <c r="AL309" s="705" t="s">
        <v>1328</v>
      </c>
      <c r="AM309" s="705" t="s">
        <v>1328</v>
      </c>
      <c r="AN309" s="705" t="s">
        <v>1328</v>
      </c>
      <c r="AO309" s="705" t="s">
        <v>1328</v>
      </c>
      <c r="AP309" s="705" t="s">
        <v>1328</v>
      </c>
      <c r="AQ309" s="705" t="s">
        <v>1328</v>
      </c>
      <c r="AR309" s="705" t="s">
        <v>1328</v>
      </c>
      <c r="AS309" s="705" t="s">
        <v>1328</v>
      </c>
      <c r="AT309" s="705" t="s">
        <v>1328</v>
      </c>
      <c r="AU309" s="705" t="s">
        <v>1328</v>
      </c>
      <c r="AV309" s="705" t="s">
        <v>1328</v>
      </c>
      <c r="AW309" s="705" t="s">
        <v>1328</v>
      </c>
      <c r="AX309" s="705" t="s">
        <v>1328</v>
      </c>
      <c r="AY309" s="705" t="s">
        <v>1328</v>
      </c>
      <c r="AZ309" s="705" t="s">
        <v>1328</v>
      </c>
      <c r="BA309" s="705" t="s">
        <v>1328</v>
      </c>
      <c r="BB309" s="705" t="s">
        <v>1328</v>
      </c>
      <c r="BC309" s="705" t="s">
        <v>1328</v>
      </c>
      <c r="BD309" s="705" t="s">
        <v>1328</v>
      </c>
      <c r="BE309" s="705" t="s">
        <v>1328</v>
      </c>
      <c r="BF309" s="705" t="s">
        <v>1328</v>
      </c>
      <c r="BG309" s="705" t="s">
        <v>1328</v>
      </c>
      <c r="BH309" s="705" t="s">
        <v>1328</v>
      </c>
      <c r="BI309" s="705" t="s">
        <v>1328</v>
      </c>
      <c r="BJ309" s="705" t="s">
        <v>1328</v>
      </c>
      <c r="BK309" s="705" t="s">
        <v>1328</v>
      </c>
      <c r="BL309" s="705"/>
      <c r="BM309" s="705">
        <v>130</v>
      </c>
      <c r="BN309" s="705"/>
      <c r="BO309" s="560">
        <v>0</v>
      </c>
      <c r="BP309" s="560">
        <v>0</v>
      </c>
      <c r="BQ309" s="560">
        <v>0</v>
      </c>
      <c r="BR309" s="705"/>
    </row>
    <row r="310" spans="1:70" ht="15" x14ac:dyDescent="0.25">
      <c r="A310" s="599">
        <v>576</v>
      </c>
      <c r="B310" s="701" t="s">
        <v>1328</v>
      </c>
      <c r="C310" s="701" t="s">
        <v>1328</v>
      </c>
      <c r="D310" s="702" t="s">
        <v>960</v>
      </c>
      <c r="E310" s="703" t="s">
        <v>1391</v>
      </c>
      <c r="F310" s="704">
        <v>0</v>
      </c>
      <c r="G310" s="705" t="s">
        <v>1328</v>
      </c>
      <c r="H310" s="705" t="s">
        <v>1328</v>
      </c>
      <c r="I310" s="705" t="s">
        <v>1328</v>
      </c>
      <c r="J310" s="705" t="s">
        <v>1328</v>
      </c>
      <c r="K310" s="705" t="s">
        <v>1328</v>
      </c>
      <c r="L310" s="705" t="s">
        <v>1328</v>
      </c>
      <c r="M310" s="705" t="s">
        <v>1328</v>
      </c>
      <c r="N310" s="705" t="s">
        <v>1328</v>
      </c>
      <c r="O310" s="705" t="s">
        <v>1328</v>
      </c>
      <c r="P310" s="705" t="s">
        <v>1328</v>
      </c>
      <c r="Q310" s="705" t="s">
        <v>1328</v>
      </c>
      <c r="R310" s="705" t="s">
        <v>1328</v>
      </c>
      <c r="S310" s="705" t="s">
        <v>1328</v>
      </c>
      <c r="T310" s="705" t="s">
        <v>1328</v>
      </c>
      <c r="U310" s="705" t="s">
        <v>1328</v>
      </c>
      <c r="V310" s="705" t="s">
        <v>1328</v>
      </c>
      <c r="W310" s="705" t="s">
        <v>1328</v>
      </c>
      <c r="X310" s="705" t="s">
        <v>1328</v>
      </c>
      <c r="Y310" s="705" t="s">
        <v>1328</v>
      </c>
      <c r="Z310" s="705" t="s">
        <v>1328</v>
      </c>
      <c r="AA310" s="705" t="s">
        <v>1328</v>
      </c>
      <c r="AB310" s="705" t="s">
        <v>1328</v>
      </c>
      <c r="AC310" s="705" t="s">
        <v>1328</v>
      </c>
      <c r="AD310" s="705" t="s">
        <v>1328</v>
      </c>
      <c r="AE310" s="705" t="s">
        <v>1328</v>
      </c>
      <c r="AF310" s="705" t="s">
        <v>1328</v>
      </c>
      <c r="AG310" s="705" t="s">
        <v>1328</v>
      </c>
      <c r="AH310" s="705" t="s">
        <v>1328</v>
      </c>
      <c r="AI310" s="705" t="s">
        <v>1328</v>
      </c>
      <c r="AJ310" s="705" t="s">
        <v>1328</v>
      </c>
      <c r="AK310" s="705" t="s">
        <v>1328</v>
      </c>
      <c r="AL310" s="705" t="s">
        <v>1328</v>
      </c>
      <c r="AM310" s="705" t="s">
        <v>1328</v>
      </c>
      <c r="AN310" s="705" t="s">
        <v>1328</v>
      </c>
      <c r="AO310" s="705" t="s">
        <v>1328</v>
      </c>
      <c r="AP310" s="705" t="s">
        <v>1328</v>
      </c>
      <c r="AQ310" s="705" t="s">
        <v>1328</v>
      </c>
      <c r="AR310" s="705" t="s">
        <v>1328</v>
      </c>
      <c r="AS310" s="705" t="s">
        <v>1328</v>
      </c>
      <c r="AT310" s="705" t="s">
        <v>1328</v>
      </c>
      <c r="AU310" s="705" t="s">
        <v>1328</v>
      </c>
      <c r="AV310" s="705" t="s">
        <v>1328</v>
      </c>
      <c r="AW310" s="705" t="s">
        <v>1328</v>
      </c>
      <c r="AX310" s="705" t="s">
        <v>1328</v>
      </c>
      <c r="AY310" s="705" t="s">
        <v>1328</v>
      </c>
      <c r="AZ310" s="705" t="s">
        <v>1328</v>
      </c>
      <c r="BA310" s="705" t="s">
        <v>1328</v>
      </c>
      <c r="BB310" s="705" t="s">
        <v>1328</v>
      </c>
      <c r="BC310" s="705" t="s">
        <v>1328</v>
      </c>
      <c r="BD310" s="705" t="s">
        <v>1328</v>
      </c>
      <c r="BE310" s="705" t="s">
        <v>1328</v>
      </c>
      <c r="BF310" s="705" t="s">
        <v>1328</v>
      </c>
      <c r="BG310" s="705" t="s">
        <v>1328</v>
      </c>
      <c r="BH310" s="705" t="s">
        <v>1328</v>
      </c>
      <c r="BI310" s="705" t="s">
        <v>1328</v>
      </c>
      <c r="BJ310" s="705" t="s">
        <v>1328</v>
      </c>
      <c r="BK310" s="705" t="s">
        <v>1328</v>
      </c>
      <c r="BL310" s="705"/>
      <c r="BM310" s="705">
        <v>111</v>
      </c>
      <c r="BN310" s="705"/>
      <c r="BO310" s="560">
        <v>0</v>
      </c>
      <c r="BP310" s="560">
        <v>0</v>
      </c>
      <c r="BQ310" s="560">
        <v>0</v>
      </c>
      <c r="BR310" s="705"/>
    </row>
    <row r="311" spans="1:70" ht="15" x14ac:dyDescent="0.25">
      <c r="A311" s="599">
        <v>579</v>
      </c>
      <c r="B311" s="701" t="s">
        <v>1328</v>
      </c>
      <c r="C311" s="701" t="s">
        <v>1328</v>
      </c>
      <c r="D311" s="702" t="s">
        <v>961</v>
      </c>
      <c r="E311" s="703" t="s">
        <v>1391</v>
      </c>
      <c r="F311" s="704">
        <v>0</v>
      </c>
      <c r="G311" s="705" t="s">
        <v>1328</v>
      </c>
      <c r="H311" s="705" t="s">
        <v>1328</v>
      </c>
      <c r="I311" s="705" t="s">
        <v>1328</v>
      </c>
      <c r="J311" s="705" t="s">
        <v>1328</v>
      </c>
      <c r="K311" s="705" t="s">
        <v>1328</v>
      </c>
      <c r="L311" s="705" t="s">
        <v>1328</v>
      </c>
      <c r="M311" s="705" t="s">
        <v>1328</v>
      </c>
      <c r="N311" s="705" t="s">
        <v>1328</v>
      </c>
      <c r="O311" s="705" t="s">
        <v>1328</v>
      </c>
      <c r="P311" s="705" t="s">
        <v>1328</v>
      </c>
      <c r="Q311" s="705" t="s">
        <v>1328</v>
      </c>
      <c r="R311" s="705" t="s">
        <v>1328</v>
      </c>
      <c r="S311" s="705" t="s">
        <v>1328</v>
      </c>
      <c r="T311" s="705" t="s">
        <v>1328</v>
      </c>
      <c r="U311" s="705" t="s">
        <v>1328</v>
      </c>
      <c r="V311" s="705" t="s">
        <v>1328</v>
      </c>
      <c r="W311" s="705" t="s">
        <v>1328</v>
      </c>
      <c r="X311" s="705" t="s">
        <v>1328</v>
      </c>
      <c r="Y311" s="705" t="s">
        <v>1328</v>
      </c>
      <c r="Z311" s="705" t="s">
        <v>1328</v>
      </c>
      <c r="AA311" s="705" t="s">
        <v>1328</v>
      </c>
      <c r="AB311" s="705" t="s">
        <v>1328</v>
      </c>
      <c r="AC311" s="705" t="s">
        <v>1328</v>
      </c>
      <c r="AD311" s="705" t="s">
        <v>1328</v>
      </c>
      <c r="AE311" s="705" t="s">
        <v>1328</v>
      </c>
      <c r="AF311" s="705" t="s">
        <v>1328</v>
      </c>
      <c r="AG311" s="705" t="s">
        <v>1328</v>
      </c>
      <c r="AH311" s="705" t="s">
        <v>1328</v>
      </c>
      <c r="AI311" s="705" t="s">
        <v>1328</v>
      </c>
      <c r="AJ311" s="705" t="s">
        <v>1328</v>
      </c>
      <c r="AK311" s="705" t="s">
        <v>1328</v>
      </c>
      <c r="AL311" s="705" t="s">
        <v>1328</v>
      </c>
      <c r="AM311" s="705" t="s">
        <v>1328</v>
      </c>
      <c r="AN311" s="705" t="s">
        <v>1328</v>
      </c>
      <c r="AO311" s="705" t="s">
        <v>1328</v>
      </c>
      <c r="AP311" s="705" t="s">
        <v>1328</v>
      </c>
      <c r="AQ311" s="705" t="s">
        <v>1328</v>
      </c>
      <c r="AR311" s="705" t="s">
        <v>1328</v>
      </c>
      <c r="AS311" s="705" t="s">
        <v>1328</v>
      </c>
      <c r="AT311" s="705" t="s">
        <v>1328</v>
      </c>
      <c r="AU311" s="705" t="s">
        <v>1328</v>
      </c>
      <c r="AV311" s="705" t="s">
        <v>1328</v>
      </c>
      <c r="AW311" s="705" t="s">
        <v>1328</v>
      </c>
      <c r="AX311" s="705" t="s">
        <v>1328</v>
      </c>
      <c r="AY311" s="705" t="s">
        <v>1328</v>
      </c>
      <c r="AZ311" s="705" t="s">
        <v>1328</v>
      </c>
      <c r="BA311" s="705" t="s">
        <v>1328</v>
      </c>
      <c r="BB311" s="705" t="s">
        <v>1328</v>
      </c>
      <c r="BC311" s="705" t="s">
        <v>1328</v>
      </c>
      <c r="BD311" s="705" t="s">
        <v>1328</v>
      </c>
      <c r="BE311" s="705" t="s">
        <v>1328</v>
      </c>
      <c r="BF311" s="705" t="s">
        <v>1328</v>
      </c>
      <c r="BG311" s="705" t="s">
        <v>1328</v>
      </c>
      <c r="BH311" s="705" t="s">
        <v>1328</v>
      </c>
      <c r="BI311" s="705" t="s">
        <v>1328</v>
      </c>
      <c r="BJ311" s="705" t="s">
        <v>1328</v>
      </c>
      <c r="BK311" s="705" t="s">
        <v>1328</v>
      </c>
      <c r="BL311" s="705"/>
      <c r="BM311" s="705">
        <v>68</v>
      </c>
      <c r="BN311" s="705"/>
      <c r="BO311" s="560">
        <v>0</v>
      </c>
      <c r="BP311" s="560">
        <v>0</v>
      </c>
      <c r="BQ311" s="560">
        <v>0</v>
      </c>
      <c r="BR311" s="705"/>
    </row>
    <row r="312" spans="1:70" ht="15" x14ac:dyDescent="0.25">
      <c r="A312" s="599">
        <v>176</v>
      </c>
      <c r="B312" s="701" t="s">
        <v>1328</v>
      </c>
      <c r="C312" s="701" t="s">
        <v>1328</v>
      </c>
      <c r="D312" s="702" t="s">
        <v>962</v>
      </c>
      <c r="E312" s="703" t="s">
        <v>1391</v>
      </c>
      <c r="F312" s="704">
        <v>0</v>
      </c>
      <c r="G312" s="705" t="s">
        <v>1328</v>
      </c>
      <c r="H312" s="705" t="s">
        <v>1328</v>
      </c>
      <c r="I312" s="705" t="s">
        <v>1328</v>
      </c>
      <c r="J312" s="705" t="s">
        <v>1328</v>
      </c>
      <c r="K312" s="705" t="s">
        <v>1328</v>
      </c>
      <c r="L312" s="705" t="s">
        <v>1328</v>
      </c>
      <c r="M312" s="705" t="s">
        <v>1328</v>
      </c>
      <c r="N312" s="705" t="s">
        <v>1328</v>
      </c>
      <c r="O312" s="705" t="s">
        <v>1328</v>
      </c>
      <c r="P312" s="705" t="s">
        <v>1328</v>
      </c>
      <c r="Q312" s="705" t="s">
        <v>1328</v>
      </c>
      <c r="R312" s="705" t="s">
        <v>1328</v>
      </c>
      <c r="S312" s="705" t="s">
        <v>1328</v>
      </c>
      <c r="T312" s="705" t="s">
        <v>1328</v>
      </c>
      <c r="U312" s="705" t="s">
        <v>1328</v>
      </c>
      <c r="V312" s="705" t="s">
        <v>1328</v>
      </c>
      <c r="W312" s="705" t="s">
        <v>1328</v>
      </c>
      <c r="X312" s="705" t="s">
        <v>1328</v>
      </c>
      <c r="Y312" s="705" t="s">
        <v>1328</v>
      </c>
      <c r="Z312" s="705" t="s">
        <v>1328</v>
      </c>
      <c r="AA312" s="705" t="s">
        <v>1328</v>
      </c>
      <c r="AB312" s="705" t="s">
        <v>1328</v>
      </c>
      <c r="AC312" s="705" t="s">
        <v>1328</v>
      </c>
      <c r="AD312" s="705" t="s">
        <v>1328</v>
      </c>
      <c r="AE312" s="705" t="s">
        <v>1328</v>
      </c>
      <c r="AF312" s="705" t="s">
        <v>1328</v>
      </c>
      <c r="AG312" s="705" t="s">
        <v>1328</v>
      </c>
      <c r="AH312" s="705" t="s">
        <v>1328</v>
      </c>
      <c r="AI312" s="705" t="s">
        <v>1328</v>
      </c>
      <c r="AJ312" s="705" t="s">
        <v>1328</v>
      </c>
      <c r="AK312" s="705" t="s">
        <v>1328</v>
      </c>
      <c r="AL312" s="705" t="s">
        <v>1328</v>
      </c>
      <c r="AM312" s="705" t="s">
        <v>1328</v>
      </c>
      <c r="AN312" s="705" t="s">
        <v>1328</v>
      </c>
      <c r="AO312" s="705" t="s">
        <v>1328</v>
      </c>
      <c r="AP312" s="705" t="s">
        <v>1328</v>
      </c>
      <c r="AQ312" s="705" t="s">
        <v>1328</v>
      </c>
      <c r="AR312" s="705" t="s">
        <v>1328</v>
      </c>
      <c r="AS312" s="705" t="s">
        <v>1328</v>
      </c>
      <c r="AT312" s="705" t="s">
        <v>1328</v>
      </c>
      <c r="AU312" s="705" t="s">
        <v>1328</v>
      </c>
      <c r="AV312" s="705" t="s">
        <v>1328</v>
      </c>
      <c r="AW312" s="705" t="s">
        <v>1328</v>
      </c>
      <c r="AX312" s="705" t="s">
        <v>1328</v>
      </c>
      <c r="AY312" s="705" t="s">
        <v>1328</v>
      </c>
      <c r="AZ312" s="705" t="s">
        <v>1328</v>
      </c>
      <c r="BA312" s="705" t="s">
        <v>1328</v>
      </c>
      <c r="BB312" s="705" t="s">
        <v>1328</v>
      </c>
      <c r="BC312" s="705" t="s">
        <v>1328</v>
      </c>
      <c r="BD312" s="705" t="s">
        <v>1328</v>
      </c>
      <c r="BE312" s="705" t="s">
        <v>1328</v>
      </c>
      <c r="BF312" s="705" t="s">
        <v>1328</v>
      </c>
      <c r="BG312" s="705" t="s">
        <v>1328</v>
      </c>
      <c r="BH312" s="705" t="s">
        <v>1328</v>
      </c>
      <c r="BI312" s="705" t="s">
        <v>1328</v>
      </c>
      <c r="BJ312" s="705" t="s">
        <v>1328</v>
      </c>
      <c r="BK312" s="705" t="s">
        <v>1328</v>
      </c>
      <c r="BL312" s="705"/>
      <c r="BM312" s="705"/>
      <c r="BN312" s="705">
        <v>24</v>
      </c>
      <c r="BO312" s="560">
        <v>0</v>
      </c>
      <c r="BP312" s="560">
        <v>0</v>
      </c>
      <c r="BQ312" s="560">
        <v>0</v>
      </c>
      <c r="BR312" s="705"/>
    </row>
    <row r="313" spans="1:70" ht="15" x14ac:dyDescent="0.25">
      <c r="A313" s="599">
        <v>187</v>
      </c>
      <c r="B313" s="701" t="s">
        <v>1328</v>
      </c>
      <c r="C313" s="701" t="s">
        <v>1328</v>
      </c>
      <c r="D313" s="702" t="s">
        <v>1384</v>
      </c>
      <c r="E313" s="703" t="s">
        <v>963</v>
      </c>
      <c r="F313" s="704">
        <v>0</v>
      </c>
      <c r="G313" s="705" t="s">
        <v>1328</v>
      </c>
      <c r="H313" s="705" t="s">
        <v>1328</v>
      </c>
      <c r="I313" s="705" t="s">
        <v>1328</v>
      </c>
      <c r="J313" s="705" t="s">
        <v>1328</v>
      </c>
      <c r="K313" s="705" t="s">
        <v>1328</v>
      </c>
      <c r="L313" s="705" t="s">
        <v>1328</v>
      </c>
      <c r="M313" s="705" t="s">
        <v>1328</v>
      </c>
      <c r="N313" s="705" t="s">
        <v>1328</v>
      </c>
      <c r="O313" s="705" t="s">
        <v>1328</v>
      </c>
      <c r="P313" s="705" t="s">
        <v>1328</v>
      </c>
      <c r="Q313" s="705" t="s">
        <v>1328</v>
      </c>
      <c r="R313" s="705" t="s">
        <v>1328</v>
      </c>
      <c r="S313" s="705" t="s">
        <v>1328</v>
      </c>
      <c r="T313" s="705" t="s">
        <v>1328</v>
      </c>
      <c r="U313" s="705" t="s">
        <v>1328</v>
      </c>
      <c r="V313" s="705" t="s">
        <v>1328</v>
      </c>
      <c r="W313" s="705" t="s">
        <v>1328</v>
      </c>
      <c r="X313" s="705" t="s">
        <v>1328</v>
      </c>
      <c r="Y313" s="705" t="s">
        <v>1328</v>
      </c>
      <c r="Z313" s="705" t="s">
        <v>1328</v>
      </c>
      <c r="AA313" s="705" t="s">
        <v>1328</v>
      </c>
      <c r="AB313" s="705" t="s">
        <v>1328</v>
      </c>
      <c r="AC313" s="705" t="s">
        <v>1328</v>
      </c>
      <c r="AD313" s="705" t="s">
        <v>1328</v>
      </c>
      <c r="AE313" s="705" t="s">
        <v>1328</v>
      </c>
      <c r="AF313" s="705" t="s">
        <v>1328</v>
      </c>
      <c r="AG313" s="705" t="s">
        <v>1328</v>
      </c>
      <c r="AH313" s="705" t="s">
        <v>1328</v>
      </c>
      <c r="AI313" s="705" t="s">
        <v>1328</v>
      </c>
      <c r="AJ313" s="705" t="s">
        <v>1328</v>
      </c>
      <c r="AK313" s="705" t="s">
        <v>1328</v>
      </c>
      <c r="AL313" s="705" t="s">
        <v>1328</v>
      </c>
      <c r="AM313" s="705" t="s">
        <v>1328</v>
      </c>
      <c r="AN313" s="705" t="s">
        <v>1328</v>
      </c>
      <c r="AO313" s="705" t="s">
        <v>1328</v>
      </c>
      <c r="AP313" s="705" t="s">
        <v>1328</v>
      </c>
      <c r="AQ313" s="705" t="s">
        <v>1328</v>
      </c>
      <c r="AR313" s="705" t="s">
        <v>1328</v>
      </c>
      <c r="AS313" s="705" t="s">
        <v>1328</v>
      </c>
      <c r="AT313" s="705" t="s">
        <v>1328</v>
      </c>
      <c r="AU313" s="705" t="s">
        <v>1328</v>
      </c>
      <c r="AV313" s="705" t="s">
        <v>1328</v>
      </c>
      <c r="AW313" s="705" t="s">
        <v>1328</v>
      </c>
      <c r="AX313" s="705" t="s">
        <v>1328</v>
      </c>
      <c r="AY313" s="705" t="s">
        <v>1328</v>
      </c>
      <c r="AZ313" s="705" t="s">
        <v>1328</v>
      </c>
      <c r="BA313" s="705" t="s">
        <v>1328</v>
      </c>
      <c r="BB313" s="705" t="s">
        <v>1328</v>
      </c>
      <c r="BC313" s="705" t="s">
        <v>1328</v>
      </c>
      <c r="BD313" s="705" t="s">
        <v>1328</v>
      </c>
      <c r="BE313" s="705" t="s">
        <v>1328</v>
      </c>
      <c r="BF313" s="705" t="s">
        <v>1328</v>
      </c>
      <c r="BG313" s="705" t="s">
        <v>1328</v>
      </c>
      <c r="BH313" s="705" t="s">
        <v>1328</v>
      </c>
      <c r="BI313" s="705" t="s">
        <v>1328</v>
      </c>
      <c r="BJ313" s="705" t="s">
        <v>1328</v>
      </c>
      <c r="BK313" s="705" t="s">
        <v>1328</v>
      </c>
      <c r="BL313" s="705"/>
      <c r="BM313" s="705"/>
      <c r="BN313" s="705">
        <v>50</v>
      </c>
      <c r="BO313" s="560">
        <v>0</v>
      </c>
      <c r="BP313" s="560">
        <v>0</v>
      </c>
      <c r="BQ313" s="560">
        <v>0</v>
      </c>
      <c r="BR313" s="705"/>
    </row>
    <row r="314" spans="1:70" ht="15" x14ac:dyDescent="0.25">
      <c r="A314" s="599">
        <v>189</v>
      </c>
      <c r="B314" s="701" t="s">
        <v>1328</v>
      </c>
      <c r="C314" s="701" t="s">
        <v>1328</v>
      </c>
      <c r="D314" s="702" t="s">
        <v>964</v>
      </c>
      <c r="E314" s="703" t="s">
        <v>963</v>
      </c>
      <c r="F314" s="704">
        <v>0</v>
      </c>
      <c r="G314" s="705" t="s">
        <v>1328</v>
      </c>
      <c r="H314" s="705" t="s">
        <v>1328</v>
      </c>
      <c r="I314" s="705" t="s">
        <v>1328</v>
      </c>
      <c r="J314" s="705" t="s">
        <v>1328</v>
      </c>
      <c r="K314" s="705" t="s">
        <v>1328</v>
      </c>
      <c r="L314" s="705" t="s">
        <v>1328</v>
      </c>
      <c r="M314" s="705" t="s">
        <v>1328</v>
      </c>
      <c r="N314" s="705" t="s">
        <v>1328</v>
      </c>
      <c r="O314" s="705" t="s">
        <v>1328</v>
      </c>
      <c r="P314" s="705" t="s">
        <v>1328</v>
      </c>
      <c r="Q314" s="705" t="s">
        <v>1328</v>
      </c>
      <c r="R314" s="705" t="s">
        <v>1328</v>
      </c>
      <c r="S314" s="705" t="s">
        <v>1328</v>
      </c>
      <c r="T314" s="705" t="s">
        <v>1328</v>
      </c>
      <c r="U314" s="705" t="s">
        <v>1328</v>
      </c>
      <c r="V314" s="705" t="s">
        <v>1328</v>
      </c>
      <c r="W314" s="705" t="s">
        <v>1328</v>
      </c>
      <c r="X314" s="705" t="s">
        <v>1328</v>
      </c>
      <c r="Y314" s="705" t="s">
        <v>1328</v>
      </c>
      <c r="Z314" s="705" t="s">
        <v>1328</v>
      </c>
      <c r="AA314" s="705" t="s">
        <v>1328</v>
      </c>
      <c r="AB314" s="705" t="s">
        <v>1328</v>
      </c>
      <c r="AC314" s="705" t="s">
        <v>1328</v>
      </c>
      <c r="AD314" s="705" t="s">
        <v>1328</v>
      </c>
      <c r="AE314" s="705" t="s">
        <v>1328</v>
      </c>
      <c r="AF314" s="705" t="s">
        <v>1328</v>
      </c>
      <c r="AG314" s="705" t="s">
        <v>1328</v>
      </c>
      <c r="AH314" s="705" t="s">
        <v>1328</v>
      </c>
      <c r="AI314" s="705" t="s">
        <v>1328</v>
      </c>
      <c r="AJ314" s="705" t="s">
        <v>1328</v>
      </c>
      <c r="AK314" s="705" t="s">
        <v>1328</v>
      </c>
      <c r="AL314" s="705" t="s">
        <v>1328</v>
      </c>
      <c r="AM314" s="705" t="s">
        <v>1328</v>
      </c>
      <c r="AN314" s="705" t="s">
        <v>1328</v>
      </c>
      <c r="AO314" s="705" t="s">
        <v>1328</v>
      </c>
      <c r="AP314" s="705" t="s">
        <v>1328</v>
      </c>
      <c r="AQ314" s="705" t="s">
        <v>1328</v>
      </c>
      <c r="AR314" s="705" t="s">
        <v>1328</v>
      </c>
      <c r="AS314" s="705" t="s">
        <v>1328</v>
      </c>
      <c r="AT314" s="705" t="s">
        <v>1328</v>
      </c>
      <c r="AU314" s="705" t="s">
        <v>1328</v>
      </c>
      <c r="AV314" s="705" t="s">
        <v>1328</v>
      </c>
      <c r="AW314" s="705" t="s">
        <v>1328</v>
      </c>
      <c r="AX314" s="705" t="s">
        <v>1328</v>
      </c>
      <c r="AY314" s="705" t="s">
        <v>1328</v>
      </c>
      <c r="AZ314" s="705" t="s">
        <v>1328</v>
      </c>
      <c r="BA314" s="705" t="s">
        <v>1328</v>
      </c>
      <c r="BB314" s="705" t="s">
        <v>1328</v>
      </c>
      <c r="BC314" s="705" t="s">
        <v>1328</v>
      </c>
      <c r="BD314" s="705" t="s">
        <v>1328</v>
      </c>
      <c r="BE314" s="705" t="s">
        <v>1328</v>
      </c>
      <c r="BF314" s="705" t="s">
        <v>1328</v>
      </c>
      <c r="BG314" s="705" t="s">
        <v>1328</v>
      </c>
      <c r="BH314" s="705" t="s">
        <v>1328</v>
      </c>
      <c r="BI314" s="705" t="s">
        <v>1328</v>
      </c>
      <c r="BJ314" s="705" t="s">
        <v>1328</v>
      </c>
      <c r="BK314" s="705" t="s">
        <v>1328</v>
      </c>
      <c r="BL314" s="705"/>
      <c r="BM314" s="705"/>
      <c r="BN314" s="705">
        <v>12</v>
      </c>
      <c r="BO314" s="560">
        <v>0</v>
      </c>
      <c r="BP314" s="560">
        <v>0</v>
      </c>
      <c r="BQ314" s="560">
        <v>0</v>
      </c>
      <c r="BR314" s="705"/>
    </row>
    <row r="315" spans="1:70" ht="15" x14ac:dyDescent="0.25">
      <c r="A315" s="599">
        <v>190</v>
      </c>
      <c r="B315" s="701" t="s">
        <v>1328</v>
      </c>
      <c r="C315" s="701" t="s">
        <v>1328</v>
      </c>
      <c r="D315" s="702" t="s">
        <v>965</v>
      </c>
      <c r="E315" s="703" t="s">
        <v>963</v>
      </c>
      <c r="F315" s="704">
        <v>0</v>
      </c>
      <c r="G315" s="705" t="s">
        <v>1328</v>
      </c>
      <c r="H315" s="705" t="s">
        <v>1328</v>
      </c>
      <c r="I315" s="705" t="s">
        <v>1328</v>
      </c>
      <c r="J315" s="705" t="s">
        <v>1328</v>
      </c>
      <c r="K315" s="705" t="s">
        <v>1328</v>
      </c>
      <c r="L315" s="705" t="s">
        <v>1328</v>
      </c>
      <c r="M315" s="705" t="s">
        <v>1328</v>
      </c>
      <c r="N315" s="705" t="s">
        <v>1328</v>
      </c>
      <c r="O315" s="705" t="s">
        <v>1328</v>
      </c>
      <c r="P315" s="705" t="s">
        <v>1328</v>
      </c>
      <c r="Q315" s="705" t="s">
        <v>1328</v>
      </c>
      <c r="R315" s="705" t="s">
        <v>1328</v>
      </c>
      <c r="S315" s="705" t="s">
        <v>1328</v>
      </c>
      <c r="T315" s="705" t="s">
        <v>1328</v>
      </c>
      <c r="U315" s="705" t="s">
        <v>1328</v>
      </c>
      <c r="V315" s="705" t="s">
        <v>1328</v>
      </c>
      <c r="W315" s="705" t="s">
        <v>1328</v>
      </c>
      <c r="X315" s="705" t="s">
        <v>1328</v>
      </c>
      <c r="Y315" s="705" t="s">
        <v>1328</v>
      </c>
      <c r="Z315" s="705" t="s">
        <v>1328</v>
      </c>
      <c r="AA315" s="705" t="s">
        <v>1328</v>
      </c>
      <c r="AB315" s="705" t="s">
        <v>1328</v>
      </c>
      <c r="AC315" s="705" t="s">
        <v>1328</v>
      </c>
      <c r="AD315" s="705" t="s">
        <v>1328</v>
      </c>
      <c r="AE315" s="705" t="s">
        <v>1328</v>
      </c>
      <c r="AF315" s="705" t="s">
        <v>1328</v>
      </c>
      <c r="AG315" s="705" t="s">
        <v>1328</v>
      </c>
      <c r="AH315" s="705" t="s">
        <v>1328</v>
      </c>
      <c r="AI315" s="705" t="s">
        <v>1328</v>
      </c>
      <c r="AJ315" s="705" t="s">
        <v>1328</v>
      </c>
      <c r="AK315" s="705" t="s">
        <v>1328</v>
      </c>
      <c r="AL315" s="705" t="s">
        <v>1328</v>
      </c>
      <c r="AM315" s="705" t="s">
        <v>1328</v>
      </c>
      <c r="AN315" s="705" t="s">
        <v>1328</v>
      </c>
      <c r="AO315" s="705" t="s">
        <v>1328</v>
      </c>
      <c r="AP315" s="705" t="s">
        <v>1328</v>
      </c>
      <c r="AQ315" s="705" t="s">
        <v>1328</v>
      </c>
      <c r="AR315" s="705" t="s">
        <v>1328</v>
      </c>
      <c r="AS315" s="705" t="s">
        <v>1328</v>
      </c>
      <c r="AT315" s="705" t="s">
        <v>1328</v>
      </c>
      <c r="AU315" s="705" t="s">
        <v>1328</v>
      </c>
      <c r="AV315" s="705" t="s">
        <v>1328</v>
      </c>
      <c r="AW315" s="705" t="s">
        <v>1328</v>
      </c>
      <c r="AX315" s="705" t="s">
        <v>1328</v>
      </c>
      <c r="AY315" s="705" t="s">
        <v>1328</v>
      </c>
      <c r="AZ315" s="705" t="s">
        <v>1328</v>
      </c>
      <c r="BA315" s="705" t="s">
        <v>1328</v>
      </c>
      <c r="BB315" s="705" t="s">
        <v>1328</v>
      </c>
      <c r="BC315" s="705" t="s">
        <v>1328</v>
      </c>
      <c r="BD315" s="705" t="s">
        <v>1328</v>
      </c>
      <c r="BE315" s="705" t="s">
        <v>1328</v>
      </c>
      <c r="BF315" s="705" t="s">
        <v>1328</v>
      </c>
      <c r="BG315" s="705" t="s">
        <v>1328</v>
      </c>
      <c r="BH315" s="705" t="s">
        <v>1328</v>
      </c>
      <c r="BI315" s="705" t="s">
        <v>1328</v>
      </c>
      <c r="BJ315" s="705" t="s">
        <v>1328</v>
      </c>
      <c r="BK315" s="705" t="s">
        <v>1328</v>
      </c>
      <c r="BL315" s="705"/>
      <c r="BM315" s="705"/>
      <c r="BN315" s="705">
        <v>24</v>
      </c>
      <c r="BO315" s="560">
        <v>0</v>
      </c>
      <c r="BP315" s="560">
        <v>0</v>
      </c>
      <c r="BQ315" s="560">
        <v>0</v>
      </c>
      <c r="BR315" s="705"/>
    </row>
    <row r="316" spans="1:70" ht="15" x14ac:dyDescent="0.25">
      <c r="A316" s="599">
        <v>351</v>
      </c>
      <c r="B316" s="701" t="s">
        <v>1328</v>
      </c>
      <c r="C316" s="701" t="s">
        <v>1328</v>
      </c>
      <c r="D316" s="702" t="s">
        <v>966</v>
      </c>
      <c r="E316" s="703" t="s">
        <v>963</v>
      </c>
      <c r="F316" s="704">
        <v>0</v>
      </c>
      <c r="G316" s="705" t="s">
        <v>1328</v>
      </c>
      <c r="H316" s="705" t="s">
        <v>1328</v>
      </c>
      <c r="I316" s="705" t="s">
        <v>1328</v>
      </c>
      <c r="J316" s="705" t="s">
        <v>1328</v>
      </c>
      <c r="K316" s="705" t="s">
        <v>1328</v>
      </c>
      <c r="L316" s="705" t="s">
        <v>1328</v>
      </c>
      <c r="M316" s="705" t="s">
        <v>1328</v>
      </c>
      <c r="N316" s="705" t="s">
        <v>1328</v>
      </c>
      <c r="O316" s="705" t="s">
        <v>1328</v>
      </c>
      <c r="P316" s="705" t="s">
        <v>1328</v>
      </c>
      <c r="Q316" s="705" t="s">
        <v>1328</v>
      </c>
      <c r="R316" s="705" t="s">
        <v>1328</v>
      </c>
      <c r="S316" s="705" t="s">
        <v>1328</v>
      </c>
      <c r="T316" s="705" t="s">
        <v>1328</v>
      </c>
      <c r="U316" s="705" t="s">
        <v>1328</v>
      </c>
      <c r="V316" s="705" t="s">
        <v>1328</v>
      </c>
      <c r="W316" s="705" t="s">
        <v>1328</v>
      </c>
      <c r="X316" s="705" t="s">
        <v>1328</v>
      </c>
      <c r="Y316" s="705" t="s">
        <v>1328</v>
      </c>
      <c r="Z316" s="705" t="s">
        <v>1328</v>
      </c>
      <c r="AA316" s="705" t="s">
        <v>1328</v>
      </c>
      <c r="AB316" s="705" t="s">
        <v>1328</v>
      </c>
      <c r="AC316" s="705" t="s">
        <v>1328</v>
      </c>
      <c r="AD316" s="705" t="s">
        <v>1328</v>
      </c>
      <c r="AE316" s="705" t="s">
        <v>1328</v>
      </c>
      <c r="AF316" s="705" t="s">
        <v>1328</v>
      </c>
      <c r="AG316" s="705" t="s">
        <v>1328</v>
      </c>
      <c r="AH316" s="705" t="s">
        <v>1328</v>
      </c>
      <c r="AI316" s="705" t="s">
        <v>1328</v>
      </c>
      <c r="AJ316" s="705" t="s">
        <v>1328</v>
      </c>
      <c r="AK316" s="705" t="s">
        <v>1328</v>
      </c>
      <c r="AL316" s="705" t="s">
        <v>1328</v>
      </c>
      <c r="AM316" s="705" t="s">
        <v>1328</v>
      </c>
      <c r="AN316" s="705" t="s">
        <v>1328</v>
      </c>
      <c r="AO316" s="705" t="s">
        <v>1328</v>
      </c>
      <c r="AP316" s="705" t="s">
        <v>1328</v>
      </c>
      <c r="AQ316" s="705" t="s">
        <v>1328</v>
      </c>
      <c r="AR316" s="705" t="s">
        <v>1328</v>
      </c>
      <c r="AS316" s="705" t="s">
        <v>1328</v>
      </c>
      <c r="AT316" s="705" t="s">
        <v>1328</v>
      </c>
      <c r="AU316" s="705" t="s">
        <v>1328</v>
      </c>
      <c r="AV316" s="705" t="s">
        <v>1328</v>
      </c>
      <c r="AW316" s="705" t="s">
        <v>1328</v>
      </c>
      <c r="AX316" s="705" t="s">
        <v>1328</v>
      </c>
      <c r="AY316" s="705" t="s">
        <v>1328</v>
      </c>
      <c r="AZ316" s="705" t="s">
        <v>1328</v>
      </c>
      <c r="BA316" s="705" t="s">
        <v>1328</v>
      </c>
      <c r="BB316" s="705" t="s">
        <v>1328</v>
      </c>
      <c r="BC316" s="705" t="s">
        <v>1328</v>
      </c>
      <c r="BD316" s="705" t="s">
        <v>1328</v>
      </c>
      <c r="BE316" s="705" t="s">
        <v>1328</v>
      </c>
      <c r="BF316" s="705" t="s">
        <v>1328</v>
      </c>
      <c r="BG316" s="705" t="s">
        <v>1328</v>
      </c>
      <c r="BH316" s="705" t="s">
        <v>1328</v>
      </c>
      <c r="BI316" s="705" t="s">
        <v>1328</v>
      </c>
      <c r="BJ316" s="705" t="s">
        <v>1328</v>
      </c>
      <c r="BK316" s="705" t="s">
        <v>1328</v>
      </c>
      <c r="BL316" s="705"/>
      <c r="BM316" s="705"/>
      <c r="BN316" s="705">
        <v>24</v>
      </c>
      <c r="BO316" s="560">
        <v>0</v>
      </c>
      <c r="BP316" s="560">
        <v>0</v>
      </c>
      <c r="BQ316" s="560">
        <v>0</v>
      </c>
      <c r="BR316" s="705"/>
    </row>
    <row r="317" spans="1:70" ht="15" x14ac:dyDescent="0.25">
      <c r="A317" s="599">
        <v>352</v>
      </c>
      <c r="B317" s="701" t="s">
        <v>1328</v>
      </c>
      <c r="C317" s="701" t="s">
        <v>1328</v>
      </c>
      <c r="D317" s="702" t="s">
        <v>967</v>
      </c>
      <c r="E317" s="703" t="s">
        <v>963</v>
      </c>
      <c r="F317" s="704">
        <v>0</v>
      </c>
      <c r="G317" s="705" t="s">
        <v>1328</v>
      </c>
      <c r="H317" s="705" t="s">
        <v>1328</v>
      </c>
      <c r="I317" s="705" t="s">
        <v>1328</v>
      </c>
      <c r="J317" s="705" t="s">
        <v>1328</v>
      </c>
      <c r="K317" s="705" t="s">
        <v>1328</v>
      </c>
      <c r="L317" s="705" t="s">
        <v>1328</v>
      </c>
      <c r="M317" s="705" t="s">
        <v>1328</v>
      </c>
      <c r="N317" s="705" t="s">
        <v>1328</v>
      </c>
      <c r="O317" s="705" t="s">
        <v>1328</v>
      </c>
      <c r="P317" s="705" t="s">
        <v>1328</v>
      </c>
      <c r="Q317" s="705" t="s">
        <v>1328</v>
      </c>
      <c r="R317" s="705" t="s">
        <v>1328</v>
      </c>
      <c r="S317" s="705" t="s">
        <v>1328</v>
      </c>
      <c r="T317" s="705" t="s">
        <v>1328</v>
      </c>
      <c r="U317" s="705" t="s">
        <v>1328</v>
      </c>
      <c r="V317" s="705" t="s">
        <v>1328</v>
      </c>
      <c r="W317" s="705" t="s">
        <v>1328</v>
      </c>
      <c r="X317" s="705" t="s">
        <v>1328</v>
      </c>
      <c r="Y317" s="705" t="s">
        <v>1328</v>
      </c>
      <c r="Z317" s="705" t="s">
        <v>1328</v>
      </c>
      <c r="AA317" s="705" t="s">
        <v>1328</v>
      </c>
      <c r="AB317" s="705" t="s">
        <v>1328</v>
      </c>
      <c r="AC317" s="705" t="s">
        <v>1328</v>
      </c>
      <c r="AD317" s="705" t="s">
        <v>1328</v>
      </c>
      <c r="AE317" s="705" t="s">
        <v>1328</v>
      </c>
      <c r="AF317" s="705" t="s">
        <v>1328</v>
      </c>
      <c r="AG317" s="705" t="s">
        <v>1328</v>
      </c>
      <c r="AH317" s="705" t="s">
        <v>1328</v>
      </c>
      <c r="AI317" s="705" t="s">
        <v>1328</v>
      </c>
      <c r="AJ317" s="705" t="s">
        <v>1328</v>
      </c>
      <c r="AK317" s="705" t="s">
        <v>1328</v>
      </c>
      <c r="AL317" s="705" t="s">
        <v>1328</v>
      </c>
      <c r="AM317" s="705" t="s">
        <v>1328</v>
      </c>
      <c r="AN317" s="705" t="s">
        <v>1328</v>
      </c>
      <c r="AO317" s="705" t="s">
        <v>1328</v>
      </c>
      <c r="AP317" s="705" t="s">
        <v>1328</v>
      </c>
      <c r="AQ317" s="705" t="s">
        <v>1328</v>
      </c>
      <c r="AR317" s="705" t="s">
        <v>1328</v>
      </c>
      <c r="AS317" s="705" t="s">
        <v>1328</v>
      </c>
      <c r="AT317" s="705" t="s">
        <v>1328</v>
      </c>
      <c r="AU317" s="705" t="s">
        <v>1328</v>
      </c>
      <c r="AV317" s="705" t="s">
        <v>1328</v>
      </c>
      <c r="AW317" s="705" t="s">
        <v>1328</v>
      </c>
      <c r="AX317" s="705" t="s">
        <v>1328</v>
      </c>
      <c r="AY317" s="705" t="s">
        <v>1328</v>
      </c>
      <c r="AZ317" s="705" t="s">
        <v>1328</v>
      </c>
      <c r="BA317" s="705" t="s">
        <v>1328</v>
      </c>
      <c r="BB317" s="705" t="s">
        <v>1328</v>
      </c>
      <c r="BC317" s="705" t="s">
        <v>1328</v>
      </c>
      <c r="BD317" s="705" t="s">
        <v>1328</v>
      </c>
      <c r="BE317" s="705" t="s">
        <v>1328</v>
      </c>
      <c r="BF317" s="705" t="s">
        <v>1328</v>
      </c>
      <c r="BG317" s="705" t="s">
        <v>1328</v>
      </c>
      <c r="BH317" s="705" t="s">
        <v>1328</v>
      </c>
      <c r="BI317" s="705" t="s">
        <v>1328</v>
      </c>
      <c r="BJ317" s="705" t="s">
        <v>1328</v>
      </c>
      <c r="BK317" s="705" t="s">
        <v>1328</v>
      </c>
      <c r="BL317" s="705"/>
      <c r="BM317" s="705"/>
      <c r="BN317" s="705">
        <v>16</v>
      </c>
      <c r="BO317" s="560">
        <v>0</v>
      </c>
      <c r="BP317" s="560">
        <v>0</v>
      </c>
      <c r="BQ317" s="560">
        <v>0</v>
      </c>
      <c r="BR317" s="705" t="s">
        <v>1395</v>
      </c>
    </row>
    <row r="318" spans="1:70" ht="15" x14ac:dyDescent="0.25">
      <c r="A318" s="599">
        <v>353</v>
      </c>
      <c r="B318" s="701" t="s">
        <v>1328</v>
      </c>
      <c r="C318" s="701" t="s">
        <v>1328</v>
      </c>
      <c r="D318" s="702" t="s">
        <v>968</v>
      </c>
      <c r="E318" s="703" t="s">
        <v>963</v>
      </c>
      <c r="F318" s="704">
        <v>0</v>
      </c>
      <c r="G318" s="705" t="s">
        <v>1328</v>
      </c>
      <c r="H318" s="705" t="s">
        <v>1328</v>
      </c>
      <c r="I318" s="705" t="s">
        <v>1328</v>
      </c>
      <c r="J318" s="705" t="s">
        <v>1328</v>
      </c>
      <c r="K318" s="705" t="s">
        <v>1328</v>
      </c>
      <c r="L318" s="705" t="s">
        <v>1328</v>
      </c>
      <c r="M318" s="705" t="s">
        <v>1328</v>
      </c>
      <c r="N318" s="705" t="s">
        <v>1328</v>
      </c>
      <c r="O318" s="705" t="s">
        <v>1328</v>
      </c>
      <c r="P318" s="705" t="s">
        <v>1328</v>
      </c>
      <c r="Q318" s="705" t="s">
        <v>1328</v>
      </c>
      <c r="R318" s="705" t="s">
        <v>1328</v>
      </c>
      <c r="S318" s="705" t="s">
        <v>1328</v>
      </c>
      <c r="T318" s="705" t="s">
        <v>1328</v>
      </c>
      <c r="U318" s="705" t="s">
        <v>1328</v>
      </c>
      <c r="V318" s="705" t="s">
        <v>1328</v>
      </c>
      <c r="W318" s="705" t="s">
        <v>1328</v>
      </c>
      <c r="X318" s="705" t="s">
        <v>1328</v>
      </c>
      <c r="Y318" s="705" t="s">
        <v>1328</v>
      </c>
      <c r="Z318" s="705" t="s">
        <v>1328</v>
      </c>
      <c r="AA318" s="705" t="s">
        <v>1328</v>
      </c>
      <c r="AB318" s="705" t="s">
        <v>1328</v>
      </c>
      <c r="AC318" s="705" t="s">
        <v>1328</v>
      </c>
      <c r="AD318" s="705" t="s">
        <v>1328</v>
      </c>
      <c r="AE318" s="705" t="s">
        <v>1328</v>
      </c>
      <c r="AF318" s="705" t="s">
        <v>1328</v>
      </c>
      <c r="AG318" s="705" t="s">
        <v>1328</v>
      </c>
      <c r="AH318" s="705" t="s">
        <v>1328</v>
      </c>
      <c r="AI318" s="705" t="s">
        <v>1328</v>
      </c>
      <c r="AJ318" s="705" t="s">
        <v>1328</v>
      </c>
      <c r="AK318" s="705" t="s">
        <v>1328</v>
      </c>
      <c r="AL318" s="705" t="s">
        <v>1328</v>
      </c>
      <c r="AM318" s="705" t="s">
        <v>1328</v>
      </c>
      <c r="AN318" s="705" t="s">
        <v>1328</v>
      </c>
      <c r="AO318" s="705" t="s">
        <v>1328</v>
      </c>
      <c r="AP318" s="705" t="s">
        <v>1328</v>
      </c>
      <c r="AQ318" s="705" t="s">
        <v>1328</v>
      </c>
      <c r="AR318" s="705" t="s">
        <v>1328</v>
      </c>
      <c r="AS318" s="705" t="s">
        <v>1328</v>
      </c>
      <c r="AT318" s="705" t="s">
        <v>1328</v>
      </c>
      <c r="AU318" s="705" t="s">
        <v>1328</v>
      </c>
      <c r="AV318" s="705" t="s">
        <v>1328</v>
      </c>
      <c r="AW318" s="705" t="s">
        <v>1328</v>
      </c>
      <c r="AX318" s="705" t="s">
        <v>1328</v>
      </c>
      <c r="AY318" s="705" t="s">
        <v>1328</v>
      </c>
      <c r="AZ318" s="705" t="s">
        <v>1328</v>
      </c>
      <c r="BA318" s="705" t="s">
        <v>1328</v>
      </c>
      <c r="BB318" s="705" t="s">
        <v>1328</v>
      </c>
      <c r="BC318" s="705" t="s">
        <v>1328</v>
      </c>
      <c r="BD318" s="705" t="s">
        <v>1328</v>
      </c>
      <c r="BE318" s="705" t="s">
        <v>1328</v>
      </c>
      <c r="BF318" s="705" t="s">
        <v>1328</v>
      </c>
      <c r="BG318" s="705" t="s">
        <v>1328</v>
      </c>
      <c r="BH318" s="705" t="s">
        <v>1328</v>
      </c>
      <c r="BI318" s="705" t="s">
        <v>1328</v>
      </c>
      <c r="BJ318" s="705" t="s">
        <v>1328</v>
      </c>
      <c r="BK318" s="705" t="s">
        <v>1328</v>
      </c>
      <c r="BL318" s="705"/>
      <c r="BM318" s="705"/>
      <c r="BN318" s="705">
        <v>20</v>
      </c>
      <c r="BO318" s="560">
        <v>0</v>
      </c>
      <c r="BP318" s="560">
        <v>0</v>
      </c>
      <c r="BQ318" s="560">
        <v>0</v>
      </c>
      <c r="BR318" s="705"/>
    </row>
    <row r="319" spans="1:70" ht="15" x14ac:dyDescent="0.25">
      <c r="A319" s="599">
        <v>367</v>
      </c>
      <c r="B319" s="701" t="s">
        <v>1328</v>
      </c>
      <c r="C319" s="701" t="s">
        <v>1328</v>
      </c>
      <c r="D319" s="702" t="s">
        <v>969</v>
      </c>
      <c r="E319" s="703" t="s">
        <v>963</v>
      </c>
      <c r="F319" s="704" t="s">
        <v>1330</v>
      </c>
      <c r="G319" s="705" t="s">
        <v>1328</v>
      </c>
      <c r="H319" s="705" t="s">
        <v>1328</v>
      </c>
      <c r="I319" s="705" t="s">
        <v>1328</v>
      </c>
      <c r="J319" s="705" t="s">
        <v>1328</v>
      </c>
      <c r="K319" s="705" t="s">
        <v>1328</v>
      </c>
      <c r="L319" s="705" t="s">
        <v>1328</v>
      </c>
      <c r="M319" s="705" t="s">
        <v>1328</v>
      </c>
      <c r="N319" s="705" t="s">
        <v>1328</v>
      </c>
      <c r="O319" s="705" t="s">
        <v>1328</v>
      </c>
      <c r="P319" s="705" t="s">
        <v>1328</v>
      </c>
      <c r="Q319" s="705" t="s">
        <v>1328</v>
      </c>
      <c r="R319" s="705" t="s">
        <v>1328</v>
      </c>
      <c r="S319" s="705" t="s">
        <v>1328</v>
      </c>
      <c r="T319" s="705" t="s">
        <v>1328</v>
      </c>
      <c r="U319" s="705" t="s">
        <v>1328</v>
      </c>
      <c r="V319" s="705" t="s">
        <v>1328</v>
      </c>
      <c r="W319" s="705" t="s">
        <v>1328</v>
      </c>
      <c r="X319" s="705" t="s">
        <v>1328</v>
      </c>
      <c r="Y319" s="705" t="s">
        <v>1328</v>
      </c>
      <c r="Z319" s="705" t="s">
        <v>1328</v>
      </c>
      <c r="AA319" s="705" t="s">
        <v>1328</v>
      </c>
      <c r="AB319" s="705" t="s">
        <v>1328</v>
      </c>
      <c r="AC319" s="705" t="s">
        <v>1328</v>
      </c>
      <c r="AD319" s="705" t="s">
        <v>1328</v>
      </c>
      <c r="AE319" s="705" t="s">
        <v>1328</v>
      </c>
      <c r="AF319" s="705" t="s">
        <v>1328</v>
      </c>
      <c r="AG319" s="705" t="s">
        <v>1328</v>
      </c>
      <c r="AH319" s="705" t="s">
        <v>1328</v>
      </c>
      <c r="AI319" s="705" t="s">
        <v>1328</v>
      </c>
      <c r="AJ319" s="705" t="s">
        <v>1328</v>
      </c>
      <c r="AK319" s="705" t="s">
        <v>1328</v>
      </c>
      <c r="AL319" s="705" t="s">
        <v>1328</v>
      </c>
      <c r="AM319" s="705" t="s">
        <v>1328</v>
      </c>
      <c r="AN319" s="705" t="s">
        <v>1328</v>
      </c>
      <c r="AO319" s="705" t="s">
        <v>1328</v>
      </c>
      <c r="AP319" s="705" t="s">
        <v>1328</v>
      </c>
      <c r="AQ319" s="705" t="s">
        <v>1328</v>
      </c>
      <c r="AR319" s="705" t="s">
        <v>1328</v>
      </c>
      <c r="AS319" s="705" t="s">
        <v>1328</v>
      </c>
      <c r="AT319" s="705" t="s">
        <v>1328</v>
      </c>
      <c r="AU319" s="705" t="s">
        <v>1328</v>
      </c>
      <c r="AV319" s="705" t="s">
        <v>1328</v>
      </c>
      <c r="AW319" s="705" t="s">
        <v>1328</v>
      </c>
      <c r="AX319" s="705" t="s">
        <v>1328</v>
      </c>
      <c r="AY319" s="705" t="s">
        <v>1328</v>
      </c>
      <c r="AZ319" s="705" t="s">
        <v>1328</v>
      </c>
      <c r="BA319" s="705" t="s">
        <v>1328</v>
      </c>
      <c r="BB319" s="705" t="s">
        <v>1328</v>
      </c>
      <c r="BC319" s="705" t="s">
        <v>1328</v>
      </c>
      <c r="BD319" s="705" t="s">
        <v>1328</v>
      </c>
      <c r="BE319" s="705" t="s">
        <v>1328</v>
      </c>
      <c r="BF319" s="705" t="s">
        <v>1328</v>
      </c>
      <c r="BG319" s="705" t="s">
        <v>1328</v>
      </c>
      <c r="BH319" s="705" t="s">
        <v>1328</v>
      </c>
      <c r="BI319" s="705" t="s">
        <v>1328</v>
      </c>
      <c r="BJ319" s="705" t="s">
        <v>1328</v>
      </c>
      <c r="BK319" s="705" t="s">
        <v>1328</v>
      </c>
      <c r="BL319" s="705"/>
      <c r="BM319" s="705"/>
      <c r="BN319" s="705">
        <v>90</v>
      </c>
      <c r="BO319" s="560">
        <v>0</v>
      </c>
      <c r="BP319" s="560">
        <v>0</v>
      </c>
      <c r="BQ319" s="560">
        <v>0</v>
      </c>
      <c r="BR319" s="705"/>
    </row>
    <row r="320" spans="1:70" ht="15" x14ac:dyDescent="0.25">
      <c r="A320" s="599">
        <v>389</v>
      </c>
      <c r="B320" s="701" t="s">
        <v>1328</v>
      </c>
      <c r="C320" s="701" t="s">
        <v>1328</v>
      </c>
      <c r="D320" s="702" t="s">
        <v>970</v>
      </c>
      <c r="E320" s="703" t="s">
        <v>963</v>
      </c>
      <c r="F320" s="704" t="s">
        <v>1330</v>
      </c>
      <c r="G320" s="705" t="s">
        <v>1328</v>
      </c>
      <c r="H320" s="705" t="s">
        <v>1328</v>
      </c>
      <c r="I320" s="705" t="s">
        <v>1328</v>
      </c>
      <c r="J320" s="705" t="s">
        <v>1328</v>
      </c>
      <c r="K320" s="705" t="s">
        <v>1328</v>
      </c>
      <c r="L320" s="705" t="s">
        <v>1328</v>
      </c>
      <c r="M320" s="705" t="s">
        <v>1328</v>
      </c>
      <c r="N320" s="705" t="s">
        <v>1328</v>
      </c>
      <c r="O320" s="705" t="s">
        <v>1328</v>
      </c>
      <c r="P320" s="705" t="s">
        <v>1328</v>
      </c>
      <c r="Q320" s="705" t="s">
        <v>1328</v>
      </c>
      <c r="R320" s="705" t="s">
        <v>1328</v>
      </c>
      <c r="S320" s="705" t="s">
        <v>1328</v>
      </c>
      <c r="T320" s="705" t="s">
        <v>1328</v>
      </c>
      <c r="U320" s="705" t="s">
        <v>1328</v>
      </c>
      <c r="V320" s="705" t="s">
        <v>1328</v>
      </c>
      <c r="W320" s="705" t="s">
        <v>1328</v>
      </c>
      <c r="X320" s="705" t="s">
        <v>1328</v>
      </c>
      <c r="Y320" s="705" t="s">
        <v>1328</v>
      </c>
      <c r="Z320" s="705" t="s">
        <v>1328</v>
      </c>
      <c r="AA320" s="705" t="s">
        <v>1328</v>
      </c>
      <c r="AB320" s="705" t="s">
        <v>1328</v>
      </c>
      <c r="AC320" s="705" t="s">
        <v>1328</v>
      </c>
      <c r="AD320" s="705" t="s">
        <v>1328</v>
      </c>
      <c r="AE320" s="705" t="s">
        <v>1328</v>
      </c>
      <c r="AF320" s="705" t="s">
        <v>1328</v>
      </c>
      <c r="AG320" s="705" t="s">
        <v>1328</v>
      </c>
      <c r="AH320" s="705" t="s">
        <v>1328</v>
      </c>
      <c r="AI320" s="705" t="s">
        <v>1328</v>
      </c>
      <c r="AJ320" s="705" t="s">
        <v>1328</v>
      </c>
      <c r="AK320" s="705" t="s">
        <v>1328</v>
      </c>
      <c r="AL320" s="705" t="s">
        <v>1328</v>
      </c>
      <c r="AM320" s="705" t="s">
        <v>1328</v>
      </c>
      <c r="AN320" s="705" t="s">
        <v>1328</v>
      </c>
      <c r="AO320" s="705" t="s">
        <v>1328</v>
      </c>
      <c r="AP320" s="705" t="s">
        <v>1328</v>
      </c>
      <c r="AQ320" s="705" t="s">
        <v>1328</v>
      </c>
      <c r="AR320" s="705" t="s">
        <v>1328</v>
      </c>
      <c r="AS320" s="705" t="s">
        <v>1328</v>
      </c>
      <c r="AT320" s="705" t="s">
        <v>1328</v>
      </c>
      <c r="AU320" s="705" t="s">
        <v>1328</v>
      </c>
      <c r="AV320" s="705" t="s">
        <v>1328</v>
      </c>
      <c r="AW320" s="705" t="s">
        <v>1328</v>
      </c>
      <c r="AX320" s="705" t="s">
        <v>1328</v>
      </c>
      <c r="AY320" s="705" t="s">
        <v>1328</v>
      </c>
      <c r="AZ320" s="705" t="s">
        <v>1328</v>
      </c>
      <c r="BA320" s="705" t="s">
        <v>1328</v>
      </c>
      <c r="BB320" s="705" t="s">
        <v>1328</v>
      </c>
      <c r="BC320" s="705" t="s">
        <v>1328</v>
      </c>
      <c r="BD320" s="705" t="s">
        <v>1328</v>
      </c>
      <c r="BE320" s="705" t="s">
        <v>1328</v>
      </c>
      <c r="BF320" s="705" t="s">
        <v>1328</v>
      </c>
      <c r="BG320" s="705" t="s">
        <v>1328</v>
      </c>
      <c r="BH320" s="705" t="s">
        <v>1328</v>
      </c>
      <c r="BI320" s="705" t="s">
        <v>1328</v>
      </c>
      <c r="BJ320" s="705" t="s">
        <v>1328</v>
      </c>
      <c r="BK320" s="705" t="s">
        <v>1328</v>
      </c>
      <c r="BL320" s="705"/>
      <c r="BM320" s="705"/>
      <c r="BN320" s="705">
        <v>32</v>
      </c>
      <c r="BO320" s="560">
        <v>0</v>
      </c>
      <c r="BP320" s="560">
        <v>0</v>
      </c>
      <c r="BQ320" s="560">
        <v>0</v>
      </c>
      <c r="BR320" s="705"/>
    </row>
    <row r="321" spans="1:70" ht="15" x14ac:dyDescent="0.25">
      <c r="A321" s="599">
        <v>577</v>
      </c>
      <c r="B321" s="701" t="s">
        <v>1328</v>
      </c>
      <c r="C321" s="701" t="s">
        <v>1328</v>
      </c>
      <c r="D321" s="702" t="s">
        <v>971</v>
      </c>
      <c r="E321" s="703" t="s">
        <v>963</v>
      </c>
      <c r="F321" s="704">
        <v>0</v>
      </c>
      <c r="G321" s="705" t="s">
        <v>1328</v>
      </c>
      <c r="H321" s="705" t="s">
        <v>1328</v>
      </c>
      <c r="I321" s="705" t="s">
        <v>1328</v>
      </c>
      <c r="J321" s="705" t="s">
        <v>1328</v>
      </c>
      <c r="K321" s="705" t="s">
        <v>1328</v>
      </c>
      <c r="L321" s="705" t="s">
        <v>1328</v>
      </c>
      <c r="M321" s="705" t="s">
        <v>1328</v>
      </c>
      <c r="N321" s="705" t="s">
        <v>1328</v>
      </c>
      <c r="O321" s="705" t="s">
        <v>1328</v>
      </c>
      <c r="P321" s="705" t="s">
        <v>1328</v>
      </c>
      <c r="Q321" s="705" t="s">
        <v>1328</v>
      </c>
      <c r="R321" s="705" t="s">
        <v>1328</v>
      </c>
      <c r="S321" s="705" t="s">
        <v>1328</v>
      </c>
      <c r="T321" s="705" t="s">
        <v>1328</v>
      </c>
      <c r="U321" s="705" t="s">
        <v>1328</v>
      </c>
      <c r="V321" s="705" t="s">
        <v>1328</v>
      </c>
      <c r="W321" s="705" t="s">
        <v>1328</v>
      </c>
      <c r="X321" s="705" t="s">
        <v>1328</v>
      </c>
      <c r="Y321" s="705" t="s">
        <v>1328</v>
      </c>
      <c r="Z321" s="705" t="s">
        <v>1328</v>
      </c>
      <c r="AA321" s="705" t="s">
        <v>1328</v>
      </c>
      <c r="AB321" s="705" t="s">
        <v>1328</v>
      </c>
      <c r="AC321" s="705" t="s">
        <v>1328</v>
      </c>
      <c r="AD321" s="705" t="s">
        <v>1328</v>
      </c>
      <c r="AE321" s="705" t="s">
        <v>1328</v>
      </c>
      <c r="AF321" s="705" t="s">
        <v>1328</v>
      </c>
      <c r="AG321" s="705" t="s">
        <v>1328</v>
      </c>
      <c r="AH321" s="705" t="s">
        <v>1328</v>
      </c>
      <c r="AI321" s="705" t="s">
        <v>1328</v>
      </c>
      <c r="AJ321" s="705" t="s">
        <v>1328</v>
      </c>
      <c r="AK321" s="705" t="s">
        <v>1328</v>
      </c>
      <c r="AL321" s="705" t="s">
        <v>1328</v>
      </c>
      <c r="AM321" s="705" t="s">
        <v>1328</v>
      </c>
      <c r="AN321" s="705" t="s">
        <v>1328</v>
      </c>
      <c r="AO321" s="705" t="s">
        <v>1328</v>
      </c>
      <c r="AP321" s="705" t="s">
        <v>1328</v>
      </c>
      <c r="AQ321" s="705" t="s">
        <v>1328</v>
      </c>
      <c r="AR321" s="705" t="s">
        <v>1328</v>
      </c>
      <c r="AS321" s="705" t="s">
        <v>1328</v>
      </c>
      <c r="AT321" s="705" t="s">
        <v>1328</v>
      </c>
      <c r="AU321" s="705" t="s">
        <v>1328</v>
      </c>
      <c r="AV321" s="705" t="s">
        <v>1328</v>
      </c>
      <c r="AW321" s="705" t="s">
        <v>1328</v>
      </c>
      <c r="AX321" s="705" t="s">
        <v>1328</v>
      </c>
      <c r="AY321" s="705" t="s">
        <v>1328</v>
      </c>
      <c r="AZ321" s="705" t="s">
        <v>1328</v>
      </c>
      <c r="BA321" s="705" t="s">
        <v>1328</v>
      </c>
      <c r="BB321" s="705" t="s">
        <v>1328</v>
      </c>
      <c r="BC321" s="705" t="s">
        <v>1328</v>
      </c>
      <c r="BD321" s="705" t="s">
        <v>1328</v>
      </c>
      <c r="BE321" s="705" t="s">
        <v>1328</v>
      </c>
      <c r="BF321" s="705" t="s">
        <v>1328</v>
      </c>
      <c r="BG321" s="705" t="s">
        <v>1328</v>
      </c>
      <c r="BH321" s="705" t="s">
        <v>1328</v>
      </c>
      <c r="BI321" s="705" t="s">
        <v>1328</v>
      </c>
      <c r="BJ321" s="705" t="s">
        <v>1328</v>
      </c>
      <c r="BK321" s="705" t="s">
        <v>1328</v>
      </c>
      <c r="BL321" s="705"/>
      <c r="BM321" s="705"/>
      <c r="BN321" s="705">
        <v>24</v>
      </c>
      <c r="BO321" s="560">
        <v>0</v>
      </c>
      <c r="BP321" s="560">
        <v>0</v>
      </c>
      <c r="BQ321" s="560">
        <v>0</v>
      </c>
      <c r="BR321" s="705"/>
    </row>
    <row r="322" spans="1:70" ht="15" x14ac:dyDescent="0.25">
      <c r="A322" s="599">
        <v>580</v>
      </c>
      <c r="B322" s="701" t="s">
        <v>1328</v>
      </c>
      <c r="C322" s="701" t="s">
        <v>1328</v>
      </c>
      <c r="D322" s="702" t="s">
        <v>972</v>
      </c>
      <c r="E322" s="703" t="s">
        <v>963</v>
      </c>
      <c r="F322" s="704">
        <v>0</v>
      </c>
      <c r="G322" s="705" t="s">
        <v>1328</v>
      </c>
      <c r="H322" s="705" t="s">
        <v>1328</v>
      </c>
      <c r="I322" s="705" t="s">
        <v>1328</v>
      </c>
      <c r="J322" s="705" t="s">
        <v>1328</v>
      </c>
      <c r="K322" s="705" t="s">
        <v>1328</v>
      </c>
      <c r="L322" s="705" t="s">
        <v>1328</v>
      </c>
      <c r="M322" s="705" t="s">
        <v>1328</v>
      </c>
      <c r="N322" s="705" t="s">
        <v>1328</v>
      </c>
      <c r="O322" s="705" t="s">
        <v>1328</v>
      </c>
      <c r="P322" s="705" t="s">
        <v>1328</v>
      </c>
      <c r="Q322" s="705" t="s">
        <v>1328</v>
      </c>
      <c r="R322" s="705" t="s">
        <v>1328</v>
      </c>
      <c r="S322" s="705" t="s">
        <v>1328</v>
      </c>
      <c r="T322" s="705" t="s">
        <v>1328</v>
      </c>
      <c r="U322" s="705" t="s">
        <v>1328</v>
      </c>
      <c r="V322" s="705" t="s">
        <v>1328</v>
      </c>
      <c r="W322" s="705" t="s">
        <v>1328</v>
      </c>
      <c r="X322" s="705" t="s">
        <v>1328</v>
      </c>
      <c r="Y322" s="705" t="s">
        <v>1328</v>
      </c>
      <c r="Z322" s="705" t="s">
        <v>1328</v>
      </c>
      <c r="AA322" s="705" t="s">
        <v>1328</v>
      </c>
      <c r="AB322" s="705" t="s">
        <v>1328</v>
      </c>
      <c r="AC322" s="705" t="s">
        <v>1328</v>
      </c>
      <c r="AD322" s="705" t="s">
        <v>1328</v>
      </c>
      <c r="AE322" s="705" t="s">
        <v>1328</v>
      </c>
      <c r="AF322" s="705" t="s">
        <v>1328</v>
      </c>
      <c r="AG322" s="705" t="s">
        <v>1328</v>
      </c>
      <c r="AH322" s="705" t="s">
        <v>1328</v>
      </c>
      <c r="AI322" s="705" t="s">
        <v>1328</v>
      </c>
      <c r="AJ322" s="705" t="s">
        <v>1328</v>
      </c>
      <c r="AK322" s="705" t="s">
        <v>1328</v>
      </c>
      <c r="AL322" s="705" t="s">
        <v>1328</v>
      </c>
      <c r="AM322" s="705" t="s">
        <v>1328</v>
      </c>
      <c r="AN322" s="705" t="s">
        <v>1328</v>
      </c>
      <c r="AO322" s="705" t="s">
        <v>1328</v>
      </c>
      <c r="AP322" s="705" t="s">
        <v>1328</v>
      </c>
      <c r="AQ322" s="705" t="s">
        <v>1328</v>
      </c>
      <c r="AR322" s="705" t="s">
        <v>1328</v>
      </c>
      <c r="AS322" s="705" t="s">
        <v>1328</v>
      </c>
      <c r="AT322" s="705" t="s">
        <v>1328</v>
      </c>
      <c r="AU322" s="705" t="s">
        <v>1328</v>
      </c>
      <c r="AV322" s="705" t="s">
        <v>1328</v>
      </c>
      <c r="AW322" s="705" t="s">
        <v>1328</v>
      </c>
      <c r="AX322" s="705" t="s">
        <v>1328</v>
      </c>
      <c r="AY322" s="705" t="s">
        <v>1328</v>
      </c>
      <c r="AZ322" s="705" t="s">
        <v>1328</v>
      </c>
      <c r="BA322" s="705" t="s">
        <v>1328</v>
      </c>
      <c r="BB322" s="705" t="s">
        <v>1328</v>
      </c>
      <c r="BC322" s="705" t="s">
        <v>1328</v>
      </c>
      <c r="BD322" s="705" t="s">
        <v>1328</v>
      </c>
      <c r="BE322" s="705" t="s">
        <v>1328</v>
      </c>
      <c r="BF322" s="705" t="s">
        <v>1328</v>
      </c>
      <c r="BG322" s="705" t="s">
        <v>1328</v>
      </c>
      <c r="BH322" s="705" t="s">
        <v>1328</v>
      </c>
      <c r="BI322" s="705" t="s">
        <v>1328</v>
      </c>
      <c r="BJ322" s="705" t="s">
        <v>1328</v>
      </c>
      <c r="BK322" s="705" t="s">
        <v>1328</v>
      </c>
      <c r="BL322" s="705"/>
      <c r="BM322" s="705"/>
      <c r="BN322" s="705">
        <v>44</v>
      </c>
      <c r="BO322" s="560">
        <v>0</v>
      </c>
      <c r="BP322" s="560">
        <v>0</v>
      </c>
      <c r="BQ322" s="560">
        <v>0</v>
      </c>
      <c r="BR322" s="705"/>
    </row>
    <row r="323" spans="1:70" ht="15" x14ac:dyDescent="0.25">
      <c r="A323" s="599">
        <v>584</v>
      </c>
      <c r="B323" s="701" t="s">
        <v>1328</v>
      </c>
      <c r="C323" s="701" t="s">
        <v>1328</v>
      </c>
      <c r="D323" s="702" t="s">
        <v>973</v>
      </c>
      <c r="E323" s="703" t="s">
        <v>963</v>
      </c>
      <c r="F323" s="704">
        <v>0</v>
      </c>
      <c r="G323" s="705" t="s">
        <v>1328</v>
      </c>
      <c r="H323" s="705" t="s">
        <v>1328</v>
      </c>
      <c r="I323" s="705" t="s">
        <v>1328</v>
      </c>
      <c r="J323" s="705" t="s">
        <v>1328</v>
      </c>
      <c r="K323" s="705" t="s">
        <v>1328</v>
      </c>
      <c r="L323" s="705" t="s">
        <v>1328</v>
      </c>
      <c r="M323" s="705" t="s">
        <v>1328</v>
      </c>
      <c r="N323" s="705" t="s">
        <v>1328</v>
      </c>
      <c r="O323" s="705" t="s">
        <v>1328</v>
      </c>
      <c r="P323" s="705" t="s">
        <v>1328</v>
      </c>
      <c r="Q323" s="705" t="s">
        <v>1328</v>
      </c>
      <c r="R323" s="705" t="s">
        <v>1328</v>
      </c>
      <c r="S323" s="705" t="s">
        <v>1328</v>
      </c>
      <c r="T323" s="705" t="s">
        <v>1328</v>
      </c>
      <c r="U323" s="705" t="s">
        <v>1328</v>
      </c>
      <c r="V323" s="705" t="s">
        <v>1328</v>
      </c>
      <c r="W323" s="705" t="s">
        <v>1328</v>
      </c>
      <c r="X323" s="705" t="s">
        <v>1328</v>
      </c>
      <c r="Y323" s="705" t="s">
        <v>1328</v>
      </c>
      <c r="Z323" s="705" t="s">
        <v>1328</v>
      </c>
      <c r="AA323" s="705" t="s">
        <v>1328</v>
      </c>
      <c r="AB323" s="705" t="s">
        <v>1328</v>
      </c>
      <c r="AC323" s="705" t="s">
        <v>1328</v>
      </c>
      <c r="AD323" s="705" t="s">
        <v>1328</v>
      </c>
      <c r="AE323" s="705" t="s">
        <v>1328</v>
      </c>
      <c r="AF323" s="705" t="s">
        <v>1328</v>
      </c>
      <c r="AG323" s="705" t="s">
        <v>1328</v>
      </c>
      <c r="AH323" s="705" t="s">
        <v>1328</v>
      </c>
      <c r="AI323" s="705" t="s">
        <v>1328</v>
      </c>
      <c r="AJ323" s="705" t="s">
        <v>1328</v>
      </c>
      <c r="AK323" s="705" t="s">
        <v>1328</v>
      </c>
      <c r="AL323" s="705" t="s">
        <v>1328</v>
      </c>
      <c r="AM323" s="705" t="s">
        <v>1328</v>
      </c>
      <c r="AN323" s="705" t="s">
        <v>1328</v>
      </c>
      <c r="AO323" s="705" t="s">
        <v>1328</v>
      </c>
      <c r="AP323" s="705" t="s">
        <v>1328</v>
      </c>
      <c r="AQ323" s="705" t="s">
        <v>1328</v>
      </c>
      <c r="AR323" s="705" t="s">
        <v>1328</v>
      </c>
      <c r="AS323" s="705" t="s">
        <v>1328</v>
      </c>
      <c r="AT323" s="705" t="s">
        <v>1328</v>
      </c>
      <c r="AU323" s="705" t="s">
        <v>1328</v>
      </c>
      <c r="AV323" s="705" t="s">
        <v>1328</v>
      </c>
      <c r="AW323" s="705" t="s">
        <v>1328</v>
      </c>
      <c r="AX323" s="705" t="s">
        <v>1328</v>
      </c>
      <c r="AY323" s="705" t="s">
        <v>1328</v>
      </c>
      <c r="AZ323" s="705" t="s">
        <v>1328</v>
      </c>
      <c r="BA323" s="705" t="s">
        <v>1328</v>
      </c>
      <c r="BB323" s="705" t="s">
        <v>1328</v>
      </c>
      <c r="BC323" s="705" t="s">
        <v>1328</v>
      </c>
      <c r="BD323" s="705" t="s">
        <v>1328</v>
      </c>
      <c r="BE323" s="705" t="s">
        <v>1328</v>
      </c>
      <c r="BF323" s="705" t="s">
        <v>1328</v>
      </c>
      <c r="BG323" s="705" t="s">
        <v>1328</v>
      </c>
      <c r="BH323" s="705" t="s">
        <v>1328</v>
      </c>
      <c r="BI323" s="705" t="s">
        <v>1328</v>
      </c>
      <c r="BJ323" s="705" t="s">
        <v>1328</v>
      </c>
      <c r="BK323" s="705" t="s">
        <v>1328</v>
      </c>
      <c r="BL323" s="705"/>
      <c r="BM323" s="705"/>
      <c r="BN323" s="705">
        <v>60</v>
      </c>
      <c r="BO323" s="560">
        <v>0</v>
      </c>
      <c r="BP323" s="560">
        <v>0</v>
      </c>
      <c r="BQ323" s="560">
        <v>0</v>
      </c>
      <c r="BR323" s="705"/>
    </row>
    <row r="324" spans="1:70" ht="15" x14ac:dyDescent="0.25">
      <c r="A324" s="599">
        <v>597</v>
      </c>
      <c r="B324" s="701" t="s">
        <v>1328</v>
      </c>
      <c r="C324" s="701" t="s">
        <v>1328</v>
      </c>
      <c r="D324" s="702" t="s">
        <v>974</v>
      </c>
      <c r="E324" s="703" t="s">
        <v>963</v>
      </c>
      <c r="F324" s="704">
        <v>0</v>
      </c>
      <c r="G324" s="705" t="s">
        <v>1328</v>
      </c>
      <c r="H324" s="705" t="s">
        <v>1328</v>
      </c>
      <c r="I324" s="705" t="s">
        <v>1328</v>
      </c>
      <c r="J324" s="705" t="s">
        <v>1328</v>
      </c>
      <c r="K324" s="705" t="s">
        <v>1328</v>
      </c>
      <c r="L324" s="705" t="s">
        <v>1328</v>
      </c>
      <c r="M324" s="705" t="s">
        <v>1328</v>
      </c>
      <c r="N324" s="705" t="s">
        <v>1328</v>
      </c>
      <c r="O324" s="705" t="s">
        <v>1328</v>
      </c>
      <c r="P324" s="705" t="s">
        <v>1328</v>
      </c>
      <c r="Q324" s="705" t="s">
        <v>1328</v>
      </c>
      <c r="R324" s="705" t="s">
        <v>1328</v>
      </c>
      <c r="S324" s="705" t="s">
        <v>1328</v>
      </c>
      <c r="T324" s="705" t="s">
        <v>1328</v>
      </c>
      <c r="U324" s="705" t="s">
        <v>1328</v>
      </c>
      <c r="V324" s="705" t="s">
        <v>1328</v>
      </c>
      <c r="W324" s="705" t="s">
        <v>1328</v>
      </c>
      <c r="X324" s="705" t="s">
        <v>1328</v>
      </c>
      <c r="Y324" s="705" t="s">
        <v>1328</v>
      </c>
      <c r="Z324" s="705" t="s">
        <v>1328</v>
      </c>
      <c r="AA324" s="705" t="s">
        <v>1328</v>
      </c>
      <c r="AB324" s="705" t="s">
        <v>1328</v>
      </c>
      <c r="AC324" s="705" t="s">
        <v>1328</v>
      </c>
      <c r="AD324" s="705" t="s">
        <v>1328</v>
      </c>
      <c r="AE324" s="705" t="s">
        <v>1328</v>
      </c>
      <c r="AF324" s="705" t="s">
        <v>1328</v>
      </c>
      <c r="AG324" s="705" t="s">
        <v>1328</v>
      </c>
      <c r="AH324" s="705" t="s">
        <v>1328</v>
      </c>
      <c r="AI324" s="705" t="s">
        <v>1328</v>
      </c>
      <c r="AJ324" s="705" t="s">
        <v>1328</v>
      </c>
      <c r="AK324" s="705" t="s">
        <v>1328</v>
      </c>
      <c r="AL324" s="705" t="s">
        <v>1328</v>
      </c>
      <c r="AM324" s="705" t="s">
        <v>1328</v>
      </c>
      <c r="AN324" s="705" t="s">
        <v>1328</v>
      </c>
      <c r="AO324" s="705" t="s">
        <v>1328</v>
      </c>
      <c r="AP324" s="705" t="s">
        <v>1328</v>
      </c>
      <c r="AQ324" s="705" t="s">
        <v>1328</v>
      </c>
      <c r="AR324" s="705" t="s">
        <v>1328</v>
      </c>
      <c r="AS324" s="705" t="s">
        <v>1328</v>
      </c>
      <c r="AT324" s="705" t="s">
        <v>1328</v>
      </c>
      <c r="AU324" s="705" t="s">
        <v>1328</v>
      </c>
      <c r="AV324" s="705" t="s">
        <v>1328</v>
      </c>
      <c r="AW324" s="705" t="s">
        <v>1328</v>
      </c>
      <c r="AX324" s="705" t="s">
        <v>1328</v>
      </c>
      <c r="AY324" s="705" t="s">
        <v>1328</v>
      </c>
      <c r="AZ324" s="705" t="s">
        <v>1328</v>
      </c>
      <c r="BA324" s="705" t="s">
        <v>1328</v>
      </c>
      <c r="BB324" s="705" t="s">
        <v>1328</v>
      </c>
      <c r="BC324" s="705" t="s">
        <v>1328</v>
      </c>
      <c r="BD324" s="705" t="s">
        <v>1328</v>
      </c>
      <c r="BE324" s="705" t="s">
        <v>1328</v>
      </c>
      <c r="BF324" s="705" t="s">
        <v>1328</v>
      </c>
      <c r="BG324" s="705" t="s">
        <v>1328</v>
      </c>
      <c r="BH324" s="705" t="s">
        <v>1328</v>
      </c>
      <c r="BI324" s="705" t="s">
        <v>1328</v>
      </c>
      <c r="BJ324" s="705" t="s">
        <v>1328</v>
      </c>
      <c r="BK324" s="705" t="s">
        <v>1328</v>
      </c>
      <c r="BL324" s="705"/>
      <c r="BM324" s="705"/>
      <c r="BN324" s="705">
        <v>12</v>
      </c>
      <c r="BO324" s="560">
        <v>0</v>
      </c>
      <c r="BP324" s="560">
        <v>0</v>
      </c>
      <c r="BQ324" s="560">
        <v>0</v>
      </c>
      <c r="BR324" s="705"/>
    </row>
    <row r="325" spans="1:70" ht="15" x14ac:dyDescent="0.25">
      <c r="A325" s="599">
        <v>598</v>
      </c>
      <c r="B325" s="701" t="s">
        <v>1328</v>
      </c>
      <c r="C325" s="701" t="s">
        <v>1328</v>
      </c>
      <c r="D325" s="702" t="s">
        <v>975</v>
      </c>
      <c r="E325" s="703" t="s">
        <v>963</v>
      </c>
      <c r="F325" s="704">
        <v>0</v>
      </c>
      <c r="G325" s="705" t="s">
        <v>1328</v>
      </c>
      <c r="H325" s="705" t="s">
        <v>1328</v>
      </c>
      <c r="I325" s="705" t="s">
        <v>1328</v>
      </c>
      <c r="J325" s="705" t="s">
        <v>1328</v>
      </c>
      <c r="K325" s="705" t="s">
        <v>1328</v>
      </c>
      <c r="L325" s="705" t="s">
        <v>1328</v>
      </c>
      <c r="M325" s="705" t="s">
        <v>1328</v>
      </c>
      <c r="N325" s="705" t="s">
        <v>1328</v>
      </c>
      <c r="O325" s="705" t="s">
        <v>1328</v>
      </c>
      <c r="P325" s="705" t="s">
        <v>1328</v>
      </c>
      <c r="Q325" s="705" t="s">
        <v>1328</v>
      </c>
      <c r="R325" s="705" t="s">
        <v>1328</v>
      </c>
      <c r="S325" s="705" t="s">
        <v>1328</v>
      </c>
      <c r="T325" s="705" t="s">
        <v>1328</v>
      </c>
      <c r="U325" s="705" t="s">
        <v>1328</v>
      </c>
      <c r="V325" s="705" t="s">
        <v>1328</v>
      </c>
      <c r="W325" s="705" t="s">
        <v>1328</v>
      </c>
      <c r="X325" s="705" t="s">
        <v>1328</v>
      </c>
      <c r="Y325" s="705" t="s">
        <v>1328</v>
      </c>
      <c r="Z325" s="705" t="s">
        <v>1328</v>
      </c>
      <c r="AA325" s="705" t="s">
        <v>1328</v>
      </c>
      <c r="AB325" s="705" t="s">
        <v>1328</v>
      </c>
      <c r="AC325" s="705" t="s">
        <v>1328</v>
      </c>
      <c r="AD325" s="705" t="s">
        <v>1328</v>
      </c>
      <c r="AE325" s="705" t="s">
        <v>1328</v>
      </c>
      <c r="AF325" s="705" t="s">
        <v>1328</v>
      </c>
      <c r="AG325" s="705" t="s">
        <v>1328</v>
      </c>
      <c r="AH325" s="705" t="s">
        <v>1328</v>
      </c>
      <c r="AI325" s="705" t="s">
        <v>1328</v>
      </c>
      <c r="AJ325" s="705" t="s">
        <v>1328</v>
      </c>
      <c r="AK325" s="705" t="s">
        <v>1328</v>
      </c>
      <c r="AL325" s="705" t="s">
        <v>1328</v>
      </c>
      <c r="AM325" s="705" t="s">
        <v>1328</v>
      </c>
      <c r="AN325" s="705" t="s">
        <v>1328</v>
      </c>
      <c r="AO325" s="705" t="s">
        <v>1328</v>
      </c>
      <c r="AP325" s="705" t="s">
        <v>1328</v>
      </c>
      <c r="AQ325" s="705" t="s">
        <v>1328</v>
      </c>
      <c r="AR325" s="705" t="s">
        <v>1328</v>
      </c>
      <c r="AS325" s="705" t="s">
        <v>1328</v>
      </c>
      <c r="AT325" s="705" t="s">
        <v>1328</v>
      </c>
      <c r="AU325" s="705" t="s">
        <v>1328</v>
      </c>
      <c r="AV325" s="705" t="s">
        <v>1328</v>
      </c>
      <c r="AW325" s="705" t="s">
        <v>1328</v>
      </c>
      <c r="AX325" s="705" t="s">
        <v>1328</v>
      </c>
      <c r="AY325" s="705" t="s">
        <v>1328</v>
      </c>
      <c r="AZ325" s="705" t="s">
        <v>1328</v>
      </c>
      <c r="BA325" s="705" t="s">
        <v>1328</v>
      </c>
      <c r="BB325" s="705" t="s">
        <v>1328</v>
      </c>
      <c r="BC325" s="705" t="s">
        <v>1328</v>
      </c>
      <c r="BD325" s="705" t="s">
        <v>1328</v>
      </c>
      <c r="BE325" s="705" t="s">
        <v>1328</v>
      </c>
      <c r="BF325" s="705" t="s">
        <v>1328</v>
      </c>
      <c r="BG325" s="705" t="s">
        <v>1328</v>
      </c>
      <c r="BH325" s="705" t="s">
        <v>1328</v>
      </c>
      <c r="BI325" s="705" t="s">
        <v>1328</v>
      </c>
      <c r="BJ325" s="705" t="s">
        <v>1328</v>
      </c>
      <c r="BK325" s="705" t="s">
        <v>1328</v>
      </c>
      <c r="BL325" s="705"/>
      <c r="BM325" s="705"/>
      <c r="BN325" s="705"/>
      <c r="BO325" s="560">
        <v>0</v>
      </c>
      <c r="BP325" s="560">
        <v>0</v>
      </c>
      <c r="BQ325" s="560">
        <v>0</v>
      </c>
      <c r="BR325" s="705" t="s">
        <v>1397</v>
      </c>
    </row>
    <row r="326" spans="1:70" ht="15" x14ac:dyDescent="0.25">
      <c r="A326" s="599">
        <v>266</v>
      </c>
      <c r="B326" s="701" t="s">
        <v>1328</v>
      </c>
      <c r="C326" s="701" t="s">
        <v>1328</v>
      </c>
      <c r="D326" s="702" t="s">
        <v>976</v>
      </c>
      <c r="E326" s="703" t="s">
        <v>1392</v>
      </c>
      <c r="F326" s="704">
        <v>0</v>
      </c>
      <c r="G326" s="705" t="s">
        <v>1328</v>
      </c>
      <c r="H326" s="705" t="s">
        <v>1328</v>
      </c>
      <c r="I326" s="705" t="s">
        <v>1328</v>
      </c>
      <c r="J326" s="705" t="s">
        <v>1328</v>
      </c>
      <c r="K326" s="705" t="s">
        <v>1328</v>
      </c>
      <c r="L326" s="705" t="s">
        <v>1328</v>
      </c>
      <c r="M326" s="705" t="s">
        <v>1328</v>
      </c>
      <c r="N326" s="705" t="s">
        <v>1328</v>
      </c>
      <c r="O326" s="705" t="s">
        <v>1328</v>
      </c>
      <c r="P326" s="705" t="s">
        <v>1328</v>
      </c>
      <c r="Q326" s="705" t="s">
        <v>1328</v>
      </c>
      <c r="R326" s="705" t="s">
        <v>1328</v>
      </c>
      <c r="S326" s="705" t="s">
        <v>1328</v>
      </c>
      <c r="T326" s="705" t="s">
        <v>1328</v>
      </c>
      <c r="U326" s="705" t="s">
        <v>1328</v>
      </c>
      <c r="V326" s="705" t="s">
        <v>1328</v>
      </c>
      <c r="W326" s="705" t="s">
        <v>1328</v>
      </c>
      <c r="X326" s="705" t="s">
        <v>1328</v>
      </c>
      <c r="Y326" s="705" t="s">
        <v>1328</v>
      </c>
      <c r="Z326" s="705" t="s">
        <v>1328</v>
      </c>
      <c r="AA326" s="705" t="s">
        <v>1328</v>
      </c>
      <c r="AB326" s="705" t="s">
        <v>1328</v>
      </c>
      <c r="AC326" s="705" t="s">
        <v>1328</v>
      </c>
      <c r="AD326" s="705" t="s">
        <v>1328</v>
      </c>
      <c r="AE326" s="705" t="s">
        <v>1328</v>
      </c>
      <c r="AF326" s="705" t="s">
        <v>1328</v>
      </c>
      <c r="AG326" s="705" t="s">
        <v>1328</v>
      </c>
      <c r="AH326" s="705" t="s">
        <v>1328</v>
      </c>
      <c r="AI326" s="705" t="s">
        <v>1328</v>
      </c>
      <c r="AJ326" s="705" t="s">
        <v>1328</v>
      </c>
      <c r="AK326" s="705" t="s">
        <v>1328</v>
      </c>
      <c r="AL326" s="705" t="s">
        <v>1328</v>
      </c>
      <c r="AM326" s="705" t="s">
        <v>1328</v>
      </c>
      <c r="AN326" s="705" t="s">
        <v>1328</v>
      </c>
      <c r="AO326" s="705" t="s">
        <v>1328</v>
      </c>
      <c r="AP326" s="705" t="s">
        <v>1328</v>
      </c>
      <c r="AQ326" s="705" t="s">
        <v>1328</v>
      </c>
      <c r="AR326" s="705" t="s">
        <v>1328</v>
      </c>
      <c r="AS326" s="705" t="s">
        <v>1328</v>
      </c>
      <c r="AT326" s="705" t="s">
        <v>1328</v>
      </c>
      <c r="AU326" s="705" t="s">
        <v>1328</v>
      </c>
      <c r="AV326" s="705" t="s">
        <v>1328</v>
      </c>
      <c r="AW326" s="705" t="s">
        <v>1328</v>
      </c>
      <c r="AX326" s="705" t="s">
        <v>1328</v>
      </c>
      <c r="AY326" s="705" t="s">
        <v>1328</v>
      </c>
      <c r="AZ326" s="705" t="s">
        <v>1328</v>
      </c>
      <c r="BA326" s="705" t="s">
        <v>1328</v>
      </c>
      <c r="BB326" s="705" t="s">
        <v>1328</v>
      </c>
      <c r="BC326" s="705" t="s">
        <v>1328</v>
      </c>
      <c r="BD326" s="705" t="s">
        <v>1328</v>
      </c>
      <c r="BE326" s="705" t="s">
        <v>1328</v>
      </c>
      <c r="BF326" s="705" t="s">
        <v>1328</v>
      </c>
      <c r="BG326" s="705" t="s">
        <v>1328</v>
      </c>
      <c r="BH326" s="705" t="s">
        <v>1328</v>
      </c>
      <c r="BI326" s="705" t="s">
        <v>1328</v>
      </c>
      <c r="BJ326" s="705" t="s">
        <v>1328</v>
      </c>
      <c r="BK326" s="705" t="s">
        <v>1328</v>
      </c>
      <c r="BL326" s="705"/>
      <c r="BM326" s="705"/>
      <c r="BN326" s="705"/>
      <c r="BO326" s="560">
        <v>104</v>
      </c>
      <c r="BP326" s="560">
        <v>104</v>
      </c>
      <c r="BQ326" s="560">
        <v>104</v>
      </c>
      <c r="BR326" s="704" t="s">
        <v>1394</v>
      </c>
    </row>
    <row r="327" spans="1:70" x14ac:dyDescent="0.2">
      <c r="A327" s="599">
        <v>0</v>
      </c>
      <c r="F327" s="562">
        <v>0</v>
      </c>
      <c r="G327" s="562">
        <v>0</v>
      </c>
      <c r="H327" s="562">
        <v>0</v>
      </c>
      <c r="I327" s="562">
        <v>0</v>
      </c>
      <c r="J327" s="562">
        <v>0</v>
      </c>
      <c r="K327" s="562">
        <v>0</v>
      </c>
      <c r="L327" s="562">
        <v>0</v>
      </c>
      <c r="M327" s="562">
        <v>0</v>
      </c>
      <c r="N327" s="562">
        <v>0</v>
      </c>
      <c r="O327" s="562">
        <v>0</v>
      </c>
      <c r="P327" s="562">
        <v>0</v>
      </c>
      <c r="Q327" s="562">
        <v>0</v>
      </c>
      <c r="R327" s="562">
        <v>0</v>
      </c>
      <c r="S327" s="562">
        <v>0</v>
      </c>
      <c r="T327" s="562">
        <v>0</v>
      </c>
      <c r="U327" s="562">
        <v>0</v>
      </c>
      <c r="V327" s="562">
        <v>0</v>
      </c>
      <c r="W327" s="562">
        <v>0</v>
      </c>
      <c r="X327" s="562">
        <v>0</v>
      </c>
      <c r="Y327" s="562">
        <v>0</v>
      </c>
      <c r="Z327" s="562">
        <v>0</v>
      </c>
      <c r="AA327" s="562">
        <v>0</v>
      </c>
      <c r="AB327" s="562">
        <v>0</v>
      </c>
      <c r="AC327" s="562">
        <v>0</v>
      </c>
      <c r="AD327" s="562">
        <v>0</v>
      </c>
      <c r="AE327" s="562">
        <v>0</v>
      </c>
      <c r="AF327" s="562">
        <v>0</v>
      </c>
      <c r="AG327" s="562">
        <v>0</v>
      </c>
      <c r="AH327" s="562">
        <v>0</v>
      </c>
      <c r="AI327" s="562">
        <v>0</v>
      </c>
      <c r="AJ327" s="562">
        <v>0</v>
      </c>
      <c r="AK327" s="562">
        <v>0</v>
      </c>
      <c r="AL327" s="562">
        <v>0</v>
      </c>
      <c r="AM327" s="562">
        <v>0</v>
      </c>
      <c r="AN327" s="562">
        <v>0</v>
      </c>
      <c r="AO327" s="562">
        <v>0</v>
      </c>
      <c r="AP327" s="562">
        <v>0</v>
      </c>
      <c r="AQ327" s="562">
        <v>0</v>
      </c>
      <c r="AR327" s="562">
        <v>0</v>
      </c>
      <c r="AS327" s="562">
        <v>0</v>
      </c>
      <c r="AT327" s="562">
        <v>0</v>
      </c>
      <c r="AU327" s="562">
        <v>0</v>
      </c>
      <c r="AV327" s="562">
        <v>0</v>
      </c>
      <c r="AW327" s="562">
        <v>0</v>
      </c>
      <c r="AX327" s="562">
        <v>0</v>
      </c>
      <c r="AY327" s="562">
        <v>0</v>
      </c>
      <c r="AZ327" s="562">
        <v>0</v>
      </c>
      <c r="BA327" s="562">
        <v>0</v>
      </c>
      <c r="BB327" s="562">
        <v>0</v>
      </c>
      <c r="BC327" s="562">
        <v>0</v>
      </c>
      <c r="BD327" s="562">
        <v>0</v>
      </c>
      <c r="BE327" s="562">
        <v>0</v>
      </c>
      <c r="BF327" s="562">
        <v>0</v>
      </c>
      <c r="BG327" s="562">
        <v>0</v>
      </c>
      <c r="BH327" s="562">
        <v>0</v>
      </c>
      <c r="BI327" s="562">
        <v>0</v>
      </c>
      <c r="BJ327" s="562">
        <v>0</v>
      </c>
      <c r="BK327" s="562">
        <v>0</v>
      </c>
      <c r="BL327" s="562">
        <v>0</v>
      </c>
      <c r="BM327" s="562">
        <v>0</v>
      </c>
      <c r="BN327" s="562">
        <v>0</v>
      </c>
      <c r="BO327" s="562">
        <v>0</v>
      </c>
    </row>
  </sheetData>
  <autoFilter ref="A4:BR326" xr:uid="{00000000-0009-0000-0000-000018000000}"/>
  <mergeCells count="1">
    <mergeCell ref="B5:C5"/>
  </mergeCells>
  <pageMargins left="0.7" right="0.7" top="0.75" bottom="0.75" header="0.3" footer="0.3"/>
  <pageSetup paperSize="9" scale="1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0066CC"/>
  </sheetPr>
  <dimension ref="A1:AB687"/>
  <sheetViews>
    <sheetView topLeftCell="D1" zoomScale="80" zoomScaleNormal="80" workbookViewId="0">
      <selection activeCell="A17" sqref="A17"/>
    </sheetView>
  </sheetViews>
  <sheetFormatPr defaultRowHeight="15" x14ac:dyDescent="0.25"/>
  <cols>
    <col min="1" max="1" width="8.85546875" style="564" customWidth="1"/>
    <col min="2" max="2" width="9.42578125" style="565" customWidth="1"/>
    <col min="3" max="3" width="51.28515625" style="565" customWidth="1"/>
    <col min="4" max="4" width="13.85546875" style="572" customWidth="1"/>
    <col min="5" max="5" width="13.5703125" style="571" bestFit="1" customWidth="1"/>
    <col min="6" max="6" width="11.5703125" style="571" customWidth="1"/>
    <col min="7" max="12" width="10.7109375" style="571" customWidth="1"/>
    <col min="13" max="13" width="11.28515625" style="571" customWidth="1"/>
    <col min="14" max="14" width="11.140625" style="571" customWidth="1"/>
    <col min="15" max="16" width="10.7109375" style="571" customWidth="1"/>
    <col min="17" max="17" width="13.85546875" style="571" bestFit="1" customWidth="1"/>
    <col min="18" max="19" width="12.7109375" style="571" bestFit="1" customWidth="1"/>
    <col min="20" max="20" width="13.28515625" style="641" customWidth="1"/>
    <col min="21" max="21" width="13.5703125" style="641" bestFit="1" customWidth="1"/>
    <col min="22" max="23" width="12.85546875" style="564" customWidth="1"/>
    <col min="24" max="24" width="13.85546875" style="564" bestFit="1" customWidth="1"/>
    <col min="25" max="25" width="12.7109375" style="564" customWidth="1"/>
    <col min="26" max="26" width="13.85546875" style="564" customWidth="1"/>
    <col min="27" max="27" width="9.140625" style="564"/>
  </cols>
  <sheetData>
    <row r="1" spans="1:28" x14ac:dyDescent="0.25">
      <c r="B1" s="1415" t="s">
        <v>1332</v>
      </c>
      <c r="C1" s="1416"/>
      <c r="D1" s="1416"/>
      <c r="E1" s="1416"/>
      <c r="F1" s="1416"/>
      <c r="G1" s="1416"/>
      <c r="H1" s="1416"/>
      <c r="I1" s="1416"/>
      <c r="J1" s="1417"/>
      <c r="K1" s="564"/>
      <c r="L1" s="564"/>
      <c r="M1" s="564"/>
      <c r="N1" s="564"/>
      <c r="O1" s="564"/>
      <c r="P1" s="564"/>
      <c r="Q1" s="564"/>
      <c r="R1" s="564"/>
      <c r="S1" s="564"/>
      <c r="T1" s="564"/>
      <c r="U1" s="564"/>
    </row>
    <row r="2" spans="1:28" ht="15.75" thickBot="1" x14ac:dyDescent="0.3">
      <c r="B2" s="1418"/>
      <c r="C2" s="1419"/>
      <c r="D2" s="1419"/>
      <c r="E2" s="1419"/>
      <c r="F2" s="1419"/>
      <c r="G2" s="1419"/>
      <c r="H2" s="1419"/>
      <c r="I2" s="1419"/>
      <c r="J2" s="1420"/>
      <c r="K2" s="564"/>
      <c r="L2" s="564"/>
      <c r="M2" s="564"/>
      <c r="N2" s="564"/>
      <c r="O2" s="564"/>
      <c r="P2" s="564"/>
      <c r="Q2" s="564"/>
      <c r="R2" s="564"/>
      <c r="S2" s="564"/>
      <c r="T2" s="564"/>
      <c r="U2" s="564"/>
    </row>
    <row r="3" spans="1:28" x14ac:dyDescent="0.25">
      <c r="B3" s="594"/>
      <c r="C3" s="594"/>
      <c r="D3" s="594"/>
      <c r="E3" s="594"/>
      <c r="F3" s="594"/>
      <c r="G3" s="594"/>
      <c r="H3" s="594"/>
      <c r="I3" s="594"/>
      <c r="J3" s="594"/>
      <c r="K3" s="564"/>
      <c r="L3" s="564"/>
      <c r="M3" s="564"/>
      <c r="N3" s="564"/>
      <c r="O3" s="564"/>
      <c r="P3" s="564"/>
      <c r="Q3" s="564"/>
      <c r="R3" s="564"/>
      <c r="S3" s="564"/>
      <c r="T3" s="564"/>
      <c r="U3" s="564"/>
    </row>
    <row r="4" spans="1:28" x14ac:dyDescent="0.25">
      <c r="B4" s="594"/>
      <c r="C4" s="594"/>
      <c r="D4" s="594"/>
      <c r="E4" s="594"/>
      <c r="F4" s="600" t="s">
        <v>1333</v>
      </c>
      <c r="G4" s="594"/>
      <c r="H4" s="594"/>
      <c r="I4" s="594"/>
      <c r="J4" s="594"/>
      <c r="K4" s="594"/>
      <c r="L4" s="594"/>
      <c r="M4" s="564"/>
      <c r="N4" s="564"/>
      <c r="O4" s="564"/>
      <c r="P4" s="564"/>
      <c r="Q4" s="564"/>
      <c r="R4" s="564"/>
      <c r="S4" s="564"/>
      <c r="T4" s="564"/>
      <c r="U4" s="564"/>
    </row>
    <row r="5" spans="1:28" x14ac:dyDescent="0.25">
      <c r="B5" s="564"/>
      <c r="C5" s="564"/>
      <c r="D5" s="564"/>
      <c r="E5" s="564"/>
      <c r="F5" s="564"/>
      <c r="G5" s="564"/>
      <c r="H5" s="564"/>
      <c r="I5" s="564"/>
      <c r="J5" s="564"/>
      <c r="K5" s="564"/>
      <c r="L5" s="564"/>
      <c r="M5" s="564"/>
      <c r="N5" s="564"/>
      <c r="O5" s="564"/>
      <c r="P5" s="564"/>
      <c r="Q5" s="564"/>
      <c r="R5" s="564"/>
      <c r="S5" s="564"/>
      <c r="T5" s="564"/>
      <c r="U5" s="564"/>
    </row>
    <row r="6" spans="1:28" x14ac:dyDescent="0.25">
      <c r="B6" s="601"/>
      <c r="C6" s="594"/>
      <c r="D6" s="1421" t="s">
        <v>1126</v>
      </c>
      <c r="E6" s="1421"/>
      <c r="F6" s="1412" t="s">
        <v>1008</v>
      </c>
      <c r="G6" s="1413"/>
      <c r="H6" s="1412" t="s">
        <v>1009</v>
      </c>
      <c r="I6" s="1413"/>
      <c r="J6" s="1412" t="s">
        <v>1010</v>
      </c>
      <c r="K6" s="1413"/>
      <c r="L6" s="1412" t="s">
        <v>1011</v>
      </c>
      <c r="M6" s="1413"/>
      <c r="N6" s="1412" t="s">
        <v>1012</v>
      </c>
      <c r="O6" s="1413"/>
      <c r="P6" s="1412" t="s">
        <v>1013</v>
      </c>
      <c r="Q6" s="1413"/>
      <c r="R6" s="1412" t="s">
        <v>1014</v>
      </c>
      <c r="S6" s="1413"/>
      <c r="T6" s="1414" t="s">
        <v>1015</v>
      </c>
      <c r="U6" s="1414"/>
      <c r="V6" s="1412" t="s">
        <v>1016</v>
      </c>
      <c r="W6" s="1413"/>
      <c r="X6" s="1410" t="s">
        <v>1334</v>
      </c>
      <c r="Y6" s="1411"/>
      <c r="Z6" s="1410" t="s">
        <v>1127</v>
      </c>
      <c r="AA6" s="1411"/>
      <c r="AB6" t="s">
        <v>1437</v>
      </c>
    </row>
    <row r="7" spans="1:28" x14ac:dyDescent="0.25">
      <c r="B7" s="564"/>
      <c r="C7" s="564"/>
      <c r="D7" s="602" t="s">
        <v>498</v>
      </c>
      <c r="E7" s="603" t="s">
        <v>1007</v>
      </c>
      <c r="F7" s="602" t="s">
        <v>498</v>
      </c>
      <c r="G7" s="603" t="s">
        <v>1007</v>
      </c>
      <c r="H7" s="602" t="s">
        <v>498</v>
      </c>
      <c r="I7" s="603" t="s">
        <v>1007</v>
      </c>
      <c r="J7" s="602" t="s">
        <v>498</v>
      </c>
      <c r="K7" s="603" t="s">
        <v>1007</v>
      </c>
      <c r="L7" s="602" t="s">
        <v>498</v>
      </c>
      <c r="M7" s="603" t="s">
        <v>1007</v>
      </c>
      <c r="N7" s="602" t="s">
        <v>498</v>
      </c>
      <c r="O7" s="603" t="s">
        <v>1007</v>
      </c>
      <c r="P7" s="602" t="s">
        <v>498</v>
      </c>
      <c r="Q7" s="603" t="s">
        <v>1007</v>
      </c>
      <c r="R7" s="602" t="s">
        <v>498</v>
      </c>
      <c r="S7" s="603" t="s">
        <v>1007</v>
      </c>
      <c r="T7" s="602" t="s">
        <v>498</v>
      </c>
      <c r="U7" s="603" t="s">
        <v>1007</v>
      </c>
      <c r="V7" s="603" t="s">
        <v>498</v>
      </c>
      <c r="W7" s="603" t="s">
        <v>1007</v>
      </c>
      <c r="X7" s="602" t="s">
        <v>498</v>
      </c>
      <c r="Y7" s="602" t="s">
        <v>1007</v>
      </c>
      <c r="Z7" s="602" t="s">
        <v>498</v>
      </c>
      <c r="AA7" s="602" t="s">
        <v>1007</v>
      </c>
    </row>
    <row r="8" spans="1:28" x14ac:dyDescent="0.25">
      <c r="A8" s="604"/>
      <c r="B8" s="1405" t="s">
        <v>1128</v>
      </c>
      <c r="C8" s="1405"/>
      <c r="D8" s="605">
        <v>37045</v>
      </c>
      <c r="E8" s="606"/>
      <c r="F8" s="607">
        <v>14.67</v>
      </c>
      <c r="G8" s="608"/>
      <c r="H8" s="609"/>
      <c r="I8" s="608"/>
      <c r="J8" s="607"/>
      <c r="K8" s="608"/>
      <c r="L8" s="607"/>
      <c r="M8" s="608"/>
      <c r="N8" s="607">
        <v>1.5</v>
      </c>
      <c r="O8" s="608"/>
      <c r="P8" s="607">
        <v>1.91</v>
      </c>
      <c r="Q8" s="608"/>
      <c r="R8" s="607">
        <v>12.18</v>
      </c>
      <c r="S8" s="608"/>
      <c r="T8" s="607"/>
      <c r="U8" s="608"/>
      <c r="V8" s="607"/>
      <c r="W8" s="608"/>
      <c r="X8" s="610">
        <v>30.259999999999998</v>
      </c>
      <c r="Y8" s="611"/>
      <c r="Z8" s="612">
        <v>1120981.7</v>
      </c>
      <c r="AA8" s="613"/>
      <c r="AB8">
        <v>16.62</v>
      </c>
    </row>
    <row r="9" spans="1:28" x14ac:dyDescent="0.25">
      <c r="A9" s="604"/>
      <c r="B9" s="1405" t="s">
        <v>1129</v>
      </c>
      <c r="C9" s="1405"/>
      <c r="D9" s="606"/>
      <c r="E9" s="605">
        <v>7020</v>
      </c>
      <c r="F9" s="608"/>
      <c r="G9" s="607">
        <v>14.67</v>
      </c>
      <c r="H9" s="608"/>
      <c r="I9" s="609"/>
      <c r="J9" s="608"/>
      <c r="K9" s="607"/>
      <c r="L9" s="608"/>
      <c r="M9" s="607"/>
      <c r="N9" s="608"/>
      <c r="O9" s="607">
        <v>1.5</v>
      </c>
      <c r="P9" s="608"/>
      <c r="Q9" s="607">
        <v>1.91</v>
      </c>
      <c r="R9" s="608"/>
      <c r="S9" s="607">
        <v>12.18</v>
      </c>
      <c r="T9" s="608"/>
      <c r="U9" s="607"/>
      <c r="V9" s="608"/>
      <c r="W9" s="607"/>
      <c r="X9" s="611"/>
      <c r="Y9" s="610">
        <v>30.259999999999998</v>
      </c>
      <c r="Z9" s="613"/>
      <c r="AA9" s="612">
        <v>212425.19999999998</v>
      </c>
    </row>
    <row r="10" spans="1:28" x14ac:dyDescent="0.25">
      <c r="A10" s="604"/>
      <c r="B10" s="1404" t="s">
        <v>1335</v>
      </c>
      <c r="C10" s="1404"/>
      <c r="D10" s="605">
        <v>4281.4997867928359</v>
      </c>
      <c r="E10" s="614"/>
      <c r="F10" s="615"/>
      <c r="G10" s="616"/>
      <c r="H10" s="609"/>
      <c r="I10" s="616"/>
      <c r="J10" s="615"/>
      <c r="K10" s="616"/>
      <c r="L10" s="615"/>
      <c r="M10" s="616"/>
      <c r="N10" s="615"/>
      <c r="O10" s="616"/>
      <c r="P10" s="615"/>
      <c r="Q10" s="616"/>
      <c r="R10" s="615"/>
      <c r="S10" s="616"/>
      <c r="T10" s="615"/>
      <c r="U10" s="616"/>
      <c r="V10" s="615"/>
      <c r="W10" s="616"/>
      <c r="X10" s="610">
        <v>0</v>
      </c>
      <c r="Y10" s="611"/>
      <c r="Z10" s="612">
        <v>0</v>
      </c>
      <c r="AA10" s="613"/>
    </row>
    <row r="11" spans="1:28" x14ac:dyDescent="0.25">
      <c r="A11" s="604"/>
      <c r="B11" s="1404" t="s">
        <v>1336</v>
      </c>
      <c r="C11" s="1404"/>
      <c r="D11" s="614"/>
      <c r="E11" s="605">
        <v>1386.9086338885327</v>
      </c>
      <c r="F11" s="616"/>
      <c r="G11" s="615"/>
      <c r="H11" s="616"/>
      <c r="I11" s="609"/>
      <c r="J11" s="616"/>
      <c r="K11" s="615"/>
      <c r="L11" s="616"/>
      <c r="M11" s="615"/>
      <c r="N11" s="616"/>
      <c r="O11" s="615"/>
      <c r="P11" s="616"/>
      <c r="Q11" s="615"/>
      <c r="R11" s="616"/>
      <c r="S11" s="615"/>
      <c r="T11" s="616"/>
      <c r="U11" s="615"/>
      <c r="V11" s="616"/>
      <c r="W11" s="615"/>
      <c r="X11" s="611"/>
      <c r="Y11" s="610">
        <v>0</v>
      </c>
      <c r="Z11" s="613"/>
      <c r="AA11" s="612">
        <v>0</v>
      </c>
    </row>
    <row r="12" spans="1:28" x14ac:dyDescent="0.25">
      <c r="A12" s="604"/>
      <c r="B12" s="1405" t="s">
        <v>1119</v>
      </c>
      <c r="C12" s="1405"/>
      <c r="D12" s="605">
        <v>2828.7995680818262</v>
      </c>
      <c r="E12" s="605">
        <v>618.54128318385733</v>
      </c>
      <c r="F12" s="607"/>
      <c r="G12" s="607"/>
      <c r="H12" s="609"/>
      <c r="I12" s="609"/>
      <c r="J12" s="607"/>
      <c r="K12" s="607"/>
      <c r="L12" s="607"/>
      <c r="M12" s="607"/>
      <c r="N12" s="607"/>
      <c r="O12" s="607"/>
      <c r="P12" s="607"/>
      <c r="Q12" s="607"/>
      <c r="R12" s="607"/>
      <c r="S12" s="607"/>
      <c r="T12" s="607"/>
      <c r="U12" s="607"/>
      <c r="V12" s="607"/>
      <c r="W12" s="607"/>
      <c r="X12" s="610">
        <v>0</v>
      </c>
      <c r="Y12" s="610">
        <v>0</v>
      </c>
      <c r="Z12" s="612">
        <v>0</v>
      </c>
      <c r="AA12" s="612">
        <v>0</v>
      </c>
    </row>
    <row r="13" spans="1:28" x14ac:dyDescent="0.25">
      <c r="A13" s="604"/>
      <c r="B13" s="1405" t="s">
        <v>1120</v>
      </c>
      <c r="C13" s="1405"/>
      <c r="D13" s="605">
        <v>1871.4866209582817</v>
      </c>
      <c r="E13" s="605">
        <v>352.01755023438187</v>
      </c>
      <c r="F13" s="607"/>
      <c r="G13" s="607"/>
      <c r="H13" s="609"/>
      <c r="I13" s="609"/>
      <c r="J13" s="607"/>
      <c r="K13" s="607"/>
      <c r="L13" s="607"/>
      <c r="M13" s="607"/>
      <c r="N13" s="607"/>
      <c r="O13" s="607"/>
      <c r="P13" s="607"/>
      <c r="Q13" s="607"/>
      <c r="R13" s="607"/>
      <c r="S13" s="607"/>
      <c r="T13" s="607"/>
      <c r="U13" s="607"/>
      <c r="V13" s="607"/>
      <c r="W13" s="607"/>
      <c r="X13" s="610">
        <v>0</v>
      </c>
      <c r="Y13" s="610">
        <v>0</v>
      </c>
      <c r="Z13" s="612">
        <v>0</v>
      </c>
      <c r="AA13" s="612">
        <v>0</v>
      </c>
    </row>
    <row r="14" spans="1:28" x14ac:dyDescent="0.25">
      <c r="A14" s="604"/>
      <c r="B14" s="1405" t="s">
        <v>1121</v>
      </c>
      <c r="C14" s="1405"/>
      <c r="D14" s="605">
        <v>1940.9488064513207</v>
      </c>
      <c r="E14" s="605">
        <v>308.88258796493727</v>
      </c>
      <c r="F14" s="607"/>
      <c r="G14" s="607"/>
      <c r="H14" s="609"/>
      <c r="I14" s="609"/>
      <c r="J14" s="607"/>
      <c r="K14" s="607"/>
      <c r="L14" s="607"/>
      <c r="M14" s="607"/>
      <c r="N14" s="607"/>
      <c r="O14" s="607"/>
      <c r="P14" s="607"/>
      <c r="Q14" s="607"/>
      <c r="R14" s="607"/>
      <c r="S14" s="607"/>
      <c r="T14" s="607"/>
      <c r="U14" s="607"/>
      <c r="V14" s="607"/>
      <c r="W14" s="607"/>
      <c r="X14" s="610">
        <v>0</v>
      </c>
      <c r="Y14" s="610">
        <v>0</v>
      </c>
      <c r="Z14" s="612">
        <v>0</v>
      </c>
      <c r="AA14" s="612">
        <v>0</v>
      </c>
    </row>
    <row r="15" spans="1:28" x14ac:dyDescent="0.25">
      <c r="A15" s="604"/>
      <c r="B15" s="1405" t="s">
        <v>1122</v>
      </c>
      <c r="C15" s="1405"/>
      <c r="D15" s="605">
        <v>1009.1918399214874</v>
      </c>
      <c r="E15" s="605">
        <v>97.004261363636346</v>
      </c>
      <c r="F15" s="607"/>
      <c r="G15" s="607"/>
      <c r="H15" s="609"/>
      <c r="I15" s="609"/>
      <c r="J15" s="607"/>
      <c r="K15" s="607"/>
      <c r="L15" s="607"/>
      <c r="M15" s="607"/>
      <c r="N15" s="607"/>
      <c r="O15" s="607"/>
      <c r="P15" s="607"/>
      <c r="Q15" s="607"/>
      <c r="R15" s="607"/>
      <c r="S15" s="607"/>
      <c r="T15" s="607"/>
      <c r="U15" s="607"/>
      <c r="V15" s="607"/>
      <c r="W15" s="607"/>
      <c r="X15" s="610">
        <v>0</v>
      </c>
      <c r="Y15" s="610">
        <v>0</v>
      </c>
      <c r="Z15" s="612">
        <v>0</v>
      </c>
      <c r="AA15" s="612">
        <v>0</v>
      </c>
    </row>
    <row r="16" spans="1:28" x14ac:dyDescent="0.25">
      <c r="A16" s="604"/>
      <c r="B16" s="1405" t="s">
        <v>1123</v>
      </c>
      <c r="C16" s="1405"/>
      <c r="D16" s="605">
        <v>892.81916927961288</v>
      </c>
      <c r="E16" s="605">
        <v>44.005681818181841</v>
      </c>
      <c r="F16" s="607"/>
      <c r="G16" s="607"/>
      <c r="H16" s="609"/>
      <c r="I16" s="609"/>
      <c r="J16" s="607"/>
      <c r="K16" s="607"/>
      <c r="L16" s="607"/>
      <c r="M16" s="607"/>
      <c r="N16" s="607"/>
      <c r="O16" s="607"/>
      <c r="P16" s="607"/>
      <c r="Q16" s="607"/>
      <c r="R16" s="607"/>
      <c r="S16" s="607"/>
      <c r="T16" s="607"/>
      <c r="U16" s="607"/>
      <c r="V16" s="607"/>
      <c r="W16" s="607"/>
      <c r="X16" s="610">
        <v>0</v>
      </c>
      <c r="Y16" s="610">
        <v>0</v>
      </c>
      <c r="Z16" s="612">
        <v>0</v>
      </c>
      <c r="AA16" s="612">
        <v>0</v>
      </c>
    </row>
    <row r="17" spans="1:27" x14ac:dyDescent="0.25">
      <c r="A17" s="604"/>
      <c r="B17" s="1405" t="s">
        <v>1124</v>
      </c>
      <c r="C17" s="1405"/>
      <c r="D17" s="605">
        <v>203.00539817892772</v>
      </c>
      <c r="E17" s="605">
        <v>5.0000000000000018</v>
      </c>
      <c r="F17" s="607"/>
      <c r="G17" s="607"/>
      <c r="H17" s="609"/>
      <c r="I17" s="609"/>
      <c r="J17" s="607"/>
      <c r="K17" s="607"/>
      <c r="L17" s="607"/>
      <c r="M17" s="607"/>
      <c r="N17" s="607"/>
      <c r="O17" s="607"/>
      <c r="P17" s="607"/>
      <c r="Q17" s="607"/>
      <c r="R17" s="607"/>
      <c r="S17" s="607"/>
      <c r="T17" s="607"/>
      <c r="U17" s="607"/>
      <c r="V17" s="607"/>
      <c r="W17" s="607"/>
      <c r="X17" s="610">
        <v>0</v>
      </c>
      <c r="Y17" s="610">
        <v>0</v>
      </c>
      <c r="Z17" s="612">
        <v>0</v>
      </c>
      <c r="AA17" s="612">
        <v>0</v>
      </c>
    </row>
    <row r="18" spans="1:27" x14ac:dyDescent="0.25">
      <c r="A18" s="604"/>
      <c r="B18" s="1409" t="s">
        <v>1125</v>
      </c>
      <c r="C18" s="1409"/>
      <c r="D18" s="605">
        <v>123.96573917343227</v>
      </c>
      <c r="E18" s="605">
        <v>70.293823120393014</v>
      </c>
      <c r="F18" s="615"/>
      <c r="G18" s="607"/>
      <c r="H18" s="609"/>
      <c r="I18" s="609"/>
      <c r="J18" s="615"/>
      <c r="K18" s="615"/>
      <c r="L18" s="615"/>
      <c r="M18" s="615"/>
      <c r="N18" s="615"/>
      <c r="O18" s="615"/>
      <c r="P18" s="615"/>
      <c r="Q18" s="615"/>
      <c r="R18" s="615"/>
      <c r="S18" s="615"/>
      <c r="T18" s="615"/>
      <c r="U18" s="615"/>
      <c r="V18" s="615"/>
      <c r="W18" s="615"/>
      <c r="X18" s="610">
        <v>0</v>
      </c>
      <c r="Y18" s="610">
        <v>0</v>
      </c>
      <c r="Z18" s="612">
        <v>0</v>
      </c>
      <c r="AA18" s="612">
        <v>0</v>
      </c>
    </row>
    <row r="19" spans="1:27" x14ac:dyDescent="0.25">
      <c r="A19" s="604"/>
      <c r="B19" s="1404" t="s">
        <v>1337</v>
      </c>
      <c r="C19" s="1404"/>
      <c r="D19" s="605">
        <v>7665.2249945838012</v>
      </c>
      <c r="E19" s="617"/>
      <c r="F19" s="615"/>
      <c r="G19" s="616"/>
      <c r="H19" s="609"/>
      <c r="I19" s="616"/>
      <c r="J19" s="615"/>
      <c r="K19" s="616"/>
      <c r="L19" s="615"/>
      <c r="M19" s="616"/>
      <c r="N19" s="615"/>
      <c r="O19" s="616"/>
      <c r="P19" s="615"/>
      <c r="Q19" s="616"/>
      <c r="R19" s="615"/>
      <c r="S19" s="616"/>
      <c r="T19" s="615"/>
      <c r="U19" s="616"/>
      <c r="V19" s="615"/>
      <c r="W19" s="616"/>
      <c r="X19" s="610">
        <v>0</v>
      </c>
      <c r="Y19" s="611"/>
      <c r="Z19" s="612">
        <v>0</v>
      </c>
      <c r="AA19" s="613"/>
    </row>
    <row r="20" spans="1:27" x14ac:dyDescent="0.25">
      <c r="A20" s="604"/>
      <c r="B20" s="1405" t="s">
        <v>1338</v>
      </c>
      <c r="C20" s="1405"/>
      <c r="D20" s="606"/>
      <c r="E20" s="605">
        <v>1854.7679759140638</v>
      </c>
      <c r="F20" s="608"/>
      <c r="G20" s="607"/>
      <c r="H20" s="608"/>
      <c r="I20" s="609"/>
      <c r="J20" s="608"/>
      <c r="K20" s="607"/>
      <c r="L20" s="608"/>
      <c r="M20" s="607"/>
      <c r="N20" s="608"/>
      <c r="O20" s="607"/>
      <c r="P20" s="608"/>
      <c r="Q20" s="607"/>
      <c r="R20" s="608"/>
      <c r="S20" s="607"/>
      <c r="T20" s="608"/>
      <c r="U20" s="607"/>
      <c r="V20" s="608"/>
      <c r="W20" s="607"/>
      <c r="X20" s="611"/>
      <c r="Y20" s="610">
        <v>0</v>
      </c>
      <c r="Z20" s="613"/>
      <c r="AA20" s="612">
        <v>0</v>
      </c>
    </row>
    <row r="21" spans="1:27" x14ac:dyDescent="0.25">
      <c r="A21" s="604"/>
      <c r="B21" s="1404" t="s">
        <v>1339</v>
      </c>
      <c r="C21" s="1404"/>
      <c r="D21" s="605">
        <v>808.68943286153308</v>
      </c>
      <c r="E21" s="617"/>
      <c r="F21" s="615"/>
      <c r="G21" s="616"/>
      <c r="H21" s="609"/>
      <c r="I21" s="616"/>
      <c r="J21" s="615"/>
      <c r="K21" s="616"/>
      <c r="L21" s="615"/>
      <c r="M21" s="616"/>
      <c r="N21" s="615"/>
      <c r="O21" s="616"/>
      <c r="P21" s="615"/>
      <c r="Q21" s="616"/>
      <c r="R21" s="615"/>
      <c r="S21" s="616"/>
      <c r="T21" s="615"/>
      <c r="U21" s="616"/>
      <c r="V21" s="615"/>
      <c r="W21" s="616"/>
      <c r="X21" s="610">
        <v>0</v>
      </c>
      <c r="Y21" s="611"/>
      <c r="Z21" s="612">
        <v>0</v>
      </c>
      <c r="AA21" s="613"/>
    </row>
    <row r="22" spans="1:27" x14ac:dyDescent="0.25">
      <c r="A22" s="604"/>
      <c r="B22" s="1404" t="s">
        <v>1340</v>
      </c>
      <c r="C22" s="1404"/>
      <c r="D22" s="617"/>
      <c r="E22" s="605">
        <v>19.987942393490364</v>
      </c>
      <c r="F22" s="616"/>
      <c r="G22" s="615"/>
      <c r="H22" s="616"/>
      <c r="I22" s="609"/>
      <c r="J22" s="616"/>
      <c r="K22" s="615"/>
      <c r="L22" s="616"/>
      <c r="M22" s="615"/>
      <c r="N22" s="616"/>
      <c r="O22" s="615"/>
      <c r="P22" s="616"/>
      <c r="Q22" s="615"/>
      <c r="R22" s="616"/>
      <c r="S22" s="615"/>
      <c r="T22" s="616"/>
      <c r="U22" s="615"/>
      <c r="V22" s="616"/>
      <c r="W22" s="615"/>
      <c r="X22" s="611"/>
      <c r="Y22" s="610">
        <v>0</v>
      </c>
      <c r="Z22" s="613"/>
      <c r="AA22" s="612">
        <v>0</v>
      </c>
    </row>
    <row r="23" spans="1:27" x14ac:dyDescent="0.25">
      <c r="A23" s="604"/>
      <c r="B23" s="1405" t="s">
        <v>1136</v>
      </c>
      <c r="C23" s="1405"/>
      <c r="D23" s="605">
        <v>374.42985781990603</v>
      </c>
      <c r="E23" s="605">
        <v>0</v>
      </c>
      <c r="F23" s="607"/>
      <c r="G23" s="607"/>
      <c r="H23" s="618"/>
      <c r="I23" s="609"/>
      <c r="J23" s="607"/>
      <c r="K23" s="607"/>
      <c r="L23" s="607"/>
      <c r="M23" s="607"/>
      <c r="N23" s="607"/>
      <c r="O23" s="607"/>
      <c r="P23" s="607"/>
      <c r="Q23" s="607"/>
      <c r="R23" s="607"/>
      <c r="S23" s="607"/>
      <c r="T23" s="607"/>
      <c r="U23" s="607"/>
      <c r="V23" s="607"/>
      <c r="W23" s="607"/>
      <c r="X23" s="610">
        <v>0</v>
      </c>
      <c r="Y23" s="610">
        <v>0</v>
      </c>
      <c r="Z23" s="612">
        <v>0</v>
      </c>
      <c r="AA23" s="612">
        <v>0</v>
      </c>
    </row>
    <row r="24" spans="1:27" x14ac:dyDescent="0.25">
      <c r="B24" s="1406" t="s">
        <v>516</v>
      </c>
      <c r="C24" s="1406"/>
      <c r="D24" s="605">
        <v>180</v>
      </c>
      <c r="E24" s="605">
        <v>7</v>
      </c>
      <c r="F24" s="619"/>
      <c r="G24" s="619"/>
      <c r="H24" s="609"/>
      <c r="I24" s="609"/>
      <c r="J24" s="619"/>
      <c r="K24" s="619"/>
      <c r="L24" s="619"/>
      <c r="M24" s="619"/>
      <c r="N24" s="619"/>
      <c r="O24" s="619"/>
      <c r="P24" s="619"/>
      <c r="Q24" s="619"/>
      <c r="R24" s="619"/>
      <c r="S24" s="619"/>
      <c r="T24" s="619"/>
      <c r="U24" s="619"/>
      <c r="V24" s="619"/>
      <c r="W24" s="619"/>
      <c r="X24" s="610">
        <v>0</v>
      </c>
      <c r="Y24" s="610">
        <v>0</v>
      </c>
      <c r="Z24" s="612">
        <v>0</v>
      </c>
      <c r="AA24" s="612">
        <v>0</v>
      </c>
    </row>
    <row r="25" spans="1:27" x14ac:dyDescent="0.25">
      <c r="B25" s="620" t="s">
        <v>1341</v>
      </c>
      <c r="C25" s="621"/>
      <c r="D25" s="621"/>
      <c r="E25" s="621"/>
      <c r="F25" s="1407"/>
      <c r="G25" s="1407"/>
      <c r="H25" s="1407"/>
      <c r="I25" s="1407"/>
      <c r="J25" s="1407"/>
      <c r="K25" s="1407"/>
      <c r="L25" s="1407"/>
      <c r="M25" s="1407"/>
      <c r="N25" s="1407"/>
      <c r="O25" s="1407"/>
      <c r="P25" s="1407"/>
      <c r="Q25" s="1407"/>
      <c r="R25" s="1407"/>
      <c r="S25" s="1407"/>
      <c r="T25" s="1407"/>
      <c r="U25" s="1407"/>
      <c r="V25" s="1407"/>
      <c r="W25" s="1407"/>
      <c r="X25" s="1407"/>
      <c r="Y25" s="1407"/>
      <c r="Z25" s="1407"/>
      <c r="AA25" s="1408"/>
    </row>
    <row r="26" spans="1:27" x14ac:dyDescent="0.25">
      <c r="B26" s="1406" t="s">
        <v>1342</v>
      </c>
      <c r="C26" s="1406"/>
      <c r="D26" s="605">
        <v>29</v>
      </c>
      <c r="E26" s="605">
        <v>0</v>
      </c>
      <c r="F26" s="622"/>
      <c r="G26" s="622"/>
      <c r="H26" s="623"/>
      <c r="I26" s="623"/>
      <c r="J26" s="622"/>
      <c r="K26" s="622"/>
      <c r="L26" s="622"/>
      <c r="M26" s="622"/>
      <c r="N26" s="622"/>
      <c r="O26" s="622"/>
      <c r="P26" s="622"/>
      <c r="Q26" s="622"/>
      <c r="R26" s="622"/>
      <c r="S26" s="622"/>
      <c r="T26" s="622"/>
      <c r="U26" s="622"/>
      <c r="V26" s="622"/>
      <c r="W26" s="622"/>
      <c r="X26" s="624">
        <v>0</v>
      </c>
      <c r="Y26" s="624">
        <v>0</v>
      </c>
      <c r="Z26" s="625">
        <v>0</v>
      </c>
      <c r="AA26" s="625">
        <v>0</v>
      </c>
    </row>
    <row r="27" spans="1:27" x14ac:dyDescent="0.25">
      <c r="B27" s="595"/>
      <c r="C27" s="595"/>
      <c r="D27" s="595"/>
      <c r="E27" s="595"/>
      <c r="F27" s="626"/>
      <c r="G27" s="626"/>
      <c r="H27" s="627"/>
      <c r="I27" s="627"/>
      <c r="J27" s="626"/>
      <c r="K27" s="626"/>
      <c r="L27" s="627"/>
      <c r="M27" s="627"/>
      <c r="N27" s="627"/>
      <c r="O27" s="627"/>
      <c r="P27" s="627"/>
      <c r="Q27" s="627"/>
      <c r="R27" s="627"/>
      <c r="S27" s="627"/>
      <c r="T27" s="627"/>
      <c r="U27" s="627"/>
      <c r="V27" s="627"/>
      <c r="W27" s="627"/>
      <c r="X27" s="628"/>
      <c r="Y27" s="628"/>
      <c r="Z27" s="628"/>
      <c r="AA27" s="628"/>
    </row>
    <row r="28" spans="1:27" x14ac:dyDescent="0.25">
      <c r="B28" s="564"/>
      <c r="C28" s="564"/>
      <c r="D28" s="629" t="s">
        <v>1343</v>
      </c>
      <c r="E28" s="564"/>
      <c r="F28" s="630"/>
      <c r="G28" s="630"/>
      <c r="H28" s="630"/>
      <c r="I28" s="630"/>
      <c r="J28" s="630"/>
      <c r="K28" s="630"/>
      <c r="L28" s="630"/>
      <c r="M28" s="630"/>
      <c r="N28" s="630"/>
      <c r="O28" s="630"/>
      <c r="P28" s="630"/>
      <c r="Q28" s="630"/>
      <c r="R28" s="630"/>
      <c r="S28" s="564"/>
      <c r="T28" s="564"/>
      <c r="U28" s="564"/>
    </row>
    <row r="29" spans="1:27" x14ac:dyDescent="0.25">
      <c r="A29" s="631"/>
      <c r="B29" s="631"/>
      <c r="C29" s="631"/>
      <c r="D29" s="631"/>
      <c r="E29" s="632">
        <v>1333406.8999999999</v>
      </c>
      <c r="F29" s="632">
        <v>0</v>
      </c>
      <c r="G29" s="632">
        <v>0</v>
      </c>
      <c r="H29" s="632">
        <v>0</v>
      </c>
      <c r="I29" s="632">
        <v>0</v>
      </c>
      <c r="J29" s="632">
        <v>0</v>
      </c>
      <c r="K29" s="632">
        <v>0</v>
      </c>
      <c r="L29" s="632">
        <v>0</v>
      </c>
      <c r="M29" s="632">
        <v>0</v>
      </c>
      <c r="N29" s="632">
        <v>0</v>
      </c>
      <c r="O29" s="632">
        <v>0</v>
      </c>
      <c r="P29" s="632">
        <v>0</v>
      </c>
      <c r="Q29" s="632">
        <v>0</v>
      </c>
      <c r="R29" s="633">
        <v>0</v>
      </c>
      <c r="S29" s="632">
        <v>0</v>
      </c>
      <c r="T29" s="632">
        <v>1333406.8999999999</v>
      </c>
      <c r="U29" s="634">
        <v>0</v>
      </c>
      <c r="V29" s="631"/>
      <c r="W29" s="631"/>
      <c r="X29" s="631"/>
      <c r="Y29" s="631"/>
      <c r="Z29" s="631"/>
      <c r="AA29" s="631"/>
    </row>
    <row r="30" spans="1:27" ht="75" x14ac:dyDescent="0.2">
      <c r="A30" s="549" t="s">
        <v>658</v>
      </c>
      <c r="B30" s="549" t="s">
        <v>1018</v>
      </c>
      <c r="C30" s="636" t="s">
        <v>1019</v>
      </c>
      <c r="D30" s="636" t="s">
        <v>1020</v>
      </c>
      <c r="E30" s="637" t="s">
        <v>509</v>
      </c>
      <c r="F30" s="637" t="s">
        <v>1344</v>
      </c>
      <c r="G30" s="638" t="s">
        <v>1130</v>
      </c>
      <c r="H30" s="638" t="s">
        <v>1131</v>
      </c>
      <c r="I30" s="638" t="s">
        <v>1132</v>
      </c>
      <c r="J30" s="638" t="s">
        <v>1133</v>
      </c>
      <c r="K30" s="638" t="s">
        <v>1134</v>
      </c>
      <c r="L30" s="638" t="s">
        <v>1135</v>
      </c>
      <c r="M30" s="638" t="s">
        <v>642</v>
      </c>
      <c r="N30" s="638" t="s">
        <v>1345</v>
      </c>
      <c r="O30" s="638" t="s">
        <v>643</v>
      </c>
      <c r="P30" s="638" t="s">
        <v>644</v>
      </c>
      <c r="Q30" s="638" t="s">
        <v>515</v>
      </c>
      <c r="R30" s="638" t="s">
        <v>516</v>
      </c>
      <c r="S30" s="638" t="s">
        <v>1137</v>
      </c>
      <c r="T30" s="638" t="s">
        <v>1346</v>
      </c>
      <c r="U30" s="638" t="s">
        <v>542</v>
      </c>
      <c r="V30" s="638" t="s">
        <v>1435</v>
      </c>
      <c r="W30" s="635"/>
      <c r="X30" s="635"/>
      <c r="Y30" s="635"/>
      <c r="Z30" s="635"/>
      <c r="AA30" s="635"/>
    </row>
    <row r="31" spans="1:27" x14ac:dyDescent="0.25">
      <c r="B31" s="1402" t="s">
        <v>542</v>
      </c>
      <c r="C31" s="1403"/>
      <c r="D31" s="639"/>
      <c r="E31" s="640">
        <v>1333406.8999999999</v>
      </c>
      <c r="F31" s="640">
        <v>0</v>
      </c>
      <c r="G31" s="640">
        <v>0</v>
      </c>
      <c r="H31" s="640">
        <v>0</v>
      </c>
      <c r="I31" s="640">
        <v>0</v>
      </c>
      <c r="J31" s="640">
        <v>0</v>
      </c>
      <c r="K31" s="640">
        <v>0</v>
      </c>
      <c r="L31" s="640">
        <v>0</v>
      </c>
      <c r="M31" s="640">
        <v>0</v>
      </c>
      <c r="N31" s="640">
        <v>0</v>
      </c>
      <c r="O31" s="640">
        <v>0</v>
      </c>
      <c r="P31" s="640">
        <v>0</v>
      </c>
      <c r="Q31" s="640">
        <v>0</v>
      </c>
      <c r="R31" s="640">
        <v>0</v>
      </c>
      <c r="S31" s="640">
        <v>0</v>
      </c>
      <c r="T31" s="640">
        <v>0</v>
      </c>
      <c r="U31" s="640">
        <v>1333406.8999999999</v>
      </c>
      <c r="V31" s="640">
        <v>719529.66000000015</v>
      </c>
    </row>
    <row r="32" spans="1:27" x14ac:dyDescent="0.25">
      <c r="A32" s="564">
        <v>205</v>
      </c>
      <c r="B32" s="584">
        <v>9352002</v>
      </c>
      <c r="C32" s="584" t="s">
        <v>771</v>
      </c>
      <c r="D32" s="584" t="s">
        <v>664</v>
      </c>
      <c r="E32" s="610">
        <v>3479.8999999999996</v>
      </c>
      <c r="F32" s="610">
        <v>0</v>
      </c>
      <c r="G32" s="610">
        <v>0</v>
      </c>
      <c r="H32" s="610">
        <v>0</v>
      </c>
      <c r="I32" s="610">
        <v>0</v>
      </c>
      <c r="J32" s="610">
        <v>0</v>
      </c>
      <c r="K32" s="610">
        <v>0</v>
      </c>
      <c r="L32" s="610">
        <v>0</v>
      </c>
      <c r="M32" s="610">
        <v>0</v>
      </c>
      <c r="N32" s="610">
        <v>0</v>
      </c>
      <c r="O32" s="610">
        <v>0</v>
      </c>
      <c r="P32" s="610">
        <v>0</v>
      </c>
      <c r="Q32" s="610">
        <v>0</v>
      </c>
      <c r="R32" s="610">
        <v>0</v>
      </c>
      <c r="S32" s="610">
        <v>0</v>
      </c>
      <c r="T32" s="610">
        <v>0</v>
      </c>
      <c r="U32" s="610">
        <v>3479.8999999999996</v>
      </c>
      <c r="V32" s="610">
        <v>1911.3000000000002</v>
      </c>
    </row>
    <row r="33" spans="1:22" x14ac:dyDescent="0.25">
      <c r="A33" s="564">
        <v>429</v>
      </c>
      <c r="B33" s="584">
        <v>9352005</v>
      </c>
      <c r="C33" s="584" t="s">
        <v>879</v>
      </c>
      <c r="D33" s="584" t="s">
        <v>664</v>
      </c>
      <c r="E33" s="610">
        <v>5658.62</v>
      </c>
      <c r="F33" s="610">
        <v>0</v>
      </c>
      <c r="G33" s="610">
        <v>0</v>
      </c>
      <c r="H33" s="610">
        <v>0</v>
      </c>
      <c r="I33" s="610">
        <v>0</v>
      </c>
      <c r="J33" s="610">
        <v>0</v>
      </c>
      <c r="K33" s="610">
        <v>0</v>
      </c>
      <c r="L33" s="610">
        <v>0</v>
      </c>
      <c r="M33" s="610">
        <v>0</v>
      </c>
      <c r="N33" s="610">
        <v>0</v>
      </c>
      <c r="O33" s="610">
        <v>0</v>
      </c>
      <c r="P33" s="610">
        <v>0</v>
      </c>
      <c r="Q33" s="610">
        <v>0</v>
      </c>
      <c r="R33" s="610">
        <v>0</v>
      </c>
      <c r="S33" s="610">
        <v>0</v>
      </c>
      <c r="T33" s="610">
        <v>0</v>
      </c>
      <c r="U33" s="610">
        <v>5658.62</v>
      </c>
      <c r="V33" s="610">
        <v>3107.94</v>
      </c>
    </row>
    <row r="34" spans="1:22" x14ac:dyDescent="0.25">
      <c r="A34" s="564">
        <v>436</v>
      </c>
      <c r="B34" s="584">
        <v>9352007</v>
      </c>
      <c r="C34" s="584" t="s">
        <v>1150</v>
      </c>
      <c r="D34" s="584" t="s">
        <v>664</v>
      </c>
      <c r="E34" s="610">
        <v>7897.86</v>
      </c>
      <c r="F34" s="610">
        <v>0</v>
      </c>
      <c r="G34" s="610">
        <v>0</v>
      </c>
      <c r="H34" s="610">
        <v>0</v>
      </c>
      <c r="I34" s="610">
        <v>0</v>
      </c>
      <c r="J34" s="610">
        <v>0</v>
      </c>
      <c r="K34" s="610">
        <v>0</v>
      </c>
      <c r="L34" s="610">
        <v>0</v>
      </c>
      <c r="M34" s="610">
        <v>0</v>
      </c>
      <c r="N34" s="610">
        <v>0</v>
      </c>
      <c r="O34" s="610">
        <v>0</v>
      </c>
      <c r="P34" s="610">
        <v>0</v>
      </c>
      <c r="Q34" s="610">
        <v>0</v>
      </c>
      <c r="R34" s="610">
        <v>0</v>
      </c>
      <c r="S34" s="610">
        <v>0</v>
      </c>
      <c r="T34" s="610">
        <v>0</v>
      </c>
      <c r="U34" s="610">
        <v>7897.86</v>
      </c>
      <c r="V34" s="610">
        <v>4337.8200000000006</v>
      </c>
    </row>
    <row r="35" spans="1:22" x14ac:dyDescent="0.25">
      <c r="A35" s="564">
        <v>443</v>
      </c>
      <c r="B35" s="584">
        <v>9352009</v>
      </c>
      <c r="C35" s="584" t="s">
        <v>885</v>
      </c>
      <c r="D35" s="584" t="s">
        <v>664</v>
      </c>
      <c r="E35" s="610">
        <v>8291.24</v>
      </c>
      <c r="F35" s="610">
        <v>0</v>
      </c>
      <c r="G35" s="610">
        <v>0</v>
      </c>
      <c r="H35" s="610">
        <v>0</v>
      </c>
      <c r="I35" s="610">
        <v>0</v>
      </c>
      <c r="J35" s="610">
        <v>0</v>
      </c>
      <c r="K35" s="610">
        <v>0</v>
      </c>
      <c r="L35" s="610">
        <v>0</v>
      </c>
      <c r="M35" s="610">
        <v>0</v>
      </c>
      <c r="N35" s="610">
        <v>0</v>
      </c>
      <c r="O35" s="610">
        <v>0</v>
      </c>
      <c r="P35" s="610">
        <v>0</v>
      </c>
      <c r="Q35" s="610">
        <v>0</v>
      </c>
      <c r="R35" s="610">
        <v>0</v>
      </c>
      <c r="S35" s="610">
        <v>0</v>
      </c>
      <c r="T35" s="610">
        <v>0</v>
      </c>
      <c r="U35" s="610">
        <v>8291.24</v>
      </c>
      <c r="V35" s="610">
        <v>4553.88</v>
      </c>
    </row>
    <row r="36" spans="1:22" x14ac:dyDescent="0.25">
      <c r="A36" s="564">
        <v>451</v>
      </c>
      <c r="B36" s="584">
        <v>9352011</v>
      </c>
      <c r="C36" s="584" t="s">
        <v>891</v>
      </c>
      <c r="D36" s="584" t="s">
        <v>664</v>
      </c>
      <c r="E36" s="610">
        <v>6838.7599999999993</v>
      </c>
      <c r="F36" s="610">
        <v>0</v>
      </c>
      <c r="G36" s="610">
        <v>0</v>
      </c>
      <c r="H36" s="610">
        <v>0</v>
      </c>
      <c r="I36" s="610">
        <v>0</v>
      </c>
      <c r="J36" s="610">
        <v>0</v>
      </c>
      <c r="K36" s="610">
        <v>0</v>
      </c>
      <c r="L36" s="610">
        <v>0</v>
      </c>
      <c r="M36" s="610">
        <v>0</v>
      </c>
      <c r="N36" s="610">
        <v>0</v>
      </c>
      <c r="O36" s="610">
        <v>0</v>
      </c>
      <c r="P36" s="610">
        <v>0</v>
      </c>
      <c r="Q36" s="610">
        <v>0</v>
      </c>
      <c r="R36" s="610">
        <v>0</v>
      </c>
      <c r="S36" s="610">
        <v>0</v>
      </c>
      <c r="T36" s="610">
        <v>0</v>
      </c>
      <c r="U36" s="610">
        <v>6838.7599999999993</v>
      </c>
      <c r="V36" s="610">
        <v>3756.1200000000003</v>
      </c>
    </row>
    <row r="37" spans="1:22" x14ac:dyDescent="0.25">
      <c r="A37" s="564">
        <v>460</v>
      </c>
      <c r="B37" s="584">
        <v>9352012</v>
      </c>
      <c r="C37" s="584" t="s">
        <v>1151</v>
      </c>
      <c r="D37" s="584" t="s">
        <v>664</v>
      </c>
      <c r="E37" s="610">
        <v>2783.9199999999996</v>
      </c>
      <c r="F37" s="610">
        <v>0</v>
      </c>
      <c r="G37" s="610">
        <v>0</v>
      </c>
      <c r="H37" s="610">
        <v>0</v>
      </c>
      <c r="I37" s="610">
        <v>0</v>
      </c>
      <c r="J37" s="610">
        <v>0</v>
      </c>
      <c r="K37" s="610">
        <v>0</v>
      </c>
      <c r="L37" s="610">
        <v>0</v>
      </c>
      <c r="M37" s="610">
        <v>0</v>
      </c>
      <c r="N37" s="610">
        <v>0</v>
      </c>
      <c r="O37" s="610">
        <v>0</v>
      </c>
      <c r="P37" s="610">
        <v>0</v>
      </c>
      <c r="Q37" s="610">
        <v>0</v>
      </c>
      <c r="R37" s="610">
        <v>0</v>
      </c>
      <c r="S37" s="610">
        <v>0</v>
      </c>
      <c r="T37" s="610">
        <v>0</v>
      </c>
      <c r="U37" s="610">
        <v>2783.9199999999996</v>
      </c>
      <c r="V37" s="610">
        <v>1529.0400000000002</v>
      </c>
    </row>
    <row r="38" spans="1:22" x14ac:dyDescent="0.25">
      <c r="A38" s="564">
        <v>466</v>
      </c>
      <c r="B38" s="584">
        <v>9352013</v>
      </c>
      <c r="C38" s="584" t="s">
        <v>1152</v>
      </c>
      <c r="D38" s="584" t="s">
        <v>664</v>
      </c>
      <c r="E38" s="610">
        <v>9108.26</v>
      </c>
      <c r="F38" s="610">
        <v>0</v>
      </c>
      <c r="G38" s="610">
        <v>0</v>
      </c>
      <c r="H38" s="610">
        <v>0</v>
      </c>
      <c r="I38" s="610">
        <v>0</v>
      </c>
      <c r="J38" s="610">
        <v>0</v>
      </c>
      <c r="K38" s="610">
        <v>0</v>
      </c>
      <c r="L38" s="610">
        <v>0</v>
      </c>
      <c r="M38" s="610">
        <v>0</v>
      </c>
      <c r="N38" s="610">
        <v>0</v>
      </c>
      <c r="O38" s="610">
        <v>0</v>
      </c>
      <c r="P38" s="610">
        <v>0</v>
      </c>
      <c r="Q38" s="610">
        <v>0</v>
      </c>
      <c r="R38" s="610">
        <v>0</v>
      </c>
      <c r="S38" s="610">
        <v>0</v>
      </c>
      <c r="T38" s="610">
        <v>0</v>
      </c>
      <c r="U38" s="610">
        <v>9108.26</v>
      </c>
      <c r="V38" s="610">
        <v>5002.62</v>
      </c>
    </row>
    <row r="39" spans="1:22" x14ac:dyDescent="0.25">
      <c r="A39" s="564">
        <v>467</v>
      </c>
      <c r="B39" s="584">
        <v>9352015</v>
      </c>
      <c r="C39" s="584" t="s">
        <v>1153</v>
      </c>
      <c r="D39" s="584" t="s">
        <v>664</v>
      </c>
      <c r="E39" s="610">
        <v>3177.2999999999997</v>
      </c>
      <c r="F39" s="610">
        <v>0</v>
      </c>
      <c r="G39" s="610">
        <v>0</v>
      </c>
      <c r="H39" s="610">
        <v>0</v>
      </c>
      <c r="I39" s="610">
        <v>0</v>
      </c>
      <c r="J39" s="610">
        <v>0</v>
      </c>
      <c r="K39" s="610">
        <v>0</v>
      </c>
      <c r="L39" s="610">
        <v>0</v>
      </c>
      <c r="M39" s="610">
        <v>0</v>
      </c>
      <c r="N39" s="610">
        <v>0</v>
      </c>
      <c r="O39" s="610">
        <v>0</v>
      </c>
      <c r="P39" s="610">
        <v>0</v>
      </c>
      <c r="Q39" s="610">
        <v>0</v>
      </c>
      <c r="R39" s="610">
        <v>0</v>
      </c>
      <c r="S39" s="610">
        <v>0</v>
      </c>
      <c r="T39" s="610">
        <v>0</v>
      </c>
      <c r="U39" s="610">
        <v>3177.2999999999997</v>
      </c>
      <c r="V39" s="610">
        <v>1745.1000000000001</v>
      </c>
    </row>
    <row r="40" spans="1:22" x14ac:dyDescent="0.25">
      <c r="A40" s="564">
        <v>508</v>
      </c>
      <c r="B40" s="584">
        <v>9352016</v>
      </c>
      <c r="C40" s="584" t="s">
        <v>1154</v>
      </c>
      <c r="D40" s="584" t="s">
        <v>664</v>
      </c>
      <c r="E40" s="610">
        <v>2178.7199999999998</v>
      </c>
      <c r="F40" s="610">
        <v>0</v>
      </c>
      <c r="G40" s="610">
        <v>0</v>
      </c>
      <c r="H40" s="610">
        <v>0</v>
      </c>
      <c r="I40" s="610">
        <v>0</v>
      </c>
      <c r="J40" s="610">
        <v>0</v>
      </c>
      <c r="K40" s="610">
        <v>0</v>
      </c>
      <c r="L40" s="610">
        <v>0</v>
      </c>
      <c r="M40" s="610">
        <v>0</v>
      </c>
      <c r="N40" s="610">
        <v>0</v>
      </c>
      <c r="O40" s="610">
        <v>0</v>
      </c>
      <c r="P40" s="610">
        <v>0</v>
      </c>
      <c r="Q40" s="610">
        <v>0</v>
      </c>
      <c r="R40" s="610">
        <v>0</v>
      </c>
      <c r="S40" s="610">
        <v>0</v>
      </c>
      <c r="T40" s="610">
        <v>0</v>
      </c>
      <c r="U40" s="610">
        <v>2178.7199999999998</v>
      </c>
      <c r="V40" s="610">
        <v>1196.6400000000001</v>
      </c>
    </row>
    <row r="41" spans="1:22" x14ac:dyDescent="0.25">
      <c r="A41" s="564">
        <v>473</v>
      </c>
      <c r="B41" s="584">
        <v>9352018</v>
      </c>
      <c r="C41" s="584" t="s">
        <v>1155</v>
      </c>
      <c r="D41" s="584" t="s">
        <v>664</v>
      </c>
      <c r="E41" s="610">
        <v>5598.0999999999995</v>
      </c>
      <c r="F41" s="610">
        <v>0</v>
      </c>
      <c r="G41" s="610">
        <v>0</v>
      </c>
      <c r="H41" s="610">
        <v>0</v>
      </c>
      <c r="I41" s="610">
        <v>0</v>
      </c>
      <c r="J41" s="610">
        <v>0</v>
      </c>
      <c r="K41" s="610">
        <v>0</v>
      </c>
      <c r="L41" s="610">
        <v>0</v>
      </c>
      <c r="M41" s="610">
        <v>0</v>
      </c>
      <c r="N41" s="610">
        <v>0</v>
      </c>
      <c r="O41" s="610">
        <v>0</v>
      </c>
      <c r="P41" s="610">
        <v>0</v>
      </c>
      <c r="Q41" s="610">
        <v>0</v>
      </c>
      <c r="R41" s="610">
        <v>0</v>
      </c>
      <c r="S41" s="610">
        <v>0</v>
      </c>
      <c r="T41" s="610">
        <v>0</v>
      </c>
      <c r="U41" s="610">
        <v>5598.0999999999995</v>
      </c>
      <c r="V41" s="610">
        <v>3074.7000000000003</v>
      </c>
    </row>
    <row r="42" spans="1:22" x14ac:dyDescent="0.25">
      <c r="A42" s="564">
        <v>476</v>
      </c>
      <c r="B42" s="584">
        <v>9352019</v>
      </c>
      <c r="C42" s="584" t="s">
        <v>1156</v>
      </c>
      <c r="D42" s="584" t="s">
        <v>664</v>
      </c>
      <c r="E42" s="610">
        <v>7201.8799999999992</v>
      </c>
      <c r="F42" s="610">
        <v>0</v>
      </c>
      <c r="G42" s="610">
        <v>0</v>
      </c>
      <c r="H42" s="610">
        <v>0</v>
      </c>
      <c r="I42" s="610">
        <v>0</v>
      </c>
      <c r="J42" s="610">
        <v>0</v>
      </c>
      <c r="K42" s="610">
        <v>0</v>
      </c>
      <c r="L42" s="610">
        <v>0</v>
      </c>
      <c r="M42" s="610">
        <v>0</v>
      </c>
      <c r="N42" s="610">
        <v>0</v>
      </c>
      <c r="O42" s="610">
        <v>0</v>
      </c>
      <c r="P42" s="610">
        <v>0</v>
      </c>
      <c r="Q42" s="610">
        <v>0</v>
      </c>
      <c r="R42" s="610">
        <v>0</v>
      </c>
      <c r="S42" s="610">
        <v>0</v>
      </c>
      <c r="T42" s="610">
        <v>0</v>
      </c>
      <c r="U42" s="610">
        <v>7201.8799999999992</v>
      </c>
      <c r="V42" s="610">
        <v>3955.5600000000004</v>
      </c>
    </row>
    <row r="43" spans="1:22" x14ac:dyDescent="0.25">
      <c r="A43" s="564">
        <v>479</v>
      </c>
      <c r="B43" s="584">
        <v>9352020</v>
      </c>
      <c r="C43" s="584" t="s">
        <v>907</v>
      </c>
      <c r="D43" s="584" t="s">
        <v>664</v>
      </c>
      <c r="E43" s="610">
        <v>6142.78</v>
      </c>
      <c r="F43" s="610">
        <v>0</v>
      </c>
      <c r="G43" s="610">
        <v>0</v>
      </c>
      <c r="H43" s="610">
        <v>0</v>
      </c>
      <c r="I43" s="610">
        <v>0</v>
      </c>
      <c r="J43" s="610">
        <v>0</v>
      </c>
      <c r="K43" s="610">
        <v>0</v>
      </c>
      <c r="L43" s="610">
        <v>0</v>
      </c>
      <c r="M43" s="610">
        <v>0</v>
      </c>
      <c r="N43" s="610">
        <v>0</v>
      </c>
      <c r="O43" s="610">
        <v>0</v>
      </c>
      <c r="P43" s="610">
        <v>0</v>
      </c>
      <c r="Q43" s="610">
        <v>0</v>
      </c>
      <c r="R43" s="610">
        <v>0</v>
      </c>
      <c r="S43" s="610">
        <v>0</v>
      </c>
      <c r="T43" s="610">
        <v>0</v>
      </c>
      <c r="U43" s="610">
        <v>6142.78</v>
      </c>
      <c r="V43" s="610">
        <v>3373.86</v>
      </c>
    </row>
    <row r="44" spans="1:22" x14ac:dyDescent="0.25">
      <c r="A44" s="564">
        <v>482</v>
      </c>
      <c r="B44" s="584">
        <v>9352021</v>
      </c>
      <c r="C44" s="584" t="s">
        <v>910</v>
      </c>
      <c r="D44" s="584" t="s">
        <v>664</v>
      </c>
      <c r="E44" s="610">
        <v>6112.5199999999995</v>
      </c>
      <c r="F44" s="610">
        <v>0</v>
      </c>
      <c r="G44" s="610">
        <v>0</v>
      </c>
      <c r="H44" s="610">
        <v>0</v>
      </c>
      <c r="I44" s="610">
        <v>0</v>
      </c>
      <c r="J44" s="610">
        <v>0</v>
      </c>
      <c r="K44" s="610">
        <v>0</v>
      </c>
      <c r="L44" s="610">
        <v>0</v>
      </c>
      <c r="M44" s="610">
        <v>0</v>
      </c>
      <c r="N44" s="610">
        <v>0</v>
      </c>
      <c r="O44" s="610">
        <v>0</v>
      </c>
      <c r="P44" s="610">
        <v>0</v>
      </c>
      <c r="Q44" s="610">
        <v>0</v>
      </c>
      <c r="R44" s="610">
        <v>0</v>
      </c>
      <c r="S44" s="610">
        <v>0</v>
      </c>
      <c r="T44" s="610">
        <v>0</v>
      </c>
      <c r="U44" s="610">
        <v>6112.5199999999995</v>
      </c>
      <c r="V44" s="610">
        <v>3357.2400000000002</v>
      </c>
    </row>
    <row r="45" spans="1:22" x14ac:dyDescent="0.25">
      <c r="A45" s="564">
        <v>499</v>
      </c>
      <c r="B45" s="584">
        <v>9352026</v>
      </c>
      <c r="C45" s="584" t="s">
        <v>1157</v>
      </c>
      <c r="D45" s="584" t="s">
        <v>664</v>
      </c>
      <c r="E45" s="610">
        <v>5386.28</v>
      </c>
      <c r="F45" s="610">
        <v>0</v>
      </c>
      <c r="G45" s="610">
        <v>0</v>
      </c>
      <c r="H45" s="610">
        <v>0</v>
      </c>
      <c r="I45" s="610">
        <v>0</v>
      </c>
      <c r="J45" s="610">
        <v>0</v>
      </c>
      <c r="K45" s="610">
        <v>0</v>
      </c>
      <c r="L45" s="610">
        <v>0</v>
      </c>
      <c r="M45" s="610">
        <v>0</v>
      </c>
      <c r="N45" s="610">
        <v>0</v>
      </c>
      <c r="O45" s="610">
        <v>0</v>
      </c>
      <c r="P45" s="610">
        <v>0</v>
      </c>
      <c r="Q45" s="610">
        <v>0</v>
      </c>
      <c r="R45" s="610">
        <v>0</v>
      </c>
      <c r="S45" s="610">
        <v>0</v>
      </c>
      <c r="T45" s="610">
        <v>0</v>
      </c>
      <c r="U45" s="610">
        <v>5386.28</v>
      </c>
      <c r="V45" s="610">
        <v>2958.36</v>
      </c>
    </row>
    <row r="46" spans="1:22" x14ac:dyDescent="0.25">
      <c r="A46" s="564">
        <v>415</v>
      </c>
      <c r="B46" s="584">
        <v>9352032</v>
      </c>
      <c r="C46" s="584" t="s">
        <v>1158</v>
      </c>
      <c r="D46" s="584" t="s">
        <v>664</v>
      </c>
      <c r="E46" s="610">
        <v>11317.24</v>
      </c>
      <c r="F46" s="610">
        <v>0</v>
      </c>
      <c r="G46" s="610">
        <v>0</v>
      </c>
      <c r="H46" s="610">
        <v>0</v>
      </c>
      <c r="I46" s="610">
        <v>0</v>
      </c>
      <c r="J46" s="610">
        <v>0</v>
      </c>
      <c r="K46" s="610">
        <v>0</v>
      </c>
      <c r="L46" s="610">
        <v>0</v>
      </c>
      <c r="M46" s="610">
        <v>0</v>
      </c>
      <c r="N46" s="610">
        <v>0</v>
      </c>
      <c r="O46" s="610">
        <v>0</v>
      </c>
      <c r="P46" s="610">
        <v>0</v>
      </c>
      <c r="Q46" s="610">
        <v>0</v>
      </c>
      <c r="R46" s="610">
        <v>0</v>
      </c>
      <c r="S46" s="610">
        <v>0</v>
      </c>
      <c r="T46" s="610">
        <v>0</v>
      </c>
      <c r="U46" s="610">
        <v>11317.24</v>
      </c>
      <c r="V46" s="610">
        <v>6215.88</v>
      </c>
    </row>
    <row r="47" spans="1:22" x14ac:dyDescent="0.25">
      <c r="A47" s="564">
        <v>424</v>
      </c>
      <c r="B47" s="584">
        <v>9352034</v>
      </c>
      <c r="C47" s="584" t="s">
        <v>1159</v>
      </c>
      <c r="D47" s="584" t="s">
        <v>664</v>
      </c>
      <c r="E47" s="610">
        <v>9925.2799999999988</v>
      </c>
      <c r="F47" s="610">
        <v>0</v>
      </c>
      <c r="G47" s="610">
        <v>0</v>
      </c>
      <c r="H47" s="610">
        <v>0</v>
      </c>
      <c r="I47" s="610">
        <v>0</v>
      </c>
      <c r="J47" s="610">
        <v>0</v>
      </c>
      <c r="K47" s="610">
        <v>0</v>
      </c>
      <c r="L47" s="610">
        <v>0</v>
      </c>
      <c r="M47" s="610">
        <v>0</v>
      </c>
      <c r="N47" s="610">
        <v>0</v>
      </c>
      <c r="O47" s="610">
        <v>0</v>
      </c>
      <c r="P47" s="610">
        <v>0</v>
      </c>
      <c r="Q47" s="610">
        <v>0</v>
      </c>
      <c r="R47" s="610">
        <v>0</v>
      </c>
      <c r="S47" s="610">
        <v>0</v>
      </c>
      <c r="T47" s="610">
        <v>0</v>
      </c>
      <c r="U47" s="610">
        <v>9925.2799999999988</v>
      </c>
      <c r="V47" s="610">
        <v>5451.3600000000006</v>
      </c>
    </row>
    <row r="48" spans="1:22" x14ac:dyDescent="0.25">
      <c r="A48" s="564">
        <v>422</v>
      </c>
      <c r="B48" s="584">
        <v>9352035</v>
      </c>
      <c r="C48" s="584" t="s">
        <v>1160</v>
      </c>
      <c r="D48" s="584" t="s">
        <v>664</v>
      </c>
      <c r="E48" s="610">
        <v>4932.38</v>
      </c>
      <c r="F48" s="610">
        <v>0</v>
      </c>
      <c r="G48" s="610">
        <v>0</v>
      </c>
      <c r="H48" s="610">
        <v>0</v>
      </c>
      <c r="I48" s="610">
        <v>0</v>
      </c>
      <c r="J48" s="610">
        <v>0</v>
      </c>
      <c r="K48" s="610">
        <v>0</v>
      </c>
      <c r="L48" s="610">
        <v>0</v>
      </c>
      <c r="M48" s="610">
        <v>0</v>
      </c>
      <c r="N48" s="610">
        <v>0</v>
      </c>
      <c r="O48" s="610">
        <v>0</v>
      </c>
      <c r="P48" s="610">
        <v>0</v>
      </c>
      <c r="Q48" s="610">
        <v>0</v>
      </c>
      <c r="R48" s="610">
        <v>0</v>
      </c>
      <c r="S48" s="610">
        <v>0</v>
      </c>
      <c r="T48" s="610">
        <v>0</v>
      </c>
      <c r="U48" s="610">
        <v>4932.38</v>
      </c>
      <c r="V48" s="610">
        <v>2709.06</v>
      </c>
    </row>
    <row r="49" spans="1:22" x14ac:dyDescent="0.25">
      <c r="A49" s="564">
        <v>269</v>
      </c>
      <c r="B49" s="584">
        <v>9352037</v>
      </c>
      <c r="C49" s="584" t="s">
        <v>1161</v>
      </c>
      <c r="D49" s="584" t="s">
        <v>664</v>
      </c>
      <c r="E49" s="610">
        <v>10712.039999999999</v>
      </c>
      <c r="F49" s="610">
        <v>0</v>
      </c>
      <c r="G49" s="610">
        <v>0</v>
      </c>
      <c r="H49" s="610">
        <v>0</v>
      </c>
      <c r="I49" s="610">
        <v>0</v>
      </c>
      <c r="J49" s="610">
        <v>0</v>
      </c>
      <c r="K49" s="610">
        <v>0</v>
      </c>
      <c r="L49" s="610">
        <v>0</v>
      </c>
      <c r="M49" s="610">
        <v>0</v>
      </c>
      <c r="N49" s="610">
        <v>0</v>
      </c>
      <c r="O49" s="610">
        <v>0</v>
      </c>
      <c r="P49" s="610">
        <v>0</v>
      </c>
      <c r="Q49" s="610">
        <v>0</v>
      </c>
      <c r="R49" s="610">
        <v>0</v>
      </c>
      <c r="S49" s="610">
        <v>0</v>
      </c>
      <c r="T49" s="610">
        <v>0</v>
      </c>
      <c r="U49" s="610">
        <v>10712.039999999999</v>
      </c>
      <c r="V49" s="610">
        <v>5883.4800000000005</v>
      </c>
    </row>
    <row r="50" spans="1:22" x14ac:dyDescent="0.25">
      <c r="A50" s="564">
        <v>417</v>
      </c>
      <c r="B50" s="584">
        <v>9352038</v>
      </c>
      <c r="C50" s="584" t="s">
        <v>1162</v>
      </c>
      <c r="D50" s="584" t="s">
        <v>664</v>
      </c>
      <c r="E50" s="610">
        <v>7958.3799999999992</v>
      </c>
      <c r="F50" s="610">
        <v>0</v>
      </c>
      <c r="G50" s="610">
        <v>0</v>
      </c>
      <c r="H50" s="610">
        <v>0</v>
      </c>
      <c r="I50" s="610">
        <v>0</v>
      </c>
      <c r="J50" s="610">
        <v>0</v>
      </c>
      <c r="K50" s="610">
        <v>0</v>
      </c>
      <c r="L50" s="610">
        <v>0</v>
      </c>
      <c r="M50" s="610">
        <v>0</v>
      </c>
      <c r="N50" s="610">
        <v>0</v>
      </c>
      <c r="O50" s="610">
        <v>0</v>
      </c>
      <c r="P50" s="610">
        <v>0</v>
      </c>
      <c r="Q50" s="610">
        <v>0</v>
      </c>
      <c r="R50" s="610">
        <v>0</v>
      </c>
      <c r="S50" s="610">
        <v>0</v>
      </c>
      <c r="T50" s="610">
        <v>0</v>
      </c>
      <c r="U50" s="610">
        <v>7958.3799999999992</v>
      </c>
      <c r="V50" s="610">
        <v>4371.0600000000004</v>
      </c>
    </row>
    <row r="51" spans="1:22" x14ac:dyDescent="0.25">
      <c r="A51" s="564">
        <v>452</v>
      </c>
      <c r="B51" s="584">
        <v>9352039</v>
      </c>
      <c r="C51" s="584" t="s">
        <v>892</v>
      </c>
      <c r="D51" s="584" t="s">
        <v>664</v>
      </c>
      <c r="E51" s="610">
        <v>8291.24</v>
      </c>
      <c r="F51" s="610">
        <v>0</v>
      </c>
      <c r="G51" s="610">
        <v>0</v>
      </c>
      <c r="H51" s="610">
        <v>0</v>
      </c>
      <c r="I51" s="610">
        <v>0</v>
      </c>
      <c r="J51" s="610">
        <v>0</v>
      </c>
      <c r="K51" s="610">
        <v>0</v>
      </c>
      <c r="L51" s="610">
        <v>0</v>
      </c>
      <c r="M51" s="610">
        <v>0</v>
      </c>
      <c r="N51" s="610">
        <v>0</v>
      </c>
      <c r="O51" s="610">
        <v>0</v>
      </c>
      <c r="P51" s="610">
        <v>0</v>
      </c>
      <c r="Q51" s="610">
        <v>0</v>
      </c>
      <c r="R51" s="610">
        <v>0</v>
      </c>
      <c r="S51" s="610">
        <v>0</v>
      </c>
      <c r="T51" s="610">
        <v>0</v>
      </c>
      <c r="U51" s="610">
        <v>8291.24</v>
      </c>
      <c r="V51" s="610">
        <v>4553.88</v>
      </c>
    </row>
    <row r="52" spans="1:22" x14ac:dyDescent="0.25">
      <c r="A52" s="564">
        <v>442</v>
      </c>
      <c r="B52" s="584">
        <v>9352041</v>
      </c>
      <c r="C52" s="584" t="s">
        <v>1163</v>
      </c>
      <c r="D52" s="584" t="s">
        <v>664</v>
      </c>
      <c r="E52" s="610">
        <v>13768.3</v>
      </c>
      <c r="F52" s="610">
        <v>0</v>
      </c>
      <c r="G52" s="610">
        <v>0</v>
      </c>
      <c r="H52" s="610">
        <v>0</v>
      </c>
      <c r="I52" s="610">
        <v>0</v>
      </c>
      <c r="J52" s="610">
        <v>0</v>
      </c>
      <c r="K52" s="610">
        <v>0</v>
      </c>
      <c r="L52" s="610">
        <v>0</v>
      </c>
      <c r="M52" s="610">
        <v>0</v>
      </c>
      <c r="N52" s="610">
        <v>0</v>
      </c>
      <c r="O52" s="610">
        <v>0</v>
      </c>
      <c r="P52" s="610">
        <v>0</v>
      </c>
      <c r="Q52" s="610">
        <v>0</v>
      </c>
      <c r="R52" s="610">
        <v>0</v>
      </c>
      <c r="S52" s="610">
        <v>0</v>
      </c>
      <c r="T52" s="610">
        <v>0</v>
      </c>
      <c r="U52" s="610">
        <v>13768.3</v>
      </c>
      <c r="V52" s="610">
        <v>7562.1</v>
      </c>
    </row>
    <row r="53" spans="1:22" x14ac:dyDescent="0.25">
      <c r="A53" s="564">
        <v>239</v>
      </c>
      <c r="B53" s="584">
        <v>9352042</v>
      </c>
      <c r="C53" s="584" t="s">
        <v>790</v>
      </c>
      <c r="D53" s="584" t="s">
        <v>664</v>
      </c>
      <c r="E53" s="610">
        <v>15765.46</v>
      </c>
      <c r="F53" s="610">
        <v>0</v>
      </c>
      <c r="G53" s="610">
        <v>0</v>
      </c>
      <c r="H53" s="610">
        <v>0</v>
      </c>
      <c r="I53" s="610">
        <v>0</v>
      </c>
      <c r="J53" s="610">
        <v>0</v>
      </c>
      <c r="K53" s="610">
        <v>0</v>
      </c>
      <c r="L53" s="610">
        <v>0</v>
      </c>
      <c r="M53" s="610">
        <v>0</v>
      </c>
      <c r="N53" s="610">
        <v>0</v>
      </c>
      <c r="O53" s="610">
        <v>0</v>
      </c>
      <c r="P53" s="610">
        <v>0</v>
      </c>
      <c r="Q53" s="610">
        <v>0</v>
      </c>
      <c r="R53" s="610">
        <v>0</v>
      </c>
      <c r="S53" s="610">
        <v>0</v>
      </c>
      <c r="T53" s="610">
        <v>0</v>
      </c>
      <c r="U53" s="610">
        <v>15765.46</v>
      </c>
      <c r="V53" s="610">
        <v>8659.02</v>
      </c>
    </row>
    <row r="54" spans="1:22" x14ac:dyDescent="0.25">
      <c r="A54" s="564">
        <v>416</v>
      </c>
      <c r="B54" s="584">
        <v>9352045</v>
      </c>
      <c r="C54" s="584" t="s">
        <v>869</v>
      </c>
      <c r="D54" s="584" t="s">
        <v>664</v>
      </c>
      <c r="E54" s="610">
        <v>8654.3599999999988</v>
      </c>
      <c r="F54" s="610">
        <v>0</v>
      </c>
      <c r="G54" s="610">
        <v>0</v>
      </c>
      <c r="H54" s="610">
        <v>0</v>
      </c>
      <c r="I54" s="610">
        <v>0</v>
      </c>
      <c r="J54" s="610">
        <v>0</v>
      </c>
      <c r="K54" s="610">
        <v>0</v>
      </c>
      <c r="L54" s="610">
        <v>0</v>
      </c>
      <c r="M54" s="610">
        <v>0</v>
      </c>
      <c r="N54" s="610">
        <v>0</v>
      </c>
      <c r="O54" s="610">
        <v>0</v>
      </c>
      <c r="P54" s="610">
        <v>0</v>
      </c>
      <c r="Q54" s="610">
        <v>0</v>
      </c>
      <c r="R54" s="610">
        <v>0</v>
      </c>
      <c r="S54" s="610">
        <v>0</v>
      </c>
      <c r="T54" s="610">
        <v>0</v>
      </c>
      <c r="U54" s="610">
        <v>8654.3599999999988</v>
      </c>
      <c r="V54" s="610">
        <v>4753.3200000000006</v>
      </c>
    </row>
    <row r="55" spans="1:22" x14ac:dyDescent="0.25">
      <c r="A55" s="564">
        <v>413</v>
      </c>
      <c r="B55" s="584">
        <v>9352049</v>
      </c>
      <c r="C55" s="584" t="s">
        <v>1164</v>
      </c>
      <c r="D55" s="584" t="s">
        <v>664</v>
      </c>
      <c r="E55" s="610">
        <v>8109.6799999999994</v>
      </c>
      <c r="F55" s="610">
        <v>0</v>
      </c>
      <c r="G55" s="610">
        <v>0</v>
      </c>
      <c r="H55" s="610">
        <v>0</v>
      </c>
      <c r="I55" s="610">
        <v>0</v>
      </c>
      <c r="J55" s="610">
        <v>0</v>
      </c>
      <c r="K55" s="610">
        <v>0</v>
      </c>
      <c r="L55" s="610">
        <v>0</v>
      </c>
      <c r="M55" s="610">
        <v>0</v>
      </c>
      <c r="N55" s="610">
        <v>0</v>
      </c>
      <c r="O55" s="610">
        <v>0</v>
      </c>
      <c r="P55" s="610">
        <v>0</v>
      </c>
      <c r="Q55" s="610">
        <v>0</v>
      </c>
      <c r="R55" s="610">
        <v>0</v>
      </c>
      <c r="S55" s="610">
        <v>0</v>
      </c>
      <c r="T55" s="610">
        <v>0</v>
      </c>
      <c r="U55" s="610">
        <v>8109.6799999999994</v>
      </c>
      <c r="V55" s="610">
        <v>4454.16</v>
      </c>
    </row>
    <row r="56" spans="1:22" x14ac:dyDescent="0.25">
      <c r="A56" s="564">
        <v>486</v>
      </c>
      <c r="B56" s="584">
        <v>9352055</v>
      </c>
      <c r="C56" s="584" t="s">
        <v>913</v>
      </c>
      <c r="D56" s="584" t="s">
        <v>664</v>
      </c>
      <c r="E56" s="610">
        <v>6021.74</v>
      </c>
      <c r="F56" s="610">
        <v>0</v>
      </c>
      <c r="G56" s="610">
        <v>0</v>
      </c>
      <c r="H56" s="610">
        <v>0</v>
      </c>
      <c r="I56" s="610">
        <v>0</v>
      </c>
      <c r="J56" s="610">
        <v>0</v>
      </c>
      <c r="K56" s="610">
        <v>0</v>
      </c>
      <c r="L56" s="610">
        <v>0</v>
      </c>
      <c r="M56" s="610">
        <v>0</v>
      </c>
      <c r="N56" s="610">
        <v>0</v>
      </c>
      <c r="O56" s="610">
        <v>0</v>
      </c>
      <c r="P56" s="610">
        <v>0</v>
      </c>
      <c r="Q56" s="610">
        <v>0</v>
      </c>
      <c r="R56" s="610">
        <v>0</v>
      </c>
      <c r="S56" s="610">
        <v>0</v>
      </c>
      <c r="T56" s="610">
        <v>0</v>
      </c>
      <c r="U56" s="610">
        <v>6021.74</v>
      </c>
      <c r="V56" s="610">
        <v>3307.38</v>
      </c>
    </row>
    <row r="57" spans="1:22" x14ac:dyDescent="0.25">
      <c r="A57" s="564">
        <v>1</v>
      </c>
      <c r="B57" s="584">
        <v>9352058</v>
      </c>
      <c r="C57" s="584" t="s">
        <v>1165</v>
      </c>
      <c r="D57" s="584" t="s">
        <v>664</v>
      </c>
      <c r="E57" s="610">
        <v>3116.7799999999997</v>
      </c>
      <c r="F57" s="610">
        <v>0</v>
      </c>
      <c r="G57" s="610">
        <v>0</v>
      </c>
      <c r="H57" s="610">
        <v>0</v>
      </c>
      <c r="I57" s="610">
        <v>0</v>
      </c>
      <c r="J57" s="610">
        <v>0</v>
      </c>
      <c r="K57" s="610">
        <v>0</v>
      </c>
      <c r="L57" s="610">
        <v>0</v>
      </c>
      <c r="M57" s="610">
        <v>0</v>
      </c>
      <c r="N57" s="610">
        <v>0</v>
      </c>
      <c r="O57" s="610">
        <v>0</v>
      </c>
      <c r="P57" s="610">
        <v>0</v>
      </c>
      <c r="Q57" s="610">
        <v>0</v>
      </c>
      <c r="R57" s="610">
        <v>0</v>
      </c>
      <c r="S57" s="610">
        <v>0</v>
      </c>
      <c r="T57" s="610">
        <v>0</v>
      </c>
      <c r="U57" s="610">
        <v>3116.7799999999997</v>
      </c>
      <c r="V57" s="610">
        <v>1711.8600000000001</v>
      </c>
    </row>
    <row r="58" spans="1:22" x14ac:dyDescent="0.25">
      <c r="A58" s="564">
        <v>5</v>
      </c>
      <c r="B58" s="584">
        <v>9352061</v>
      </c>
      <c r="C58" s="584" t="s">
        <v>1166</v>
      </c>
      <c r="D58" s="584" t="s">
        <v>664</v>
      </c>
      <c r="E58" s="610">
        <v>2178.7199999999998</v>
      </c>
      <c r="F58" s="610">
        <v>0</v>
      </c>
      <c r="G58" s="610">
        <v>0</v>
      </c>
      <c r="H58" s="610">
        <v>0</v>
      </c>
      <c r="I58" s="610">
        <v>0</v>
      </c>
      <c r="J58" s="610">
        <v>0</v>
      </c>
      <c r="K58" s="610">
        <v>0</v>
      </c>
      <c r="L58" s="610">
        <v>0</v>
      </c>
      <c r="M58" s="610">
        <v>0</v>
      </c>
      <c r="N58" s="610">
        <v>0</v>
      </c>
      <c r="O58" s="610">
        <v>0</v>
      </c>
      <c r="P58" s="610">
        <v>0</v>
      </c>
      <c r="Q58" s="610">
        <v>0</v>
      </c>
      <c r="R58" s="610">
        <v>0</v>
      </c>
      <c r="S58" s="610">
        <v>0</v>
      </c>
      <c r="T58" s="610">
        <v>0</v>
      </c>
      <c r="U58" s="610">
        <v>2178.7199999999998</v>
      </c>
      <c r="V58" s="610">
        <v>1196.6400000000001</v>
      </c>
    </row>
    <row r="59" spans="1:22" x14ac:dyDescent="0.25">
      <c r="A59" s="564">
        <v>211</v>
      </c>
      <c r="B59" s="584">
        <v>9352066</v>
      </c>
      <c r="C59" s="584" t="s">
        <v>774</v>
      </c>
      <c r="D59" s="584" t="s">
        <v>664</v>
      </c>
      <c r="E59" s="610">
        <v>2965.48</v>
      </c>
      <c r="F59" s="610">
        <v>0</v>
      </c>
      <c r="G59" s="610">
        <v>0</v>
      </c>
      <c r="H59" s="610">
        <v>0</v>
      </c>
      <c r="I59" s="610">
        <v>0</v>
      </c>
      <c r="J59" s="610">
        <v>0</v>
      </c>
      <c r="K59" s="610">
        <v>0</v>
      </c>
      <c r="L59" s="610">
        <v>0</v>
      </c>
      <c r="M59" s="610">
        <v>0</v>
      </c>
      <c r="N59" s="610">
        <v>0</v>
      </c>
      <c r="O59" s="610">
        <v>0</v>
      </c>
      <c r="P59" s="610">
        <v>0</v>
      </c>
      <c r="Q59" s="610">
        <v>0</v>
      </c>
      <c r="R59" s="610">
        <v>0</v>
      </c>
      <c r="S59" s="610">
        <v>0</v>
      </c>
      <c r="T59" s="610">
        <v>0</v>
      </c>
      <c r="U59" s="610">
        <v>2965.48</v>
      </c>
      <c r="V59" s="610">
        <v>1628.76</v>
      </c>
    </row>
    <row r="60" spans="1:22" x14ac:dyDescent="0.25">
      <c r="A60" s="564">
        <v>15</v>
      </c>
      <c r="B60" s="584">
        <v>9352067</v>
      </c>
      <c r="C60" s="584" t="s">
        <v>682</v>
      </c>
      <c r="D60" s="584" t="s">
        <v>664</v>
      </c>
      <c r="E60" s="610">
        <v>5961.2199999999993</v>
      </c>
      <c r="F60" s="610">
        <v>0</v>
      </c>
      <c r="G60" s="610">
        <v>0</v>
      </c>
      <c r="H60" s="610">
        <v>0</v>
      </c>
      <c r="I60" s="610">
        <v>0</v>
      </c>
      <c r="J60" s="610">
        <v>0</v>
      </c>
      <c r="K60" s="610">
        <v>0</v>
      </c>
      <c r="L60" s="610">
        <v>0</v>
      </c>
      <c r="M60" s="610">
        <v>0</v>
      </c>
      <c r="N60" s="610">
        <v>0</v>
      </c>
      <c r="O60" s="610">
        <v>0</v>
      </c>
      <c r="P60" s="610">
        <v>0</v>
      </c>
      <c r="Q60" s="610">
        <v>0</v>
      </c>
      <c r="R60" s="610">
        <v>0</v>
      </c>
      <c r="S60" s="610">
        <v>0</v>
      </c>
      <c r="T60" s="610">
        <v>0</v>
      </c>
      <c r="U60" s="610">
        <v>5961.2199999999993</v>
      </c>
      <c r="V60" s="610">
        <v>3274.1400000000003</v>
      </c>
    </row>
    <row r="61" spans="1:22" x14ac:dyDescent="0.25">
      <c r="A61" s="564">
        <v>19</v>
      </c>
      <c r="B61" s="584">
        <v>9352068</v>
      </c>
      <c r="C61" s="584" t="s">
        <v>1167</v>
      </c>
      <c r="D61" s="584" t="s">
        <v>664</v>
      </c>
      <c r="E61" s="610">
        <v>12588.16</v>
      </c>
      <c r="F61" s="610">
        <v>0</v>
      </c>
      <c r="G61" s="610">
        <v>0</v>
      </c>
      <c r="H61" s="610">
        <v>0</v>
      </c>
      <c r="I61" s="610">
        <v>0</v>
      </c>
      <c r="J61" s="610">
        <v>0</v>
      </c>
      <c r="K61" s="610">
        <v>0</v>
      </c>
      <c r="L61" s="610">
        <v>0</v>
      </c>
      <c r="M61" s="610">
        <v>0</v>
      </c>
      <c r="N61" s="610">
        <v>0</v>
      </c>
      <c r="O61" s="610">
        <v>0</v>
      </c>
      <c r="P61" s="610">
        <v>0</v>
      </c>
      <c r="Q61" s="610">
        <v>0</v>
      </c>
      <c r="R61" s="610">
        <v>0</v>
      </c>
      <c r="S61" s="610">
        <v>0</v>
      </c>
      <c r="T61" s="610">
        <v>0</v>
      </c>
      <c r="U61" s="610">
        <v>12588.16</v>
      </c>
      <c r="V61" s="610">
        <v>6913.92</v>
      </c>
    </row>
    <row r="62" spans="1:22" x14ac:dyDescent="0.25">
      <c r="A62" s="564">
        <v>219</v>
      </c>
      <c r="B62" s="584">
        <v>9352069</v>
      </c>
      <c r="C62" s="584" t="s">
        <v>777</v>
      </c>
      <c r="D62" s="584" t="s">
        <v>664</v>
      </c>
      <c r="E62" s="610">
        <v>11801.4</v>
      </c>
      <c r="F62" s="610">
        <v>0</v>
      </c>
      <c r="G62" s="610">
        <v>0</v>
      </c>
      <c r="H62" s="610">
        <v>0</v>
      </c>
      <c r="I62" s="610">
        <v>0</v>
      </c>
      <c r="J62" s="610">
        <v>0</v>
      </c>
      <c r="K62" s="610">
        <v>0</v>
      </c>
      <c r="L62" s="610">
        <v>0</v>
      </c>
      <c r="M62" s="610">
        <v>0</v>
      </c>
      <c r="N62" s="610">
        <v>0</v>
      </c>
      <c r="O62" s="610">
        <v>0</v>
      </c>
      <c r="P62" s="610">
        <v>0</v>
      </c>
      <c r="Q62" s="610">
        <v>0</v>
      </c>
      <c r="R62" s="610">
        <v>0</v>
      </c>
      <c r="S62" s="610">
        <v>0</v>
      </c>
      <c r="T62" s="610">
        <v>0</v>
      </c>
      <c r="U62" s="610">
        <v>11801.4</v>
      </c>
      <c r="V62" s="610">
        <v>6481.8</v>
      </c>
    </row>
    <row r="63" spans="1:22" x14ac:dyDescent="0.25">
      <c r="A63" s="564">
        <v>431</v>
      </c>
      <c r="B63" s="584">
        <v>9352070</v>
      </c>
      <c r="C63" s="584" t="s">
        <v>1168</v>
      </c>
      <c r="D63" s="584" t="s">
        <v>664</v>
      </c>
      <c r="E63" s="610">
        <v>12315.82</v>
      </c>
      <c r="F63" s="610">
        <v>0</v>
      </c>
      <c r="G63" s="610">
        <v>0</v>
      </c>
      <c r="H63" s="610">
        <v>0</v>
      </c>
      <c r="I63" s="610">
        <v>0</v>
      </c>
      <c r="J63" s="610">
        <v>0</v>
      </c>
      <c r="K63" s="610">
        <v>0</v>
      </c>
      <c r="L63" s="610">
        <v>0</v>
      </c>
      <c r="M63" s="610">
        <v>0</v>
      </c>
      <c r="N63" s="610">
        <v>0</v>
      </c>
      <c r="O63" s="610">
        <v>0</v>
      </c>
      <c r="P63" s="610">
        <v>0</v>
      </c>
      <c r="Q63" s="610">
        <v>0</v>
      </c>
      <c r="R63" s="610">
        <v>0</v>
      </c>
      <c r="S63" s="610">
        <v>0</v>
      </c>
      <c r="T63" s="610">
        <v>0</v>
      </c>
      <c r="U63" s="610">
        <v>12315.82</v>
      </c>
      <c r="V63" s="610">
        <v>6764.34</v>
      </c>
    </row>
    <row r="64" spans="1:22" x14ac:dyDescent="0.25">
      <c r="A64" s="564">
        <v>220</v>
      </c>
      <c r="B64" s="584">
        <v>9352071</v>
      </c>
      <c r="C64" s="584" t="s">
        <v>778</v>
      </c>
      <c r="D64" s="584" t="s">
        <v>664</v>
      </c>
      <c r="E64" s="610">
        <v>2360.2799999999997</v>
      </c>
      <c r="F64" s="610">
        <v>0</v>
      </c>
      <c r="G64" s="610">
        <v>0</v>
      </c>
      <c r="H64" s="610">
        <v>0</v>
      </c>
      <c r="I64" s="610">
        <v>0</v>
      </c>
      <c r="J64" s="610">
        <v>0</v>
      </c>
      <c r="K64" s="610">
        <v>0</v>
      </c>
      <c r="L64" s="610">
        <v>0</v>
      </c>
      <c r="M64" s="610">
        <v>0</v>
      </c>
      <c r="N64" s="610">
        <v>0</v>
      </c>
      <c r="O64" s="610">
        <v>0</v>
      </c>
      <c r="P64" s="610">
        <v>0</v>
      </c>
      <c r="Q64" s="610">
        <v>0</v>
      </c>
      <c r="R64" s="610">
        <v>0</v>
      </c>
      <c r="S64" s="610">
        <v>0</v>
      </c>
      <c r="T64" s="610">
        <v>0</v>
      </c>
      <c r="U64" s="610">
        <v>2360.2799999999997</v>
      </c>
      <c r="V64" s="610">
        <v>1296.3600000000001</v>
      </c>
    </row>
    <row r="65" spans="1:22" x14ac:dyDescent="0.25">
      <c r="A65" s="564">
        <v>29</v>
      </c>
      <c r="B65" s="584">
        <v>9352072</v>
      </c>
      <c r="C65" s="584" t="s">
        <v>1169</v>
      </c>
      <c r="D65" s="584" t="s">
        <v>664</v>
      </c>
      <c r="E65" s="610">
        <v>2027.4199999999998</v>
      </c>
      <c r="F65" s="610">
        <v>0</v>
      </c>
      <c r="G65" s="610">
        <v>0</v>
      </c>
      <c r="H65" s="610">
        <v>0</v>
      </c>
      <c r="I65" s="610">
        <v>0</v>
      </c>
      <c r="J65" s="610">
        <v>0</v>
      </c>
      <c r="K65" s="610">
        <v>0</v>
      </c>
      <c r="L65" s="610">
        <v>0</v>
      </c>
      <c r="M65" s="610">
        <v>0</v>
      </c>
      <c r="N65" s="610">
        <v>0</v>
      </c>
      <c r="O65" s="610">
        <v>0</v>
      </c>
      <c r="P65" s="610">
        <v>0</v>
      </c>
      <c r="Q65" s="610">
        <v>0</v>
      </c>
      <c r="R65" s="610">
        <v>0</v>
      </c>
      <c r="S65" s="610">
        <v>0</v>
      </c>
      <c r="T65" s="610">
        <v>0</v>
      </c>
      <c r="U65" s="610">
        <v>2027.4199999999998</v>
      </c>
      <c r="V65" s="610">
        <v>1113.54</v>
      </c>
    </row>
    <row r="66" spans="1:22" x14ac:dyDescent="0.25">
      <c r="A66" s="564">
        <v>228</v>
      </c>
      <c r="B66" s="584">
        <v>9352074</v>
      </c>
      <c r="C66" s="584" t="s">
        <v>782</v>
      </c>
      <c r="D66" s="584" t="s">
        <v>664</v>
      </c>
      <c r="E66" s="610">
        <v>5930.96</v>
      </c>
      <c r="F66" s="610">
        <v>0</v>
      </c>
      <c r="G66" s="610">
        <v>0</v>
      </c>
      <c r="H66" s="610">
        <v>0</v>
      </c>
      <c r="I66" s="610">
        <v>0</v>
      </c>
      <c r="J66" s="610">
        <v>0</v>
      </c>
      <c r="K66" s="610">
        <v>0</v>
      </c>
      <c r="L66" s="610">
        <v>0</v>
      </c>
      <c r="M66" s="610">
        <v>0</v>
      </c>
      <c r="N66" s="610">
        <v>0</v>
      </c>
      <c r="O66" s="610">
        <v>0</v>
      </c>
      <c r="P66" s="610">
        <v>0</v>
      </c>
      <c r="Q66" s="610">
        <v>0</v>
      </c>
      <c r="R66" s="610">
        <v>0</v>
      </c>
      <c r="S66" s="610">
        <v>0</v>
      </c>
      <c r="T66" s="610">
        <v>0</v>
      </c>
      <c r="U66" s="610">
        <v>5930.96</v>
      </c>
      <c r="V66" s="610">
        <v>3257.52</v>
      </c>
    </row>
    <row r="67" spans="1:22" x14ac:dyDescent="0.25">
      <c r="A67" s="564">
        <v>234</v>
      </c>
      <c r="B67" s="584">
        <v>9352075</v>
      </c>
      <c r="C67" s="584" t="s">
        <v>1170</v>
      </c>
      <c r="D67" s="584" t="s">
        <v>664</v>
      </c>
      <c r="E67" s="610">
        <v>3540.4199999999996</v>
      </c>
      <c r="F67" s="610">
        <v>0</v>
      </c>
      <c r="G67" s="610">
        <v>0</v>
      </c>
      <c r="H67" s="610">
        <v>0</v>
      </c>
      <c r="I67" s="610">
        <v>0</v>
      </c>
      <c r="J67" s="610">
        <v>0</v>
      </c>
      <c r="K67" s="610">
        <v>0</v>
      </c>
      <c r="L67" s="610">
        <v>0</v>
      </c>
      <c r="M67" s="610">
        <v>0</v>
      </c>
      <c r="N67" s="610">
        <v>0</v>
      </c>
      <c r="O67" s="610">
        <v>0</v>
      </c>
      <c r="P67" s="610">
        <v>0</v>
      </c>
      <c r="Q67" s="610">
        <v>0</v>
      </c>
      <c r="R67" s="610">
        <v>0</v>
      </c>
      <c r="S67" s="610">
        <v>0</v>
      </c>
      <c r="T67" s="610">
        <v>0</v>
      </c>
      <c r="U67" s="610">
        <v>3540.4199999999996</v>
      </c>
      <c r="V67" s="610">
        <v>1944.5400000000002</v>
      </c>
    </row>
    <row r="68" spans="1:22" x14ac:dyDescent="0.25">
      <c r="A68" s="564">
        <v>230</v>
      </c>
      <c r="B68" s="584">
        <v>9352076</v>
      </c>
      <c r="C68" s="584" t="s">
        <v>1171</v>
      </c>
      <c r="D68" s="584" t="s">
        <v>664</v>
      </c>
      <c r="E68" s="610">
        <v>7988.6399999999994</v>
      </c>
      <c r="F68" s="610">
        <v>0</v>
      </c>
      <c r="G68" s="610">
        <v>0</v>
      </c>
      <c r="H68" s="610">
        <v>0</v>
      </c>
      <c r="I68" s="610">
        <v>0</v>
      </c>
      <c r="J68" s="610">
        <v>0</v>
      </c>
      <c r="K68" s="610">
        <v>0</v>
      </c>
      <c r="L68" s="610">
        <v>0</v>
      </c>
      <c r="M68" s="610">
        <v>0</v>
      </c>
      <c r="N68" s="610">
        <v>0</v>
      </c>
      <c r="O68" s="610">
        <v>0</v>
      </c>
      <c r="P68" s="610">
        <v>0</v>
      </c>
      <c r="Q68" s="610">
        <v>0</v>
      </c>
      <c r="R68" s="610">
        <v>0</v>
      </c>
      <c r="S68" s="610">
        <v>0</v>
      </c>
      <c r="T68" s="610">
        <v>0</v>
      </c>
      <c r="U68" s="610">
        <v>7988.6399999999994</v>
      </c>
      <c r="V68" s="610">
        <v>4387.68</v>
      </c>
    </row>
    <row r="69" spans="1:22" x14ac:dyDescent="0.25">
      <c r="A69" s="564">
        <v>237</v>
      </c>
      <c r="B69" s="584">
        <v>9352079</v>
      </c>
      <c r="C69" s="584" t="s">
        <v>788</v>
      </c>
      <c r="D69" s="584" t="s">
        <v>664</v>
      </c>
      <c r="E69" s="610">
        <v>5295.5</v>
      </c>
      <c r="F69" s="610">
        <v>0</v>
      </c>
      <c r="G69" s="610">
        <v>0</v>
      </c>
      <c r="H69" s="610">
        <v>0</v>
      </c>
      <c r="I69" s="610">
        <v>0</v>
      </c>
      <c r="J69" s="610">
        <v>0</v>
      </c>
      <c r="K69" s="610">
        <v>0</v>
      </c>
      <c r="L69" s="610">
        <v>0</v>
      </c>
      <c r="M69" s="610">
        <v>0</v>
      </c>
      <c r="N69" s="610">
        <v>0</v>
      </c>
      <c r="O69" s="610">
        <v>0</v>
      </c>
      <c r="P69" s="610">
        <v>0</v>
      </c>
      <c r="Q69" s="610">
        <v>0</v>
      </c>
      <c r="R69" s="610">
        <v>0</v>
      </c>
      <c r="S69" s="610">
        <v>0</v>
      </c>
      <c r="T69" s="610">
        <v>0</v>
      </c>
      <c r="U69" s="610">
        <v>5295.5</v>
      </c>
      <c r="V69" s="610">
        <v>2908.5</v>
      </c>
    </row>
    <row r="70" spans="1:22" x14ac:dyDescent="0.25">
      <c r="A70" s="564">
        <v>41</v>
      </c>
      <c r="B70" s="584">
        <v>9352080</v>
      </c>
      <c r="C70" s="584" t="s">
        <v>1172</v>
      </c>
      <c r="D70" s="584" t="s">
        <v>664</v>
      </c>
      <c r="E70" s="610">
        <v>8351.76</v>
      </c>
      <c r="F70" s="610">
        <v>0</v>
      </c>
      <c r="G70" s="610">
        <v>0</v>
      </c>
      <c r="H70" s="610">
        <v>0</v>
      </c>
      <c r="I70" s="610">
        <v>0</v>
      </c>
      <c r="J70" s="610">
        <v>0</v>
      </c>
      <c r="K70" s="610">
        <v>0</v>
      </c>
      <c r="L70" s="610">
        <v>0</v>
      </c>
      <c r="M70" s="610">
        <v>0</v>
      </c>
      <c r="N70" s="610">
        <v>0</v>
      </c>
      <c r="O70" s="610">
        <v>0</v>
      </c>
      <c r="P70" s="610">
        <v>0</v>
      </c>
      <c r="Q70" s="610">
        <v>0</v>
      </c>
      <c r="R70" s="610">
        <v>0</v>
      </c>
      <c r="S70" s="610">
        <v>0</v>
      </c>
      <c r="T70" s="610">
        <v>0</v>
      </c>
      <c r="U70" s="610">
        <v>8351.76</v>
      </c>
      <c r="V70" s="610">
        <v>4587.12</v>
      </c>
    </row>
    <row r="71" spans="1:22" x14ac:dyDescent="0.25">
      <c r="A71" s="564">
        <v>42</v>
      </c>
      <c r="B71" s="584">
        <v>9352081</v>
      </c>
      <c r="C71" s="584" t="s">
        <v>1173</v>
      </c>
      <c r="D71" s="584" t="s">
        <v>664</v>
      </c>
      <c r="E71" s="610">
        <v>1543.26</v>
      </c>
      <c r="F71" s="610">
        <v>0</v>
      </c>
      <c r="G71" s="610">
        <v>0</v>
      </c>
      <c r="H71" s="610">
        <v>0</v>
      </c>
      <c r="I71" s="610">
        <v>0</v>
      </c>
      <c r="J71" s="610">
        <v>0</v>
      </c>
      <c r="K71" s="610">
        <v>0</v>
      </c>
      <c r="L71" s="610">
        <v>0</v>
      </c>
      <c r="M71" s="610">
        <v>0</v>
      </c>
      <c r="N71" s="610">
        <v>0</v>
      </c>
      <c r="O71" s="610">
        <v>0</v>
      </c>
      <c r="P71" s="610">
        <v>0</v>
      </c>
      <c r="Q71" s="610">
        <v>0</v>
      </c>
      <c r="R71" s="610">
        <v>0</v>
      </c>
      <c r="S71" s="610">
        <v>0</v>
      </c>
      <c r="T71" s="610">
        <v>0</v>
      </c>
      <c r="U71" s="610">
        <v>1543.26</v>
      </c>
      <c r="V71" s="610">
        <v>847.62</v>
      </c>
    </row>
    <row r="72" spans="1:22" x14ac:dyDescent="0.25">
      <c r="A72" s="564">
        <v>242</v>
      </c>
      <c r="B72" s="584">
        <v>9352083</v>
      </c>
      <c r="C72" s="584" t="s">
        <v>791</v>
      </c>
      <c r="D72" s="584" t="s">
        <v>664</v>
      </c>
      <c r="E72" s="610">
        <v>3207.56</v>
      </c>
      <c r="F72" s="610">
        <v>0</v>
      </c>
      <c r="G72" s="610">
        <v>0</v>
      </c>
      <c r="H72" s="610">
        <v>0</v>
      </c>
      <c r="I72" s="610">
        <v>0</v>
      </c>
      <c r="J72" s="610">
        <v>0</v>
      </c>
      <c r="K72" s="610">
        <v>0</v>
      </c>
      <c r="L72" s="610">
        <v>0</v>
      </c>
      <c r="M72" s="610">
        <v>0</v>
      </c>
      <c r="N72" s="610">
        <v>0</v>
      </c>
      <c r="O72" s="610">
        <v>0</v>
      </c>
      <c r="P72" s="610">
        <v>0</v>
      </c>
      <c r="Q72" s="610">
        <v>0</v>
      </c>
      <c r="R72" s="610">
        <v>0</v>
      </c>
      <c r="S72" s="610">
        <v>0</v>
      </c>
      <c r="T72" s="610">
        <v>0</v>
      </c>
      <c r="U72" s="610">
        <v>3207.56</v>
      </c>
      <c r="V72" s="610">
        <v>1761.72</v>
      </c>
    </row>
    <row r="73" spans="1:22" x14ac:dyDescent="0.25">
      <c r="A73" s="564">
        <v>245</v>
      </c>
      <c r="B73" s="584">
        <v>9352084</v>
      </c>
      <c r="C73" s="584" t="s">
        <v>793</v>
      </c>
      <c r="D73" s="584" t="s">
        <v>664</v>
      </c>
      <c r="E73" s="610">
        <v>4902.12</v>
      </c>
      <c r="F73" s="610">
        <v>0</v>
      </c>
      <c r="G73" s="610">
        <v>0</v>
      </c>
      <c r="H73" s="610">
        <v>0</v>
      </c>
      <c r="I73" s="610">
        <v>0</v>
      </c>
      <c r="J73" s="610">
        <v>0</v>
      </c>
      <c r="K73" s="610">
        <v>0</v>
      </c>
      <c r="L73" s="610">
        <v>0</v>
      </c>
      <c r="M73" s="610">
        <v>0</v>
      </c>
      <c r="N73" s="610">
        <v>0</v>
      </c>
      <c r="O73" s="610">
        <v>0</v>
      </c>
      <c r="P73" s="610">
        <v>0</v>
      </c>
      <c r="Q73" s="610">
        <v>0</v>
      </c>
      <c r="R73" s="610">
        <v>0</v>
      </c>
      <c r="S73" s="610">
        <v>0</v>
      </c>
      <c r="T73" s="610">
        <v>0</v>
      </c>
      <c r="U73" s="610">
        <v>4902.12</v>
      </c>
      <c r="V73" s="610">
        <v>2692.44</v>
      </c>
    </row>
    <row r="74" spans="1:22" x14ac:dyDescent="0.25">
      <c r="A74" s="564">
        <v>246</v>
      </c>
      <c r="B74" s="584">
        <v>9352085</v>
      </c>
      <c r="C74" s="584" t="s">
        <v>794</v>
      </c>
      <c r="D74" s="584" t="s">
        <v>664</v>
      </c>
      <c r="E74" s="610">
        <v>2572.1</v>
      </c>
      <c r="F74" s="610">
        <v>0</v>
      </c>
      <c r="G74" s="610">
        <v>0</v>
      </c>
      <c r="H74" s="610">
        <v>0</v>
      </c>
      <c r="I74" s="610">
        <v>0</v>
      </c>
      <c r="J74" s="610">
        <v>0</v>
      </c>
      <c r="K74" s="610">
        <v>0</v>
      </c>
      <c r="L74" s="610">
        <v>0</v>
      </c>
      <c r="M74" s="610">
        <v>0</v>
      </c>
      <c r="N74" s="610">
        <v>0</v>
      </c>
      <c r="O74" s="610">
        <v>0</v>
      </c>
      <c r="P74" s="610">
        <v>0</v>
      </c>
      <c r="Q74" s="610">
        <v>0</v>
      </c>
      <c r="R74" s="610">
        <v>0</v>
      </c>
      <c r="S74" s="610">
        <v>0</v>
      </c>
      <c r="T74" s="610">
        <v>0</v>
      </c>
      <c r="U74" s="610">
        <v>2572.1</v>
      </c>
      <c r="V74" s="610">
        <v>1412.7</v>
      </c>
    </row>
    <row r="75" spans="1:22" x14ac:dyDescent="0.25">
      <c r="A75" s="564">
        <v>44</v>
      </c>
      <c r="B75" s="584">
        <v>9352086</v>
      </c>
      <c r="C75" s="584" t="s">
        <v>1174</v>
      </c>
      <c r="D75" s="584" t="s">
        <v>664</v>
      </c>
      <c r="E75" s="610">
        <v>2935.22</v>
      </c>
      <c r="F75" s="610">
        <v>0</v>
      </c>
      <c r="G75" s="610">
        <v>0</v>
      </c>
      <c r="H75" s="610">
        <v>0</v>
      </c>
      <c r="I75" s="610">
        <v>0</v>
      </c>
      <c r="J75" s="610">
        <v>0</v>
      </c>
      <c r="K75" s="610">
        <v>0</v>
      </c>
      <c r="L75" s="610">
        <v>0</v>
      </c>
      <c r="M75" s="610">
        <v>0</v>
      </c>
      <c r="N75" s="610">
        <v>0</v>
      </c>
      <c r="O75" s="610">
        <v>0</v>
      </c>
      <c r="P75" s="610">
        <v>0</v>
      </c>
      <c r="Q75" s="610">
        <v>0</v>
      </c>
      <c r="R75" s="610">
        <v>0</v>
      </c>
      <c r="S75" s="610">
        <v>0</v>
      </c>
      <c r="T75" s="610">
        <v>0</v>
      </c>
      <c r="U75" s="610">
        <v>2935.22</v>
      </c>
      <c r="V75" s="610">
        <v>1612.14</v>
      </c>
    </row>
    <row r="76" spans="1:22" x14ac:dyDescent="0.25">
      <c r="A76" s="564">
        <v>48</v>
      </c>
      <c r="B76" s="584">
        <v>9352088</v>
      </c>
      <c r="C76" s="584" t="s">
        <v>1175</v>
      </c>
      <c r="D76" s="584" t="s">
        <v>664</v>
      </c>
      <c r="E76" s="610">
        <v>3177.2999999999997</v>
      </c>
      <c r="F76" s="610">
        <v>0</v>
      </c>
      <c r="G76" s="610">
        <v>0</v>
      </c>
      <c r="H76" s="610">
        <v>0</v>
      </c>
      <c r="I76" s="610">
        <v>0</v>
      </c>
      <c r="J76" s="610">
        <v>0</v>
      </c>
      <c r="K76" s="610">
        <v>0</v>
      </c>
      <c r="L76" s="610">
        <v>0</v>
      </c>
      <c r="M76" s="610">
        <v>0</v>
      </c>
      <c r="N76" s="610">
        <v>0</v>
      </c>
      <c r="O76" s="610">
        <v>0</v>
      </c>
      <c r="P76" s="610">
        <v>0</v>
      </c>
      <c r="Q76" s="610">
        <v>0</v>
      </c>
      <c r="R76" s="610">
        <v>0</v>
      </c>
      <c r="S76" s="610">
        <v>0</v>
      </c>
      <c r="T76" s="610">
        <v>0</v>
      </c>
      <c r="U76" s="610">
        <v>3177.2999999999997</v>
      </c>
      <c r="V76" s="610">
        <v>1745.1000000000001</v>
      </c>
    </row>
    <row r="77" spans="1:22" x14ac:dyDescent="0.25">
      <c r="A77" s="564">
        <v>309</v>
      </c>
      <c r="B77" s="584">
        <v>9352089</v>
      </c>
      <c r="C77" s="584" t="s">
        <v>825</v>
      </c>
      <c r="D77" s="584" t="s">
        <v>664</v>
      </c>
      <c r="E77" s="610">
        <v>16945.599999999999</v>
      </c>
      <c r="F77" s="610">
        <v>0</v>
      </c>
      <c r="G77" s="610">
        <v>0</v>
      </c>
      <c r="H77" s="610">
        <v>0</v>
      </c>
      <c r="I77" s="610">
        <v>0</v>
      </c>
      <c r="J77" s="610">
        <v>0</v>
      </c>
      <c r="K77" s="610">
        <v>0</v>
      </c>
      <c r="L77" s="610">
        <v>0</v>
      </c>
      <c r="M77" s="610">
        <v>0</v>
      </c>
      <c r="N77" s="610">
        <v>0</v>
      </c>
      <c r="O77" s="610">
        <v>0</v>
      </c>
      <c r="P77" s="610">
        <v>0</v>
      </c>
      <c r="Q77" s="610">
        <v>0</v>
      </c>
      <c r="R77" s="610">
        <v>0</v>
      </c>
      <c r="S77" s="610">
        <v>0</v>
      </c>
      <c r="T77" s="610">
        <v>0</v>
      </c>
      <c r="U77" s="610">
        <v>16945.599999999999</v>
      </c>
      <c r="V77" s="610">
        <v>9307.2000000000007</v>
      </c>
    </row>
    <row r="78" spans="1:22" x14ac:dyDescent="0.25">
      <c r="A78" s="564">
        <v>310</v>
      </c>
      <c r="B78" s="584">
        <v>9352092</v>
      </c>
      <c r="C78" s="584" t="s">
        <v>826</v>
      </c>
      <c r="D78" s="584" t="s">
        <v>664</v>
      </c>
      <c r="E78" s="610">
        <v>3086.52</v>
      </c>
      <c r="F78" s="610">
        <v>0</v>
      </c>
      <c r="G78" s="610">
        <v>0</v>
      </c>
      <c r="H78" s="610">
        <v>0</v>
      </c>
      <c r="I78" s="610">
        <v>0</v>
      </c>
      <c r="J78" s="610">
        <v>0</v>
      </c>
      <c r="K78" s="610">
        <v>0</v>
      </c>
      <c r="L78" s="610">
        <v>0</v>
      </c>
      <c r="M78" s="610">
        <v>0</v>
      </c>
      <c r="N78" s="610">
        <v>0</v>
      </c>
      <c r="O78" s="610">
        <v>0</v>
      </c>
      <c r="P78" s="610">
        <v>0</v>
      </c>
      <c r="Q78" s="610">
        <v>0</v>
      </c>
      <c r="R78" s="610">
        <v>0</v>
      </c>
      <c r="S78" s="610">
        <v>0</v>
      </c>
      <c r="T78" s="610">
        <v>0</v>
      </c>
      <c r="U78" s="610">
        <v>3086.52</v>
      </c>
      <c r="V78" s="610">
        <v>1695.24</v>
      </c>
    </row>
    <row r="79" spans="1:22" x14ac:dyDescent="0.25">
      <c r="A79" s="564">
        <v>314</v>
      </c>
      <c r="B79" s="584">
        <v>9352095</v>
      </c>
      <c r="C79" s="584" t="s">
        <v>1176</v>
      </c>
      <c r="D79" s="584" t="s">
        <v>664</v>
      </c>
      <c r="E79" s="610">
        <v>4629.78</v>
      </c>
      <c r="F79" s="610">
        <v>0</v>
      </c>
      <c r="G79" s="610">
        <v>0</v>
      </c>
      <c r="H79" s="610">
        <v>0</v>
      </c>
      <c r="I79" s="610">
        <v>0</v>
      </c>
      <c r="J79" s="610">
        <v>0</v>
      </c>
      <c r="K79" s="610">
        <v>0</v>
      </c>
      <c r="L79" s="610">
        <v>0</v>
      </c>
      <c r="M79" s="610">
        <v>0</v>
      </c>
      <c r="N79" s="610">
        <v>0</v>
      </c>
      <c r="O79" s="610">
        <v>0</v>
      </c>
      <c r="P79" s="610">
        <v>0</v>
      </c>
      <c r="Q79" s="610">
        <v>0</v>
      </c>
      <c r="R79" s="610">
        <v>0</v>
      </c>
      <c r="S79" s="610">
        <v>0</v>
      </c>
      <c r="T79" s="610">
        <v>0</v>
      </c>
      <c r="U79" s="610">
        <v>4629.78</v>
      </c>
      <c r="V79" s="610">
        <v>2542.86</v>
      </c>
    </row>
    <row r="80" spans="1:22" x14ac:dyDescent="0.25">
      <c r="A80" s="564">
        <v>84</v>
      </c>
      <c r="B80" s="584">
        <v>9352100</v>
      </c>
      <c r="C80" s="584" t="s">
        <v>737</v>
      </c>
      <c r="D80" s="584" t="s">
        <v>664</v>
      </c>
      <c r="E80" s="610">
        <v>1936.6399999999999</v>
      </c>
      <c r="F80" s="610">
        <v>0</v>
      </c>
      <c r="G80" s="610">
        <v>0</v>
      </c>
      <c r="H80" s="610">
        <v>0</v>
      </c>
      <c r="I80" s="610">
        <v>0</v>
      </c>
      <c r="J80" s="610">
        <v>0</v>
      </c>
      <c r="K80" s="610">
        <v>0</v>
      </c>
      <c r="L80" s="610">
        <v>0</v>
      </c>
      <c r="M80" s="610">
        <v>0</v>
      </c>
      <c r="N80" s="610">
        <v>0</v>
      </c>
      <c r="O80" s="610">
        <v>0</v>
      </c>
      <c r="P80" s="610">
        <v>0</v>
      </c>
      <c r="Q80" s="610">
        <v>0</v>
      </c>
      <c r="R80" s="610">
        <v>0</v>
      </c>
      <c r="S80" s="610">
        <v>0</v>
      </c>
      <c r="T80" s="610">
        <v>0</v>
      </c>
      <c r="U80" s="610">
        <v>1936.6399999999999</v>
      </c>
      <c r="V80" s="610">
        <v>1063.68</v>
      </c>
    </row>
    <row r="81" spans="1:22" x14ac:dyDescent="0.25">
      <c r="A81" s="564">
        <v>318</v>
      </c>
      <c r="B81" s="584">
        <v>9352101</v>
      </c>
      <c r="C81" s="584" t="s">
        <v>832</v>
      </c>
      <c r="D81" s="584" t="s">
        <v>664</v>
      </c>
      <c r="E81" s="610">
        <v>2087.94</v>
      </c>
      <c r="F81" s="610">
        <v>0</v>
      </c>
      <c r="G81" s="610">
        <v>0</v>
      </c>
      <c r="H81" s="610">
        <v>0</v>
      </c>
      <c r="I81" s="610">
        <v>0</v>
      </c>
      <c r="J81" s="610">
        <v>0</v>
      </c>
      <c r="K81" s="610">
        <v>0</v>
      </c>
      <c r="L81" s="610">
        <v>0</v>
      </c>
      <c r="M81" s="610">
        <v>0</v>
      </c>
      <c r="N81" s="610">
        <v>0</v>
      </c>
      <c r="O81" s="610">
        <v>0</v>
      </c>
      <c r="P81" s="610">
        <v>0</v>
      </c>
      <c r="Q81" s="610">
        <v>0</v>
      </c>
      <c r="R81" s="610">
        <v>0</v>
      </c>
      <c r="S81" s="610">
        <v>0</v>
      </c>
      <c r="T81" s="610">
        <v>0</v>
      </c>
      <c r="U81" s="610">
        <v>2087.94</v>
      </c>
      <c r="V81" s="610">
        <v>1146.78</v>
      </c>
    </row>
    <row r="82" spans="1:22" x14ac:dyDescent="0.25">
      <c r="A82" s="564">
        <v>494</v>
      </c>
      <c r="B82" s="584">
        <v>9352105</v>
      </c>
      <c r="C82" s="584" t="s">
        <v>916</v>
      </c>
      <c r="D82" s="584" t="s">
        <v>664</v>
      </c>
      <c r="E82" s="610">
        <v>3116.7799999999997</v>
      </c>
      <c r="F82" s="610">
        <v>0</v>
      </c>
      <c r="G82" s="610">
        <v>0</v>
      </c>
      <c r="H82" s="610">
        <v>0</v>
      </c>
      <c r="I82" s="610">
        <v>0</v>
      </c>
      <c r="J82" s="610">
        <v>0</v>
      </c>
      <c r="K82" s="610">
        <v>0</v>
      </c>
      <c r="L82" s="610">
        <v>0</v>
      </c>
      <c r="M82" s="610">
        <v>0</v>
      </c>
      <c r="N82" s="610">
        <v>0</v>
      </c>
      <c r="O82" s="610">
        <v>0</v>
      </c>
      <c r="P82" s="610">
        <v>0</v>
      </c>
      <c r="Q82" s="610">
        <v>0</v>
      </c>
      <c r="R82" s="610">
        <v>0</v>
      </c>
      <c r="S82" s="610">
        <v>0</v>
      </c>
      <c r="T82" s="610">
        <v>0</v>
      </c>
      <c r="U82" s="610">
        <v>3116.7799999999997</v>
      </c>
      <c r="V82" s="610">
        <v>1711.8600000000001</v>
      </c>
    </row>
    <row r="83" spans="1:22" x14ac:dyDescent="0.25">
      <c r="A83" s="564">
        <v>96</v>
      </c>
      <c r="B83" s="584">
        <v>9352106</v>
      </c>
      <c r="C83" s="584" t="s">
        <v>744</v>
      </c>
      <c r="D83" s="584" t="s">
        <v>664</v>
      </c>
      <c r="E83" s="610">
        <v>8956.9599999999991</v>
      </c>
      <c r="F83" s="610">
        <v>0</v>
      </c>
      <c r="G83" s="610">
        <v>0</v>
      </c>
      <c r="H83" s="610">
        <v>0</v>
      </c>
      <c r="I83" s="610">
        <v>0</v>
      </c>
      <c r="J83" s="610">
        <v>0</v>
      </c>
      <c r="K83" s="610">
        <v>0</v>
      </c>
      <c r="L83" s="610">
        <v>0</v>
      </c>
      <c r="M83" s="610">
        <v>0</v>
      </c>
      <c r="N83" s="610">
        <v>0</v>
      </c>
      <c r="O83" s="610">
        <v>0</v>
      </c>
      <c r="P83" s="610">
        <v>0</v>
      </c>
      <c r="Q83" s="610">
        <v>0</v>
      </c>
      <c r="R83" s="610">
        <v>0</v>
      </c>
      <c r="S83" s="610">
        <v>0</v>
      </c>
      <c r="T83" s="610">
        <v>0</v>
      </c>
      <c r="U83" s="610">
        <v>8956.9599999999991</v>
      </c>
      <c r="V83" s="610">
        <v>4919.5200000000004</v>
      </c>
    </row>
    <row r="84" spans="1:22" x14ac:dyDescent="0.25">
      <c r="A84" s="564">
        <v>322</v>
      </c>
      <c r="B84" s="584">
        <v>9352107</v>
      </c>
      <c r="C84" s="584" t="s">
        <v>1178</v>
      </c>
      <c r="D84" s="584" t="s">
        <v>664</v>
      </c>
      <c r="E84" s="610">
        <v>4266.66</v>
      </c>
      <c r="F84" s="610">
        <v>0</v>
      </c>
      <c r="G84" s="610">
        <v>0</v>
      </c>
      <c r="H84" s="610">
        <v>0</v>
      </c>
      <c r="I84" s="610">
        <v>0</v>
      </c>
      <c r="J84" s="610">
        <v>0</v>
      </c>
      <c r="K84" s="610">
        <v>0</v>
      </c>
      <c r="L84" s="610">
        <v>0</v>
      </c>
      <c r="M84" s="610">
        <v>0</v>
      </c>
      <c r="N84" s="610">
        <v>0</v>
      </c>
      <c r="O84" s="610">
        <v>0</v>
      </c>
      <c r="P84" s="610">
        <v>0</v>
      </c>
      <c r="Q84" s="610">
        <v>0</v>
      </c>
      <c r="R84" s="610">
        <v>0</v>
      </c>
      <c r="S84" s="610">
        <v>0</v>
      </c>
      <c r="T84" s="610">
        <v>0</v>
      </c>
      <c r="U84" s="610">
        <v>4266.66</v>
      </c>
      <c r="V84" s="610">
        <v>2343.42</v>
      </c>
    </row>
    <row r="85" spans="1:22" x14ac:dyDescent="0.25">
      <c r="A85" s="564">
        <v>97</v>
      </c>
      <c r="B85" s="584">
        <v>9352108</v>
      </c>
      <c r="C85" s="584" t="s">
        <v>1179</v>
      </c>
      <c r="D85" s="584" t="s">
        <v>664</v>
      </c>
      <c r="E85" s="610">
        <v>1119.6199999999999</v>
      </c>
      <c r="F85" s="610">
        <v>0</v>
      </c>
      <c r="G85" s="610">
        <v>0</v>
      </c>
      <c r="H85" s="610">
        <v>0</v>
      </c>
      <c r="I85" s="610">
        <v>0</v>
      </c>
      <c r="J85" s="610">
        <v>0</v>
      </c>
      <c r="K85" s="610">
        <v>0</v>
      </c>
      <c r="L85" s="610">
        <v>0</v>
      </c>
      <c r="M85" s="610">
        <v>0</v>
      </c>
      <c r="N85" s="610">
        <v>0</v>
      </c>
      <c r="O85" s="610">
        <v>0</v>
      </c>
      <c r="P85" s="610">
        <v>0</v>
      </c>
      <c r="Q85" s="610">
        <v>0</v>
      </c>
      <c r="R85" s="610">
        <v>0</v>
      </c>
      <c r="S85" s="610">
        <v>0</v>
      </c>
      <c r="T85" s="610">
        <v>0</v>
      </c>
      <c r="U85" s="610">
        <v>1119.6199999999999</v>
      </c>
      <c r="V85" s="610">
        <v>614.94000000000005</v>
      </c>
    </row>
    <row r="86" spans="1:22" x14ac:dyDescent="0.25">
      <c r="A86" s="564">
        <v>98</v>
      </c>
      <c r="B86" s="584">
        <v>9352109</v>
      </c>
      <c r="C86" s="584" t="s">
        <v>748</v>
      </c>
      <c r="D86" s="584" t="s">
        <v>664</v>
      </c>
      <c r="E86" s="610">
        <v>1785.34</v>
      </c>
      <c r="F86" s="610">
        <v>0</v>
      </c>
      <c r="G86" s="610">
        <v>0</v>
      </c>
      <c r="H86" s="610">
        <v>0</v>
      </c>
      <c r="I86" s="610">
        <v>0</v>
      </c>
      <c r="J86" s="610">
        <v>0</v>
      </c>
      <c r="K86" s="610">
        <v>0</v>
      </c>
      <c r="L86" s="610">
        <v>0</v>
      </c>
      <c r="M86" s="610">
        <v>0</v>
      </c>
      <c r="N86" s="610">
        <v>0</v>
      </c>
      <c r="O86" s="610">
        <v>0</v>
      </c>
      <c r="P86" s="610">
        <v>0</v>
      </c>
      <c r="Q86" s="610">
        <v>0</v>
      </c>
      <c r="R86" s="610">
        <v>0</v>
      </c>
      <c r="S86" s="610">
        <v>0</v>
      </c>
      <c r="T86" s="610">
        <v>0</v>
      </c>
      <c r="U86" s="610">
        <v>1785.34</v>
      </c>
      <c r="V86" s="610">
        <v>980.58</v>
      </c>
    </row>
    <row r="87" spans="1:22" x14ac:dyDescent="0.25">
      <c r="A87" s="564">
        <v>324</v>
      </c>
      <c r="B87" s="584">
        <v>9352110</v>
      </c>
      <c r="C87" s="584" t="s">
        <v>1180</v>
      </c>
      <c r="D87" s="584" t="s">
        <v>664</v>
      </c>
      <c r="E87" s="610">
        <v>2753.66</v>
      </c>
      <c r="F87" s="610">
        <v>0</v>
      </c>
      <c r="G87" s="610">
        <v>0</v>
      </c>
      <c r="H87" s="610">
        <v>0</v>
      </c>
      <c r="I87" s="610">
        <v>0</v>
      </c>
      <c r="J87" s="610">
        <v>0</v>
      </c>
      <c r="K87" s="610">
        <v>0</v>
      </c>
      <c r="L87" s="610">
        <v>0</v>
      </c>
      <c r="M87" s="610">
        <v>0</v>
      </c>
      <c r="N87" s="610">
        <v>0</v>
      </c>
      <c r="O87" s="610">
        <v>0</v>
      </c>
      <c r="P87" s="610">
        <v>0</v>
      </c>
      <c r="Q87" s="610">
        <v>0</v>
      </c>
      <c r="R87" s="610">
        <v>0</v>
      </c>
      <c r="S87" s="610">
        <v>0</v>
      </c>
      <c r="T87" s="610">
        <v>0</v>
      </c>
      <c r="U87" s="610">
        <v>2753.66</v>
      </c>
      <c r="V87" s="610">
        <v>1512.42</v>
      </c>
    </row>
    <row r="88" spans="1:22" x14ac:dyDescent="0.25">
      <c r="A88" s="564">
        <v>99</v>
      </c>
      <c r="B88" s="584">
        <v>9352111</v>
      </c>
      <c r="C88" s="584" t="s">
        <v>750</v>
      </c>
      <c r="D88" s="584" t="s">
        <v>664</v>
      </c>
      <c r="E88" s="610">
        <v>1906.3799999999999</v>
      </c>
      <c r="F88" s="610">
        <v>0</v>
      </c>
      <c r="G88" s="610">
        <v>0</v>
      </c>
      <c r="H88" s="610">
        <v>0</v>
      </c>
      <c r="I88" s="610">
        <v>0</v>
      </c>
      <c r="J88" s="610">
        <v>0</v>
      </c>
      <c r="K88" s="610">
        <v>0</v>
      </c>
      <c r="L88" s="610">
        <v>0</v>
      </c>
      <c r="M88" s="610">
        <v>0</v>
      </c>
      <c r="N88" s="610">
        <v>0</v>
      </c>
      <c r="O88" s="610">
        <v>0</v>
      </c>
      <c r="P88" s="610">
        <v>0</v>
      </c>
      <c r="Q88" s="610">
        <v>0</v>
      </c>
      <c r="R88" s="610">
        <v>0</v>
      </c>
      <c r="S88" s="610">
        <v>0</v>
      </c>
      <c r="T88" s="610">
        <v>0</v>
      </c>
      <c r="U88" s="610">
        <v>1906.3799999999999</v>
      </c>
      <c r="V88" s="610">
        <v>1047.0600000000002</v>
      </c>
    </row>
    <row r="89" spans="1:22" x14ac:dyDescent="0.25">
      <c r="A89" s="564">
        <v>506</v>
      </c>
      <c r="B89" s="584">
        <v>9352114</v>
      </c>
      <c r="C89" s="584" t="s">
        <v>1181</v>
      </c>
      <c r="D89" s="584" t="s">
        <v>664</v>
      </c>
      <c r="E89" s="610">
        <v>6324.3399999999992</v>
      </c>
      <c r="F89" s="610">
        <v>0</v>
      </c>
      <c r="G89" s="610">
        <v>0</v>
      </c>
      <c r="H89" s="610">
        <v>0</v>
      </c>
      <c r="I89" s="610">
        <v>0</v>
      </c>
      <c r="J89" s="610">
        <v>0</v>
      </c>
      <c r="K89" s="610">
        <v>0</v>
      </c>
      <c r="L89" s="610">
        <v>0</v>
      </c>
      <c r="M89" s="610">
        <v>0</v>
      </c>
      <c r="N89" s="610">
        <v>0</v>
      </c>
      <c r="O89" s="610">
        <v>0</v>
      </c>
      <c r="P89" s="610">
        <v>0</v>
      </c>
      <c r="Q89" s="610">
        <v>0</v>
      </c>
      <c r="R89" s="610">
        <v>0</v>
      </c>
      <c r="S89" s="610">
        <v>0</v>
      </c>
      <c r="T89" s="610">
        <v>0</v>
      </c>
      <c r="U89" s="610">
        <v>6324.3399999999992</v>
      </c>
      <c r="V89" s="610">
        <v>3473.5800000000004</v>
      </c>
    </row>
    <row r="90" spans="1:22" x14ac:dyDescent="0.25">
      <c r="A90" s="564">
        <v>333</v>
      </c>
      <c r="B90" s="584">
        <v>9352117</v>
      </c>
      <c r="C90" s="584" t="s">
        <v>840</v>
      </c>
      <c r="D90" s="584" t="s">
        <v>664</v>
      </c>
      <c r="E90" s="610">
        <v>11922.439999999999</v>
      </c>
      <c r="F90" s="610">
        <v>0</v>
      </c>
      <c r="G90" s="610">
        <v>0</v>
      </c>
      <c r="H90" s="610">
        <v>0</v>
      </c>
      <c r="I90" s="610">
        <v>0</v>
      </c>
      <c r="J90" s="610">
        <v>0</v>
      </c>
      <c r="K90" s="610">
        <v>0</v>
      </c>
      <c r="L90" s="610">
        <v>0</v>
      </c>
      <c r="M90" s="610">
        <v>0</v>
      </c>
      <c r="N90" s="610">
        <v>0</v>
      </c>
      <c r="O90" s="610">
        <v>0</v>
      </c>
      <c r="P90" s="610">
        <v>0</v>
      </c>
      <c r="Q90" s="610">
        <v>0</v>
      </c>
      <c r="R90" s="610">
        <v>0</v>
      </c>
      <c r="S90" s="610">
        <v>0</v>
      </c>
      <c r="T90" s="610">
        <v>0</v>
      </c>
      <c r="U90" s="610">
        <v>11922.439999999999</v>
      </c>
      <c r="V90" s="610">
        <v>6548.2800000000007</v>
      </c>
    </row>
    <row r="91" spans="1:22" x14ac:dyDescent="0.25">
      <c r="A91" s="564">
        <v>332</v>
      </c>
      <c r="B91" s="584">
        <v>9352118</v>
      </c>
      <c r="C91" s="584" t="s">
        <v>1182</v>
      </c>
      <c r="D91" s="584" t="s">
        <v>664</v>
      </c>
      <c r="E91" s="610">
        <v>6142.78</v>
      </c>
      <c r="F91" s="610">
        <v>0</v>
      </c>
      <c r="G91" s="610">
        <v>0</v>
      </c>
      <c r="H91" s="610">
        <v>0</v>
      </c>
      <c r="I91" s="610">
        <v>0</v>
      </c>
      <c r="J91" s="610">
        <v>0</v>
      </c>
      <c r="K91" s="610">
        <v>0</v>
      </c>
      <c r="L91" s="610">
        <v>0</v>
      </c>
      <c r="M91" s="610">
        <v>0</v>
      </c>
      <c r="N91" s="610">
        <v>0</v>
      </c>
      <c r="O91" s="610">
        <v>0</v>
      </c>
      <c r="P91" s="610">
        <v>0</v>
      </c>
      <c r="Q91" s="610">
        <v>0</v>
      </c>
      <c r="R91" s="610">
        <v>0</v>
      </c>
      <c r="S91" s="610">
        <v>0</v>
      </c>
      <c r="T91" s="610">
        <v>0</v>
      </c>
      <c r="U91" s="610">
        <v>6142.78</v>
      </c>
      <c r="V91" s="610">
        <v>3373.86</v>
      </c>
    </row>
    <row r="92" spans="1:22" x14ac:dyDescent="0.25">
      <c r="A92" s="564">
        <v>337</v>
      </c>
      <c r="B92" s="584">
        <v>9352121</v>
      </c>
      <c r="C92" s="584" t="s">
        <v>841</v>
      </c>
      <c r="D92" s="584" t="s">
        <v>664</v>
      </c>
      <c r="E92" s="610">
        <v>3207.56</v>
      </c>
      <c r="F92" s="610">
        <v>0</v>
      </c>
      <c r="G92" s="610">
        <v>0</v>
      </c>
      <c r="H92" s="610">
        <v>0</v>
      </c>
      <c r="I92" s="610">
        <v>0</v>
      </c>
      <c r="J92" s="610">
        <v>0</v>
      </c>
      <c r="K92" s="610">
        <v>0</v>
      </c>
      <c r="L92" s="610">
        <v>0</v>
      </c>
      <c r="M92" s="610">
        <v>0</v>
      </c>
      <c r="N92" s="610">
        <v>0</v>
      </c>
      <c r="O92" s="610">
        <v>0</v>
      </c>
      <c r="P92" s="610">
        <v>0</v>
      </c>
      <c r="Q92" s="610">
        <v>0</v>
      </c>
      <c r="R92" s="610">
        <v>0</v>
      </c>
      <c r="S92" s="610">
        <v>0</v>
      </c>
      <c r="T92" s="610">
        <v>0</v>
      </c>
      <c r="U92" s="610">
        <v>3207.56</v>
      </c>
      <c r="V92" s="610">
        <v>1761.72</v>
      </c>
    </row>
    <row r="93" spans="1:22" x14ac:dyDescent="0.25">
      <c r="A93" s="564">
        <v>109</v>
      </c>
      <c r="B93" s="584">
        <v>9352122</v>
      </c>
      <c r="C93" s="584" t="s">
        <v>754</v>
      </c>
      <c r="D93" s="584" t="s">
        <v>664</v>
      </c>
      <c r="E93" s="610">
        <v>2511.58</v>
      </c>
      <c r="F93" s="610">
        <v>0</v>
      </c>
      <c r="G93" s="610">
        <v>0</v>
      </c>
      <c r="H93" s="610">
        <v>0</v>
      </c>
      <c r="I93" s="610">
        <v>0</v>
      </c>
      <c r="J93" s="610">
        <v>0</v>
      </c>
      <c r="K93" s="610">
        <v>0</v>
      </c>
      <c r="L93" s="610">
        <v>0</v>
      </c>
      <c r="M93" s="610">
        <v>0</v>
      </c>
      <c r="N93" s="610">
        <v>0</v>
      </c>
      <c r="O93" s="610">
        <v>0</v>
      </c>
      <c r="P93" s="610">
        <v>0</v>
      </c>
      <c r="Q93" s="610">
        <v>0</v>
      </c>
      <c r="R93" s="610">
        <v>0</v>
      </c>
      <c r="S93" s="610">
        <v>0</v>
      </c>
      <c r="T93" s="610">
        <v>0</v>
      </c>
      <c r="U93" s="610">
        <v>2511.58</v>
      </c>
      <c r="V93" s="610">
        <v>1379.46</v>
      </c>
    </row>
    <row r="94" spans="1:22" x14ac:dyDescent="0.25">
      <c r="A94" s="564">
        <v>339</v>
      </c>
      <c r="B94" s="584">
        <v>9352124</v>
      </c>
      <c r="C94" s="584" t="s">
        <v>843</v>
      </c>
      <c r="D94" s="584" t="s">
        <v>664</v>
      </c>
      <c r="E94" s="610">
        <v>3237.8199999999997</v>
      </c>
      <c r="F94" s="610">
        <v>0</v>
      </c>
      <c r="G94" s="610">
        <v>0</v>
      </c>
      <c r="H94" s="610">
        <v>0</v>
      </c>
      <c r="I94" s="610">
        <v>0</v>
      </c>
      <c r="J94" s="610">
        <v>0</v>
      </c>
      <c r="K94" s="610">
        <v>0</v>
      </c>
      <c r="L94" s="610">
        <v>0</v>
      </c>
      <c r="M94" s="610">
        <v>0</v>
      </c>
      <c r="N94" s="610">
        <v>0</v>
      </c>
      <c r="O94" s="610">
        <v>0</v>
      </c>
      <c r="P94" s="610">
        <v>0</v>
      </c>
      <c r="Q94" s="610">
        <v>0</v>
      </c>
      <c r="R94" s="610">
        <v>0</v>
      </c>
      <c r="S94" s="610">
        <v>0</v>
      </c>
      <c r="T94" s="610">
        <v>0</v>
      </c>
      <c r="U94" s="610">
        <v>3237.8199999999997</v>
      </c>
      <c r="V94" s="610">
        <v>1778.3400000000001</v>
      </c>
    </row>
    <row r="95" spans="1:22" x14ac:dyDescent="0.25">
      <c r="A95" s="564">
        <v>342</v>
      </c>
      <c r="B95" s="584">
        <v>9352125</v>
      </c>
      <c r="C95" s="584" t="s">
        <v>845</v>
      </c>
      <c r="D95" s="584" t="s">
        <v>664</v>
      </c>
      <c r="E95" s="610">
        <v>6324.3399999999992</v>
      </c>
      <c r="F95" s="610">
        <v>0</v>
      </c>
      <c r="G95" s="610">
        <v>0</v>
      </c>
      <c r="H95" s="610">
        <v>0</v>
      </c>
      <c r="I95" s="610">
        <v>0</v>
      </c>
      <c r="J95" s="610">
        <v>0</v>
      </c>
      <c r="K95" s="610">
        <v>0</v>
      </c>
      <c r="L95" s="610">
        <v>0</v>
      </c>
      <c r="M95" s="610">
        <v>0</v>
      </c>
      <c r="N95" s="610">
        <v>0</v>
      </c>
      <c r="O95" s="610">
        <v>0</v>
      </c>
      <c r="P95" s="610">
        <v>0</v>
      </c>
      <c r="Q95" s="610">
        <v>0</v>
      </c>
      <c r="R95" s="610">
        <v>0</v>
      </c>
      <c r="S95" s="610">
        <v>0</v>
      </c>
      <c r="T95" s="610">
        <v>0</v>
      </c>
      <c r="U95" s="610">
        <v>6324.3399999999992</v>
      </c>
      <c r="V95" s="610">
        <v>3473.5800000000004</v>
      </c>
    </row>
    <row r="96" spans="1:22" x14ac:dyDescent="0.25">
      <c r="A96" s="564">
        <v>115</v>
      </c>
      <c r="B96" s="584">
        <v>9352126</v>
      </c>
      <c r="C96" s="584" t="s">
        <v>759</v>
      </c>
      <c r="D96" s="584" t="s">
        <v>664</v>
      </c>
      <c r="E96" s="610">
        <v>2965.48</v>
      </c>
      <c r="F96" s="610">
        <v>0</v>
      </c>
      <c r="G96" s="610">
        <v>0</v>
      </c>
      <c r="H96" s="610">
        <v>0</v>
      </c>
      <c r="I96" s="610">
        <v>0</v>
      </c>
      <c r="J96" s="610">
        <v>0</v>
      </c>
      <c r="K96" s="610">
        <v>0</v>
      </c>
      <c r="L96" s="610">
        <v>0</v>
      </c>
      <c r="M96" s="610">
        <v>0</v>
      </c>
      <c r="N96" s="610">
        <v>0</v>
      </c>
      <c r="O96" s="610">
        <v>0</v>
      </c>
      <c r="P96" s="610">
        <v>0</v>
      </c>
      <c r="Q96" s="610">
        <v>0</v>
      </c>
      <c r="R96" s="610">
        <v>0</v>
      </c>
      <c r="S96" s="610">
        <v>0</v>
      </c>
      <c r="T96" s="610">
        <v>0</v>
      </c>
      <c r="U96" s="610">
        <v>2965.48</v>
      </c>
      <c r="V96" s="610">
        <v>1628.76</v>
      </c>
    </row>
    <row r="97" spans="1:22" x14ac:dyDescent="0.25">
      <c r="A97" s="564">
        <v>502</v>
      </c>
      <c r="B97" s="584">
        <v>9352129</v>
      </c>
      <c r="C97" s="584" t="s">
        <v>1184</v>
      </c>
      <c r="D97" s="584" t="s">
        <v>664</v>
      </c>
      <c r="E97" s="610">
        <v>5628.36</v>
      </c>
      <c r="F97" s="610">
        <v>0</v>
      </c>
      <c r="G97" s="610">
        <v>0</v>
      </c>
      <c r="H97" s="610">
        <v>0</v>
      </c>
      <c r="I97" s="610">
        <v>0</v>
      </c>
      <c r="J97" s="610">
        <v>0</v>
      </c>
      <c r="K97" s="610">
        <v>0</v>
      </c>
      <c r="L97" s="610">
        <v>0</v>
      </c>
      <c r="M97" s="610">
        <v>0</v>
      </c>
      <c r="N97" s="610">
        <v>0</v>
      </c>
      <c r="O97" s="610">
        <v>0</v>
      </c>
      <c r="P97" s="610">
        <v>0</v>
      </c>
      <c r="Q97" s="610">
        <v>0</v>
      </c>
      <c r="R97" s="610">
        <v>0</v>
      </c>
      <c r="S97" s="610">
        <v>0</v>
      </c>
      <c r="T97" s="610">
        <v>0</v>
      </c>
      <c r="U97" s="610">
        <v>5628.36</v>
      </c>
      <c r="V97" s="610">
        <v>3091.32</v>
      </c>
    </row>
    <row r="98" spans="1:22" x14ac:dyDescent="0.25">
      <c r="A98" s="564">
        <v>229</v>
      </c>
      <c r="B98" s="584">
        <v>9352131</v>
      </c>
      <c r="C98" s="584" t="s">
        <v>783</v>
      </c>
      <c r="D98" s="584" t="s">
        <v>664</v>
      </c>
      <c r="E98" s="610">
        <v>10560.74</v>
      </c>
      <c r="F98" s="610">
        <v>0</v>
      </c>
      <c r="G98" s="610">
        <v>0</v>
      </c>
      <c r="H98" s="610">
        <v>0</v>
      </c>
      <c r="I98" s="610">
        <v>0</v>
      </c>
      <c r="J98" s="610">
        <v>0</v>
      </c>
      <c r="K98" s="610">
        <v>0</v>
      </c>
      <c r="L98" s="610">
        <v>0</v>
      </c>
      <c r="M98" s="610">
        <v>0</v>
      </c>
      <c r="N98" s="610">
        <v>0</v>
      </c>
      <c r="O98" s="610">
        <v>0</v>
      </c>
      <c r="P98" s="610">
        <v>0</v>
      </c>
      <c r="Q98" s="610">
        <v>0</v>
      </c>
      <c r="R98" s="610">
        <v>0</v>
      </c>
      <c r="S98" s="610">
        <v>0</v>
      </c>
      <c r="T98" s="610">
        <v>0</v>
      </c>
      <c r="U98" s="610">
        <v>10560.74</v>
      </c>
      <c r="V98" s="610">
        <v>5800.38</v>
      </c>
    </row>
    <row r="99" spans="1:22" x14ac:dyDescent="0.25">
      <c r="A99" s="564">
        <v>313</v>
      </c>
      <c r="B99" s="584">
        <v>9352132</v>
      </c>
      <c r="C99" s="584" t="s">
        <v>828</v>
      </c>
      <c r="D99" s="584" t="s">
        <v>664</v>
      </c>
      <c r="E99" s="610">
        <v>13435.439999999999</v>
      </c>
      <c r="F99" s="610">
        <v>0</v>
      </c>
      <c r="G99" s="610">
        <v>0</v>
      </c>
      <c r="H99" s="610">
        <v>0</v>
      </c>
      <c r="I99" s="610">
        <v>0</v>
      </c>
      <c r="J99" s="610">
        <v>0</v>
      </c>
      <c r="K99" s="610">
        <v>0</v>
      </c>
      <c r="L99" s="610">
        <v>0</v>
      </c>
      <c r="M99" s="610">
        <v>0</v>
      </c>
      <c r="N99" s="610">
        <v>0</v>
      </c>
      <c r="O99" s="610">
        <v>0</v>
      </c>
      <c r="P99" s="610">
        <v>0</v>
      </c>
      <c r="Q99" s="610">
        <v>0</v>
      </c>
      <c r="R99" s="610">
        <v>0</v>
      </c>
      <c r="S99" s="610">
        <v>0</v>
      </c>
      <c r="T99" s="610">
        <v>0</v>
      </c>
      <c r="U99" s="610">
        <v>13435.439999999999</v>
      </c>
      <c r="V99" s="610">
        <v>7379.2800000000007</v>
      </c>
    </row>
    <row r="100" spans="1:22" x14ac:dyDescent="0.25">
      <c r="A100" s="564">
        <v>208</v>
      </c>
      <c r="B100" s="584">
        <v>9352133</v>
      </c>
      <c r="C100" s="584" t="s">
        <v>773</v>
      </c>
      <c r="D100" s="584" t="s">
        <v>664</v>
      </c>
      <c r="E100" s="610">
        <v>6021.74</v>
      </c>
      <c r="F100" s="610">
        <v>0</v>
      </c>
      <c r="G100" s="610">
        <v>0</v>
      </c>
      <c r="H100" s="610">
        <v>0</v>
      </c>
      <c r="I100" s="610">
        <v>0</v>
      </c>
      <c r="J100" s="610">
        <v>0</v>
      </c>
      <c r="K100" s="610">
        <v>0</v>
      </c>
      <c r="L100" s="610">
        <v>0</v>
      </c>
      <c r="M100" s="610">
        <v>0</v>
      </c>
      <c r="N100" s="610">
        <v>0</v>
      </c>
      <c r="O100" s="610">
        <v>0</v>
      </c>
      <c r="P100" s="610">
        <v>0</v>
      </c>
      <c r="Q100" s="610">
        <v>0</v>
      </c>
      <c r="R100" s="610">
        <v>0</v>
      </c>
      <c r="S100" s="610">
        <v>0</v>
      </c>
      <c r="T100" s="610">
        <v>0</v>
      </c>
      <c r="U100" s="610">
        <v>6021.74</v>
      </c>
      <c r="V100" s="610">
        <v>3307.38</v>
      </c>
    </row>
    <row r="101" spans="1:22" x14ac:dyDescent="0.25">
      <c r="A101" s="564">
        <v>232</v>
      </c>
      <c r="B101" s="584">
        <v>9352134</v>
      </c>
      <c r="C101" s="584" t="s">
        <v>786</v>
      </c>
      <c r="D101" s="584" t="s">
        <v>664</v>
      </c>
      <c r="E101" s="610">
        <v>5991.48</v>
      </c>
      <c r="F101" s="610">
        <v>0</v>
      </c>
      <c r="G101" s="610">
        <v>0</v>
      </c>
      <c r="H101" s="610">
        <v>0</v>
      </c>
      <c r="I101" s="610">
        <v>0</v>
      </c>
      <c r="J101" s="610">
        <v>0</v>
      </c>
      <c r="K101" s="610">
        <v>0</v>
      </c>
      <c r="L101" s="610">
        <v>0</v>
      </c>
      <c r="M101" s="610">
        <v>0</v>
      </c>
      <c r="N101" s="610">
        <v>0</v>
      </c>
      <c r="O101" s="610">
        <v>0</v>
      </c>
      <c r="P101" s="610">
        <v>0</v>
      </c>
      <c r="Q101" s="610">
        <v>0</v>
      </c>
      <c r="R101" s="610">
        <v>0</v>
      </c>
      <c r="S101" s="610">
        <v>0</v>
      </c>
      <c r="T101" s="610">
        <v>0</v>
      </c>
      <c r="U101" s="610">
        <v>5991.48</v>
      </c>
      <c r="V101" s="610">
        <v>3290.76</v>
      </c>
    </row>
    <row r="102" spans="1:22" x14ac:dyDescent="0.25">
      <c r="A102" s="564">
        <v>343</v>
      </c>
      <c r="B102" s="584">
        <v>9352135</v>
      </c>
      <c r="C102" s="584" t="s">
        <v>846</v>
      </c>
      <c r="D102" s="584" t="s">
        <v>664</v>
      </c>
      <c r="E102" s="610">
        <v>11710.619999999999</v>
      </c>
      <c r="F102" s="610">
        <v>0</v>
      </c>
      <c r="G102" s="610">
        <v>0</v>
      </c>
      <c r="H102" s="610">
        <v>0</v>
      </c>
      <c r="I102" s="610">
        <v>0</v>
      </c>
      <c r="J102" s="610">
        <v>0</v>
      </c>
      <c r="K102" s="610">
        <v>0</v>
      </c>
      <c r="L102" s="610">
        <v>0</v>
      </c>
      <c r="M102" s="610">
        <v>0</v>
      </c>
      <c r="N102" s="610">
        <v>0</v>
      </c>
      <c r="O102" s="610">
        <v>0</v>
      </c>
      <c r="P102" s="610">
        <v>0</v>
      </c>
      <c r="Q102" s="610">
        <v>0</v>
      </c>
      <c r="R102" s="610">
        <v>0</v>
      </c>
      <c r="S102" s="610">
        <v>0</v>
      </c>
      <c r="T102" s="610">
        <v>0</v>
      </c>
      <c r="U102" s="610">
        <v>11710.619999999999</v>
      </c>
      <c r="V102" s="610">
        <v>6431.9400000000005</v>
      </c>
    </row>
    <row r="103" spans="1:22" x14ac:dyDescent="0.25">
      <c r="A103" s="564">
        <v>23</v>
      </c>
      <c r="B103" s="584">
        <v>9352136</v>
      </c>
      <c r="C103" s="584" t="s">
        <v>1185</v>
      </c>
      <c r="D103" s="584" t="s">
        <v>664</v>
      </c>
      <c r="E103" s="610">
        <v>3903.54</v>
      </c>
      <c r="F103" s="610">
        <v>0</v>
      </c>
      <c r="G103" s="610">
        <v>0</v>
      </c>
      <c r="H103" s="610">
        <v>0</v>
      </c>
      <c r="I103" s="610">
        <v>0</v>
      </c>
      <c r="J103" s="610">
        <v>0</v>
      </c>
      <c r="K103" s="610">
        <v>0</v>
      </c>
      <c r="L103" s="610">
        <v>0</v>
      </c>
      <c r="M103" s="610">
        <v>0</v>
      </c>
      <c r="N103" s="610">
        <v>0</v>
      </c>
      <c r="O103" s="610">
        <v>0</v>
      </c>
      <c r="P103" s="610">
        <v>0</v>
      </c>
      <c r="Q103" s="610">
        <v>0</v>
      </c>
      <c r="R103" s="610">
        <v>0</v>
      </c>
      <c r="S103" s="610">
        <v>0</v>
      </c>
      <c r="T103" s="610">
        <v>0</v>
      </c>
      <c r="U103" s="610">
        <v>3903.54</v>
      </c>
      <c r="V103" s="610">
        <v>2143.98</v>
      </c>
    </row>
    <row r="104" spans="1:22" x14ac:dyDescent="0.25">
      <c r="A104" s="564">
        <v>231</v>
      </c>
      <c r="B104" s="584">
        <v>9352137</v>
      </c>
      <c r="C104" s="584" t="s">
        <v>785</v>
      </c>
      <c r="D104" s="584" t="s">
        <v>664</v>
      </c>
      <c r="E104" s="610">
        <v>5870.44</v>
      </c>
      <c r="F104" s="610">
        <v>0</v>
      </c>
      <c r="G104" s="610">
        <v>0</v>
      </c>
      <c r="H104" s="610">
        <v>0</v>
      </c>
      <c r="I104" s="610">
        <v>0</v>
      </c>
      <c r="J104" s="610">
        <v>0</v>
      </c>
      <c r="K104" s="610">
        <v>0</v>
      </c>
      <c r="L104" s="610">
        <v>0</v>
      </c>
      <c r="M104" s="610">
        <v>0</v>
      </c>
      <c r="N104" s="610">
        <v>0</v>
      </c>
      <c r="O104" s="610">
        <v>0</v>
      </c>
      <c r="P104" s="610">
        <v>0</v>
      </c>
      <c r="Q104" s="610">
        <v>0</v>
      </c>
      <c r="R104" s="610">
        <v>0</v>
      </c>
      <c r="S104" s="610">
        <v>0</v>
      </c>
      <c r="T104" s="610">
        <v>0</v>
      </c>
      <c r="U104" s="610">
        <v>5870.44</v>
      </c>
      <c r="V104" s="610">
        <v>3224.28</v>
      </c>
    </row>
    <row r="105" spans="1:22" x14ac:dyDescent="0.25">
      <c r="A105" s="564">
        <v>503</v>
      </c>
      <c r="B105" s="584">
        <v>9352138</v>
      </c>
      <c r="C105" s="584" t="s">
        <v>1186</v>
      </c>
      <c r="D105" s="584" t="s">
        <v>664</v>
      </c>
      <c r="E105" s="610">
        <v>11740.88</v>
      </c>
      <c r="F105" s="610">
        <v>0</v>
      </c>
      <c r="G105" s="610">
        <v>0</v>
      </c>
      <c r="H105" s="610">
        <v>0</v>
      </c>
      <c r="I105" s="610">
        <v>0</v>
      </c>
      <c r="J105" s="610">
        <v>0</v>
      </c>
      <c r="K105" s="610">
        <v>0</v>
      </c>
      <c r="L105" s="610">
        <v>0</v>
      </c>
      <c r="M105" s="610">
        <v>0</v>
      </c>
      <c r="N105" s="610">
        <v>0</v>
      </c>
      <c r="O105" s="610">
        <v>0</v>
      </c>
      <c r="P105" s="610">
        <v>0</v>
      </c>
      <c r="Q105" s="610">
        <v>0</v>
      </c>
      <c r="R105" s="610">
        <v>0</v>
      </c>
      <c r="S105" s="610">
        <v>0</v>
      </c>
      <c r="T105" s="610">
        <v>0</v>
      </c>
      <c r="U105" s="610">
        <v>11740.88</v>
      </c>
      <c r="V105" s="610">
        <v>6448.56</v>
      </c>
    </row>
    <row r="106" spans="1:22" x14ac:dyDescent="0.25">
      <c r="A106" s="564">
        <v>68</v>
      </c>
      <c r="B106" s="584">
        <v>9352141</v>
      </c>
      <c r="C106" s="584" t="s">
        <v>724</v>
      </c>
      <c r="D106" s="584" t="s">
        <v>664</v>
      </c>
      <c r="E106" s="610">
        <v>14857.66</v>
      </c>
      <c r="F106" s="610">
        <v>0</v>
      </c>
      <c r="G106" s="610">
        <v>0</v>
      </c>
      <c r="H106" s="610">
        <v>0</v>
      </c>
      <c r="I106" s="610">
        <v>0</v>
      </c>
      <c r="J106" s="610">
        <v>0</v>
      </c>
      <c r="K106" s="610">
        <v>0</v>
      </c>
      <c r="L106" s="610">
        <v>0</v>
      </c>
      <c r="M106" s="610">
        <v>0</v>
      </c>
      <c r="N106" s="610">
        <v>0</v>
      </c>
      <c r="O106" s="610">
        <v>0</v>
      </c>
      <c r="P106" s="610">
        <v>0</v>
      </c>
      <c r="Q106" s="610">
        <v>0</v>
      </c>
      <c r="R106" s="610">
        <v>0</v>
      </c>
      <c r="S106" s="610">
        <v>0</v>
      </c>
      <c r="T106" s="610">
        <v>0</v>
      </c>
      <c r="U106" s="610">
        <v>14857.66</v>
      </c>
      <c r="V106" s="610">
        <v>8160.42</v>
      </c>
    </row>
    <row r="107" spans="1:22" x14ac:dyDescent="0.25">
      <c r="A107" s="564">
        <v>65</v>
      </c>
      <c r="B107" s="584">
        <v>9352147</v>
      </c>
      <c r="C107" s="584" t="s">
        <v>1187</v>
      </c>
      <c r="D107" s="584" t="s">
        <v>664</v>
      </c>
      <c r="E107" s="610">
        <v>15160.259999999998</v>
      </c>
      <c r="F107" s="610">
        <v>0</v>
      </c>
      <c r="G107" s="610">
        <v>0</v>
      </c>
      <c r="H107" s="610">
        <v>0</v>
      </c>
      <c r="I107" s="610">
        <v>0</v>
      </c>
      <c r="J107" s="610">
        <v>0</v>
      </c>
      <c r="K107" s="610">
        <v>0</v>
      </c>
      <c r="L107" s="610">
        <v>0</v>
      </c>
      <c r="M107" s="610">
        <v>0</v>
      </c>
      <c r="N107" s="610">
        <v>0</v>
      </c>
      <c r="O107" s="610">
        <v>0</v>
      </c>
      <c r="P107" s="610">
        <v>0</v>
      </c>
      <c r="Q107" s="610">
        <v>0</v>
      </c>
      <c r="R107" s="610">
        <v>0</v>
      </c>
      <c r="S107" s="610">
        <v>0</v>
      </c>
      <c r="T107" s="610">
        <v>0</v>
      </c>
      <c r="U107" s="610">
        <v>15160.259999999998</v>
      </c>
      <c r="V107" s="610">
        <v>8326.6200000000008</v>
      </c>
    </row>
    <row r="108" spans="1:22" x14ac:dyDescent="0.25">
      <c r="A108" s="564">
        <v>74</v>
      </c>
      <c r="B108" s="584">
        <v>9352152</v>
      </c>
      <c r="C108" s="584" t="s">
        <v>1188</v>
      </c>
      <c r="D108" s="584" t="s">
        <v>664</v>
      </c>
      <c r="E108" s="610">
        <v>13526.22</v>
      </c>
      <c r="F108" s="610">
        <v>0</v>
      </c>
      <c r="G108" s="610">
        <v>0</v>
      </c>
      <c r="H108" s="610">
        <v>0</v>
      </c>
      <c r="I108" s="610">
        <v>0</v>
      </c>
      <c r="J108" s="610">
        <v>0</v>
      </c>
      <c r="K108" s="610">
        <v>0</v>
      </c>
      <c r="L108" s="610">
        <v>0</v>
      </c>
      <c r="M108" s="610">
        <v>0</v>
      </c>
      <c r="N108" s="610">
        <v>0</v>
      </c>
      <c r="O108" s="610">
        <v>0</v>
      </c>
      <c r="P108" s="610">
        <v>0</v>
      </c>
      <c r="Q108" s="610">
        <v>0</v>
      </c>
      <c r="R108" s="610">
        <v>0</v>
      </c>
      <c r="S108" s="610">
        <v>0</v>
      </c>
      <c r="T108" s="610">
        <v>0</v>
      </c>
      <c r="U108" s="610">
        <v>13526.22</v>
      </c>
      <c r="V108" s="610">
        <v>7429.14</v>
      </c>
    </row>
    <row r="109" spans="1:22" x14ac:dyDescent="0.25">
      <c r="A109" s="564">
        <v>264</v>
      </c>
      <c r="B109" s="584">
        <v>9352154</v>
      </c>
      <c r="C109" s="584" t="s">
        <v>803</v>
      </c>
      <c r="D109" s="584" t="s">
        <v>664</v>
      </c>
      <c r="E109" s="610">
        <v>9410.8599999999988</v>
      </c>
      <c r="F109" s="610">
        <v>0</v>
      </c>
      <c r="G109" s="610">
        <v>0</v>
      </c>
      <c r="H109" s="610">
        <v>0</v>
      </c>
      <c r="I109" s="610">
        <v>0</v>
      </c>
      <c r="J109" s="610">
        <v>0</v>
      </c>
      <c r="K109" s="610">
        <v>0</v>
      </c>
      <c r="L109" s="610">
        <v>0</v>
      </c>
      <c r="M109" s="610">
        <v>0</v>
      </c>
      <c r="N109" s="610">
        <v>0</v>
      </c>
      <c r="O109" s="610">
        <v>0</v>
      </c>
      <c r="P109" s="610">
        <v>0</v>
      </c>
      <c r="Q109" s="610">
        <v>0</v>
      </c>
      <c r="R109" s="610">
        <v>0</v>
      </c>
      <c r="S109" s="610">
        <v>0</v>
      </c>
      <c r="T109" s="610">
        <v>0</v>
      </c>
      <c r="U109" s="610">
        <v>9410.8599999999988</v>
      </c>
      <c r="V109" s="610">
        <v>5168.8200000000006</v>
      </c>
    </row>
    <row r="110" spans="1:22" x14ac:dyDescent="0.25">
      <c r="A110" s="564">
        <v>275</v>
      </c>
      <c r="B110" s="584">
        <v>9352157</v>
      </c>
      <c r="C110" s="584" t="s">
        <v>808</v>
      </c>
      <c r="D110" s="584" t="s">
        <v>664</v>
      </c>
      <c r="E110" s="610">
        <v>7232.1399999999994</v>
      </c>
      <c r="F110" s="610">
        <v>0</v>
      </c>
      <c r="G110" s="610">
        <v>0</v>
      </c>
      <c r="H110" s="610">
        <v>0</v>
      </c>
      <c r="I110" s="610">
        <v>0</v>
      </c>
      <c r="J110" s="610">
        <v>0</v>
      </c>
      <c r="K110" s="610">
        <v>0</v>
      </c>
      <c r="L110" s="610">
        <v>0</v>
      </c>
      <c r="M110" s="610">
        <v>0</v>
      </c>
      <c r="N110" s="610">
        <v>0</v>
      </c>
      <c r="O110" s="610">
        <v>0</v>
      </c>
      <c r="P110" s="610">
        <v>0</v>
      </c>
      <c r="Q110" s="610">
        <v>0</v>
      </c>
      <c r="R110" s="610">
        <v>0</v>
      </c>
      <c r="S110" s="610">
        <v>0</v>
      </c>
      <c r="T110" s="610">
        <v>0</v>
      </c>
      <c r="U110" s="610">
        <v>7232.1399999999994</v>
      </c>
      <c r="V110" s="610">
        <v>3972.1800000000003</v>
      </c>
    </row>
    <row r="111" spans="1:22" x14ac:dyDescent="0.25">
      <c r="A111" s="564">
        <v>273</v>
      </c>
      <c r="B111" s="584">
        <v>9352162</v>
      </c>
      <c r="C111" s="584" t="s">
        <v>806</v>
      </c>
      <c r="D111" s="584" t="s">
        <v>664</v>
      </c>
      <c r="E111" s="610">
        <v>12346.08</v>
      </c>
      <c r="F111" s="610">
        <v>0</v>
      </c>
      <c r="G111" s="610">
        <v>0</v>
      </c>
      <c r="H111" s="610">
        <v>0</v>
      </c>
      <c r="I111" s="610">
        <v>0</v>
      </c>
      <c r="J111" s="610">
        <v>0</v>
      </c>
      <c r="K111" s="610">
        <v>0</v>
      </c>
      <c r="L111" s="610">
        <v>0</v>
      </c>
      <c r="M111" s="610">
        <v>0</v>
      </c>
      <c r="N111" s="610">
        <v>0</v>
      </c>
      <c r="O111" s="610">
        <v>0</v>
      </c>
      <c r="P111" s="610">
        <v>0</v>
      </c>
      <c r="Q111" s="610">
        <v>0</v>
      </c>
      <c r="R111" s="610">
        <v>0</v>
      </c>
      <c r="S111" s="610">
        <v>0</v>
      </c>
      <c r="T111" s="610">
        <v>0</v>
      </c>
      <c r="U111" s="610">
        <v>12346.08</v>
      </c>
      <c r="V111" s="610">
        <v>6780.96</v>
      </c>
    </row>
    <row r="112" spans="1:22" x14ac:dyDescent="0.25">
      <c r="A112" s="564">
        <v>250</v>
      </c>
      <c r="B112" s="584">
        <v>9352165</v>
      </c>
      <c r="C112" s="584" t="s">
        <v>796</v>
      </c>
      <c r="D112" s="584" t="s">
        <v>664</v>
      </c>
      <c r="E112" s="610">
        <v>19033.539999999997</v>
      </c>
      <c r="F112" s="610">
        <v>0</v>
      </c>
      <c r="G112" s="610">
        <v>0</v>
      </c>
      <c r="H112" s="610">
        <v>0</v>
      </c>
      <c r="I112" s="610">
        <v>0</v>
      </c>
      <c r="J112" s="610">
        <v>0</v>
      </c>
      <c r="K112" s="610">
        <v>0</v>
      </c>
      <c r="L112" s="610">
        <v>0</v>
      </c>
      <c r="M112" s="610">
        <v>0</v>
      </c>
      <c r="N112" s="610">
        <v>0</v>
      </c>
      <c r="O112" s="610">
        <v>0</v>
      </c>
      <c r="P112" s="610">
        <v>0</v>
      </c>
      <c r="Q112" s="610">
        <v>0</v>
      </c>
      <c r="R112" s="610">
        <v>0</v>
      </c>
      <c r="S112" s="610">
        <v>0</v>
      </c>
      <c r="T112" s="610">
        <v>0</v>
      </c>
      <c r="U112" s="610">
        <v>19033.539999999997</v>
      </c>
      <c r="V112" s="610">
        <v>10453.980000000001</v>
      </c>
    </row>
    <row r="113" spans="1:22" x14ac:dyDescent="0.25">
      <c r="A113" s="564">
        <v>258</v>
      </c>
      <c r="B113" s="584">
        <v>9352166</v>
      </c>
      <c r="C113" s="584" t="s">
        <v>798</v>
      </c>
      <c r="D113" s="584" t="s">
        <v>664</v>
      </c>
      <c r="E113" s="610">
        <v>12406.599999999999</v>
      </c>
      <c r="F113" s="610">
        <v>0</v>
      </c>
      <c r="G113" s="610">
        <v>0</v>
      </c>
      <c r="H113" s="610">
        <v>0</v>
      </c>
      <c r="I113" s="610">
        <v>0</v>
      </c>
      <c r="J113" s="610">
        <v>0</v>
      </c>
      <c r="K113" s="610">
        <v>0</v>
      </c>
      <c r="L113" s="610">
        <v>0</v>
      </c>
      <c r="M113" s="610">
        <v>0</v>
      </c>
      <c r="N113" s="610">
        <v>0</v>
      </c>
      <c r="O113" s="610">
        <v>0</v>
      </c>
      <c r="P113" s="610">
        <v>0</v>
      </c>
      <c r="Q113" s="610">
        <v>0</v>
      </c>
      <c r="R113" s="610">
        <v>0</v>
      </c>
      <c r="S113" s="610">
        <v>0</v>
      </c>
      <c r="T113" s="610">
        <v>0</v>
      </c>
      <c r="U113" s="610">
        <v>12406.599999999999</v>
      </c>
      <c r="V113" s="610">
        <v>6814.2000000000007</v>
      </c>
    </row>
    <row r="114" spans="1:22" x14ac:dyDescent="0.25">
      <c r="A114" s="564">
        <v>279</v>
      </c>
      <c r="B114" s="584">
        <v>9352167</v>
      </c>
      <c r="C114" s="584" t="s">
        <v>809</v>
      </c>
      <c r="D114" s="584" t="s">
        <v>664</v>
      </c>
      <c r="E114" s="610">
        <v>9350.34</v>
      </c>
      <c r="F114" s="610">
        <v>0</v>
      </c>
      <c r="G114" s="610">
        <v>0</v>
      </c>
      <c r="H114" s="610">
        <v>0</v>
      </c>
      <c r="I114" s="610">
        <v>0</v>
      </c>
      <c r="J114" s="610">
        <v>0</v>
      </c>
      <c r="K114" s="610">
        <v>0</v>
      </c>
      <c r="L114" s="610">
        <v>0</v>
      </c>
      <c r="M114" s="610">
        <v>0</v>
      </c>
      <c r="N114" s="610">
        <v>0</v>
      </c>
      <c r="O114" s="610">
        <v>0</v>
      </c>
      <c r="P114" s="610">
        <v>0</v>
      </c>
      <c r="Q114" s="610">
        <v>0</v>
      </c>
      <c r="R114" s="610">
        <v>0</v>
      </c>
      <c r="S114" s="610">
        <v>0</v>
      </c>
      <c r="T114" s="610">
        <v>0</v>
      </c>
      <c r="U114" s="610">
        <v>9350.34</v>
      </c>
      <c r="V114" s="610">
        <v>5135.58</v>
      </c>
    </row>
    <row r="115" spans="1:22" x14ac:dyDescent="0.25">
      <c r="A115" s="564">
        <v>294</v>
      </c>
      <c r="B115" s="584">
        <v>9352171</v>
      </c>
      <c r="C115" s="584" t="s">
        <v>820</v>
      </c>
      <c r="D115" s="584" t="s">
        <v>664</v>
      </c>
      <c r="E115" s="610">
        <v>10318.66</v>
      </c>
      <c r="F115" s="610">
        <v>0</v>
      </c>
      <c r="G115" s="610">
        <v>0</v>
      </c>
      <c r="H115" s="610">
        <v>0</v>
      </c>
      <c r="I115" s="610">
        <v>0</v>
      </c>
      <c r="J115" s="610">
        <v>0</v>
      </c>
      <c r="K115" s="610">
        <v>0</v>
      </c>
      <c r="L115" s="610">
        <v>0</v>
      </c>
      <c r="M115" s="610">
        <v>0</v>
      </c>
      <c r="N115" s="610">
        <v>0</v>
      </c>
      <c r="O115" s="610">
        <v>0</v>
      </c>
      <c r="P115" s="610">
        <v>0</v>
      </c>
      <c r="Q115" s="610">
        <v>0</v>
      </c>
      <c r="R115" s="610">
        <v>0</v>
      </c>
      <c r="S115" s="610">
        <v>0</v>
      </c>
      <c r="T115" s="610">
        <v>0</v>
      </c>
      <c r="U115" s="610">
        <v>10318.66</v>
      </c>
      <c r="V115" s="610">
        <v>5667.42</v>
      </c>
    </row>
    <row r="116" spans="1:22" x14ac:dyDescent="0.25">
      <c r="A116" s="564">
        <v>293</v>
      </c>
      <c r="B116" s="584">
        <v>9352172</v>
      </c>
      <c r="C116" s="584" t="s">
        <v>1189</v>
      </c>
      <c r="D116" s="584" t="s">
        <v>664</v>
      </c>
      <c r="E116" s="610">
        <v>7837.3399999999992</v>
      </c>
      <c r="F116" s="610">
        <v>0</v>
      </c>
      <c r="G116" s="610">
        <v>0</v>
      </c>
      <c r="H116" s="610">
        <v>0</v>
      </c>
      <c r="I116" s="610">
        <v>0</v>
      </c>
      <c r="J116" s="610">
        <v>0</v>
      </c>
      <c r="K116" s="610">
        <v>0</v>
      </c>
      <c r="L116" s="610">
        <v>0</v>
      </c>
      <c r="M116" s="610">
        <v>0</v>
      </c>
      <c r="N116" s="610">
        <v>0</v>
      </c>
      <c r="O116" s="610">
        <v>0</v>
      </c>
      <c r="P116" s="610">
        <v>0</v>
      </c>
      <c r="Q116" s="610">
        <v>0</v>
      </c>
      <c r="R116" s="610">
        <v>0</v>
      </c>
      <c r="S116" s="610">
        <v>0</v>
      </c>
      <c r="T116" s="610">
        <v>0</v>
      </c>
      <c r="U116" s="610">
        <v>7837.3399999999992</v>
      </c>
      <c r="V116" s="610">
        <v>4304.58</v>
      </c>
    </row>
    <row r="117" spans="1:22" x14ac:dyDescent="0.25">
      <c r="A117" s="564">
        <v>300</v>
      </c>
      <c r="B117" s="584">
        <v>9352176</v>
      </c>
      <c r="C117" s="584" t="s">
        <v>821</v>
      </c>
      <c r="D117" s="584" t="s">
        <v>664</v>
      </c>
      <c r="E117" s="610">
        <v>15704.939999999999</v>
      </c>
      <c r="F117" s="610">
        <v>0</v>
      </c>
      <c r="G117" s="610">
        <v>0</v>
      </c>
      <c r="H117" s="610">
        <v>0</v>
      </c>
      <c r="I117" s="610">
        <v>0</v>
      </c>
      <c r="J117" s="610">
        <v>0</v>
      </c>
      <c r="K117" s="610">
        <v>0</v>
      </c>
      <c r="L117" s="610">
        <v>0</v>
      </c>
      <c r="M117" s="610">
        <v>0</v>
      </c>
      <c r="N117" s="610">
        <v>0</v>
      </c>
      <c r="O117" s="610">
        <v>0</v>
      </c>
      <c r="P117" s="610">
        <v>0</v>
      </c>
      <c r="Q117" s="610">
        <v>0</v>
      </c>
      <c r="R117" s="610">
        <v>0</v>
      </c>
      <c r="S117" s="610">
        <v>0</v>
      </c>
      <c r="T117" s="610">
        <v>0</v>
      </c>
      <c r="U117" s="610">
        <v>15704.939999999999</v>
      </c>
      <c r="V117" s="610">
        <v>8625.7800000000007</v>
      </c>
    </row>
    <row r="118" spans="1:22" x14ac:dyDescent="0.25">
      <c r="A118" s="564">
        <v>259</v>
      </c>
      <c r="B118" s="584">
        <v>9352184</v>
      </c>
      <c r="C118" s="584" t="s">
        <v>1190</v>
      </c>
      <c r="D118" s="584" t="s">
        <v>664</v>
      </c>
      <c r="E118" s="610">
        <v>12406.599999999999</v>
      </c>
      <c r="F118" s="610">
        <v>0</v>
      </c>
      <c r="G118" s="610">
        <v>0</v>
      </c>
      <c r="H118" s="610">
        <v>0</v>
      </c>
      <c r="I118" s="610">
        <v>0</v>
      </c>
      <c r="J118" s="610">
        <v>0</v>
      </c>
      <c r="K118" s="610">
        <v>0</v>
      </c>
      <c r="L118" s="610">
        <v>0</v>
      </c>
      <c r="M118" s="610">
        <v>0</v>
      </c>
      <c r="N118" s="610">
        <v>0</v>
      </c>
      <c r="O118" s="610">
        <v>0</v>
      </c>
      <c r="P118" s="610">
        <v>0</v>
      </c>
      <c r="Q118" s="610">
        <v>0</v>
      </c>
      <c r="R118" s="610">
        <v>0</v>
      </c>
      <c r="S118" s="610">
        <v>0</v>
      </c>
      <c r="T118" s="610">
        <v>0</v>
      </c>
      <c r="U118" s="610">
        <v>12406.599999999999</v>
      </c>
      <c r="V118" s="610">
        <v>6814.2000000000007</v>
      </c>
    </row>
    <row r="119" spans="1:22" x14ac:dyDescent="0.25">
      <c r="A119" s="564">
        <v>260</v>
      </c>
      <c r="B119" s="584">
        <v>9352185</v>
      </c>
      <c r="C119" s="584" t="s">
        <v>800</v>
      </c>
      <c r="D119" s="584" t="s">
        <v>664</v>
      </c>
      <c r="E119" s="610">
        <v>9320.08</v>
      </c>
      <c r="F119" s="610">
        <v>0</v>
      </c>
      <c r="G119" s="610">
        <v>0</v>
      </c>
      <c r="H119" s="610">
        <v>0</v>
      </c>
      <c r="I119" s="610">
        <v>0</v>
      </c>
      <c r="J119" s="610">
        <v>0</v>
      </c>
      <c r="K119" s="610">
        <v>0</v>
      </c>
      <c r="L119" s="610">
        <v>0</v>
      </c>
      <c r="M119" s="610">
        <v>0</v>
      </c>
      <c r="N119" s="610">
        <v>0</v>
      </c>
      <c r="O119" s="610">
        <v>0</v>
      </c>
      <c r="P119" s="610">
        <v>0</v>
      </c>
      <c r="Q119" s="610">
        <v>0</v>
      </c>
      <c r="R119" s="610">
        <v>0</v>
      </c>
      <c r="S119" s="610">
        <v>0</v>
      </c>
      <c r="T119" s="610">
        <v>0</v>
      </c>
      <c r="U119" s="610">
        <v>9320.08</v>
      </c>
      <c r="V119" s="610">
        <v>5118.96</v>
      </c>
    </row>
    <row r="120" spans="1:22" x14ac:dyDescent="0.25">
      <c r="A120" s="564">
        <v>263</v>
      </c>
      <c r="B120" s="584">
        <v>9352186</v>
      </c>
      <c r="C120" s="584" t="s">
        <v>802</v>
      </c>
      <c r="D120" s="584" t="s">
        <v>664</v>
      </c>
      <c r="E120" s="610">
        <v>12709.199999999999</v>
      </c>
      <c r="F120" s="610">
        <v>0</v>
      </c>
      <c r="G120" s="610">
        <v>0</v>
      </c>
      <c r="H120" s="610">
        <v>0</v>
      </c>
      <c r="I120" s="610">
        <v>0</v>
      </c>
      <c r="J120" s="610">
        <v>0</v>
      </c>
      <c r="K120" s="610">
        <v>0</v>
      </c>
      <c r="L120" s="610">
        <v>0</v>
      </c>
      <c r="M120" s="610">
        <v>0</v>
      </c>
      <c r="N120" s="610">
        <v>0</v>
      </c>
      <c r="O120" s="610">
        <v>0</v>
      </c>
      <c r="P120" s="610">
        <v>0</v>
      </c>
      <c r="Q120" s="610">
        <v>0</v>
      </c>
      <c r="R120" s="610">
        <v>0</v>
      </c>
      <c r="S120" s="610">
        <v>0</v>
      </c>
      <c r="T120" s="610">
        <v>0</v>
      </c>
      <c r="U120" s="610">
        <v>12709.199999999999</v>
      </c>
      <c r="V120" s="610">
        <v>6980.4000000000005</v>
      </c>
    </row>
    <row r="121" spans="1:22" x14ac:dyDescent="0.25">
      <c r="A121" s="564">
        <v>249</v>
      </c>
      <c r="B121" s="584">
        <v>9352194</v>
      </c>
      <c r="C121" s="584" t="s">
        <v>1191</v>
      </c>
      <c r="D121" s="584" t="s">
        <v>664</v>
      </c>
      <c r="E121" s="610">
        <v>18851.98</v>
      </c>
      <c r="F121" s="610">
        <v>0</v>
      </c>
      <c r="G121" s="610">
        <v>0</v>
      </c>
      <c r="H121" s="610">
        <v>0</v>
      </c>
      <c r="I121" s="610">
        <v>0</v>
      </c>
      <c r="J121" s="610">
        <v>0</v>
      </c>
      <c r="K121" s="610">
        <v>0</v>
      </c>
      <c r="L121" s="610">
        <v>0</v>
      </c>
      <c r="M121" s="610">
        <v>0</v>
      </c>
      <c r="N121" s="610">
        <v>0</v>
      </c>
      <c r="O121" s="610">
        <v>0</v>
      </c>
      <c r="P121" s="610">
        <v>0</v>
      </c>
      <c r="Q121" s="610">
        <v>0</v>
      </c>
      <c r="R121" s="610">
        <v>0</v>
      </c>
      <c r="S121" s="610">
        <v>0</v>
      </c>
      <c r="T121" s="610">
        <v>0</v>
      </c>
      <c r="U121" s="610">
        <v>18851.98</v>
      </c>
      <c r="V121" s="610">
        <v>10354.26</v>
      </c>
    </row>
    <row r="122" spans="1:22" x14ac:dyDescent="0.25">
      <c r="A122" s="564">
        <v>480</v>
      </c>
      <c r="B122" s="584">
        <v>9352916</v>
      </c>
      <c r="C122" s="584" t="s">
        <v>1192</v>
      </c>
      <c r="D122" s="584" t="s">
        <v>664</v>
      </c>
      <c r="E122" s="610">
        <v>9773.98</v>
      </c>
      <c r="F122" s="610">
        <v>0</v>
      </c>
      <c r="G122" s="610">
        <v>0</v>
      </c>
      <c r="H122" s="610">
        <v>0</v>
      </c>
      <c r="I122" s="610">
        <v>0</v>
      </c>
      <c r="J122" s="610">
        <v>0</v>
      </c>
      <c r="K122" s="610">
        <v>0</v>
      </c>
      <c r="L122" s="610">
        <v>0</v>
      </c>
      <c r="M122" s="610">
        <v>0</v>
      </c>
      <c r="N122" s="610">
        <v>0</v>
      </c>
      <c r="O122" s="610">
        <v>0</v>
      </c>
      <c r="P122" s="610">
        <v>0</v>
      </c>
      <c r="Q122" s="610">
        <v>0</v>
      </c>
      <c r="R122" s="610">
        <v>0</v>
      </c>
      <c r="S122" s="610">
        <v>0</v>
      </c>
      <c r="T122" s="610">
        <v>0</v>
      </c>
      <c r="U122" s="610">
        <v>9773.98</v>
      </c>
      <c r="V122" s="610">
        <v>5368.26</v>
      </c>
    </row>
    <row r="123" spans="1:22" x14ac:dyDescent="0.25">
      <c r="A123" s="564">
        <v>327</v>
      </c>
      <c r="B123" s="584">
        <v>9352918</v>
      </c>
      <c r="C123" s="584" t="s">
        <v>1193</v>
      </c>
      <c r="D123" s="584" t="s">
        <v>664</v>
      </c>
      <c r="E123" s="610">
        <v>2360.2799999999997</v>
      </c>
      <c r="F123" s="610">
        <v>0</v>
      </c>
      <c r="G123" s="610">
        <v>0</v>
      </c>
      <c r="H123" s="610">
        <v>0</v>
      </c>
      <c r="I123" s="610">
        <v>0</v>
      </c>
      <c r="J123" s="610">
        <v>0</v>
      </c>
      <c r="K123" s="610">
        <v>0</v>
      </c>
      <c r="L123" s="610">
        <v>0</v>
      </c>
      <c r="M123" s="610">
        <v>0</v>
      </c>
      <c r="N123" s="610">
        <v>0</v>
      </c>
      <c r="O123" s="610">
        <v>0</v>
      </c>
      <c r="P123" s="610">
        <v>0</v>
      </c>
      <c r="Q123" s="610">
        <v>0</v>
      </c>
      <c r="R123" s="610">
        <v>0</v>
      </c>
      <c r="S123" s="610">
        <v>0</v>
      </c>
      <c r="T123" s="610">
        <v>0</v>
      </c>
      <c r="U123" s="610">
        <v>2360.2799999999997</v>
      </c>
      <c r="V123" s="610">
        <v>1296.3600000000001</v>
      </c>
    </row>
    <row r="124" spans="1:22" x14ac:dyDescent="0.25">
      <c r="A124" s="564">
        <v>75</v>
      </c>
      <c r="B124" s="584">
        <v>9352919</v>
      </c>
      <c r="C124" s="584" t="s">
        <v>730</v>
      </c>
      <c r="D124" s="584" t="s">
        <v>664</v>
      </c>
      <c r="E124" s="610">
        <v>7292.66</v>
      </c>
      <c r="F124" s="610">
        <v>0</v>
      </c>
      <c r="G124" s="610">
        <v>0</v>
      </c>
      <c r="H124" s="610">
        <v>0</v>
      </c>
      <c r="I124" s="610">
        <v>0</v>
      </c>
      <c r="J124" s="610">
        <v>0</v>
      </c>
      <c r="K124" s="610">
        <v>0</v>
      </c>
      <c r="L124" s="610">
        <v>0</v>
      </c>
      <c r="M124" s="610">
        <v>0</v>
      </c>
      <c r="N124" s="610">
        <v>0</v>
      </c>
      <c r="O124" s="610">
        <v>0</v>
      </c>
      <c r="P124" s="610">
        <v>0</v>
      </c>
      <c r="Q124" s="610">
        <v>0</v>
      </c>
      <c r="R124" s="610">
        <v>0</v>
      </c>
      <c r="S124" s="610">
        <v>0</v>
      </c>
      <c r="T124" s="610">
        <v>0</v>
      </c>
      <c r="U124" s="610">
        <v>7292.66</v>
      </c>
      <c r="V124" s="610">
        <v>4005.42</v>
      </c>
    </row>
    <row r="125" spans="1:22" x14ac:dyDescent="0.25">
      <c r="A125" s="564">
        <v>461</v>
      </c>
      <c r="B125" s="584">
        <v>9352921</v>
      </c>
      <c r="C125" s="584" t="s">
        <v>897</v>
      </c>
      <c r="D125" s="584" t="s">
        <v>664</v>
      </c>
      <c r="E125" s="610">
        <v>6717.7199999999993</v>
      </c>
      <c r="F125" s="610">
        <v>0</v>
      </c>
      <c r="G125" s="610">
        <v>0</v>
      </c>
      <c r="H125" s="610">
        <v>0</v>
      </c>
      <c r="I125" s="610">
        <v>0</v>
      </c>
      <c r="J125" s="610">
        <v>0</v>
      </c>
      <c r="K125" s="610">
        <v>0</v>
      </c>
      <c r="L125" s="610">
        <v>0</v>
      </c>
      <c r="M125" s="610">
        <v>0</v>
      </c>
      <c r="N125" s="610">
        <v>0</v>
      </c>
      <c r="O125" s="610">
        <v>0</v>
      </c>
      <c r="P125" s="610">
        <v>0</v>
      </c>
      <c r="Q125" s="610">
        <v>0</v>
      </c>
      <c r="R125" s="610">
        <v>0</v>
      </c>
      <c r="S125" s="610">
        <v>0</v>
      </c>
      <c r="T125" s="610">
        <v>0</v>
      </c>
      <c r="U125" s="610">
        <v>6717.7199999999993</v>
      </c>
      <c r="V125" s="610">
        <v>3689.6400000000003</v>
      </c>
    </row>
    <row r="126" spans="1:22" x14ac:dyDescent="0.25">
      <c r="A126" s="564">
        <v>281</v>
      </c>
      <c r="B126" s="584">
        <v>9352922</v>
      </c>
      <c r="C126" s="584" t="s">
        <v>810</v>
      </c>
      <c r="D126" s="584" t="s">
        <v>664</v>
      </c>
      <c r="E126" s="610">
        <v>15977.279999999999</v>
      </c>
      <c r="F126" s="610">
        <v>0</v>
      </c>
      <c r="G126" s="610">
        <v>0</v>
      </c>
      <c r="H126" s="610">
        <v>0</v>
      </c>
      <c r="I126" s="610">
        <v>0</v>
      </c>
      <c r="J126" s="610">
        <v>0</v>
      </c>
      <c r="K126" s="610">
        <v>0</v>
      </c>
      <c r="L126" s="610">
        <v>0</v>
      </c>
      <c r="M126" s="610">
        <v>0</v>
      </c>
      <c r="N126" s="610">
        <v>0</v>
      </c>
      <c r="O126" s="610">
        <v>0</v>
      </c>
      <c r="P126" s="610">
        <v>0</v>
      </c>
      <c r="Q126" s="610">
        <v>0</v>
      </c>
      <c r="R126" s="610">
        <v>0</v>
      </c>
      <c r="S126" s="610">
        <v>0</v>
      </c>
      <c r="T126" s="610">
        <v>0</v>
      </c>
      <c r="U126" s="610">
        <v>15977.279999999999</v>
      </c>
      <c r="V126" s="610">
        <v>8775.36</v>
      </c>
    </row>
    <row r="127" spans="1:22" x14ac:dyDescent="0.25">
      <c r="A127" s="564">
        <v>504</v>
      </c>
      <c r="B127" s="584">
        <v>9352923</v>
      </c>
      <c r="C127" s="584" t="s">
        <v>1194</v>
      </c>
      <c r="D127" s="584" t="s">
        <v>664</v>
      </c>
      <c r="E127" s="610">
        <v>8805.66</v>
      </c>
      <c r="F127" s="610">
        <v>0</v>
      </c>
      <c r="G127" s="610">
        <v>0</v>
      </c>
      <c r="H127" s="610">
        <v>0</v>
      </c>
      <c r="I127" s="610">
        <v>0</v>
      </c>
      <c r="J127" s="610">
        <v>0</v>
      </c>
      <c r="K127" s="610">
        <v>0</v>
      </c>
      <c r="L127" s="610">
        <v>0</v>
      </c>
      <c r="M127" s="610">
        <v>0</v>
      </c>
      <c r="N127" s="610">
        <v>0</v>
      </c>
      <c r="O127" s="610">
        <v>0</v>
      </c>
      <c r="P127" s="610">
        <v>0</v>
      </c>
      <c r="Q127" s="610">
        <v>0</v>
      </c>
      <c r="R127" s="610">
        <v>0</v>
      </c>
      <c r="S127" s="610">
        <v>0</v>
      </c>
      <c r="T127" s="610">
        <v>0</v>
      </c>
      <c r="U127" s="610">
        <v>8805.66</v>
      </c>
      <c r="V127" s="610">
        <v>4836.42</v>
      </c>
    </row>
    <row r="128" spans="1:22" x14ac:dyDescent="0.25">
      <c r="A128" s="564">
        <v>311</v>
      </c>
      <c r="B128" s="584">
        <v>9352924</v>
      </c>
      <c r="C128" s="584" t="s">
        <v>827</v>
      </c>
      <c r="D128" s="584" t="s">
        <v>664</v>
      </c>
      <c r="E128" s="610">
        <v>6415.12</v>
      </c>
      <c r="F128" s="610">
        <v>0</v>
      </c>
      <c r="G128" s="610">
        <v>0</v>
      </c>
      <c r="H128" s="610">
        <v>0</v>
      </c>
      <c r="I128" s="610">
        <v>0</v>
      </c>
      <c r="J128" s="610">
        <v>0</v>
      </c>
      <c r="K128" s="610">
        <v>0</v>
      </c>
      <c r="L128" s="610">
        <v>0</v>
      </c>
      <c r="M128" s="610">
        <v>0</v>
      </c>
      <c r="N128" s="610">
        <v>0</v>
      </c>
      <c r="O128" s="610">
        <v>0</v>
      </c>
      <c r="P128" s="610">
        <v>0</v>
      </c>
      <c r="Q128" s="610">
        <v>0</v>
      </c>
      <c r="R128" s="610">
        <v>0</v>
      </c>
      <c r="S128" s="610">
        <v>0</v>
      </c>
      <c r="T128" s="610">
        <v>0</v>
      </c>
      <c r="U128" s="610">
        <v>6415.12</v>
      </c>
      <c r="V128" s="610">
        <v>3523.44</v>
      </c>
    </row>
    <row r="129" spans="1:22" x14ac:dyDescent="0.25">
      <c r="A129" s="564">
        <v>418</v>
      </c>
      <c r="B129" s="584">
        <v>9352925</v>
      </c>
      <c r="C129" s="584" t="s">
        <v>1195</v>
      </c>
      <c r="D129" s="584" t="s">
        <v>664</v>
      </c>
      <c r="E129" s="610">
        <v>12406.599999999999</v>
      </c>
      <c r="F129" s="610">
        <v>0</v>
      </c>
      <c r="G129" s="610">
        <v>0</v>
      </c>
      <c r="H129" s="610">
        <v>0</v>
      </c>
      <c r="I129" s="610">
        <v>0</v>
      </c>
      <c r="J129" s="610">
        <v>0</v>
      </c>
      <c r="K129" s="610">
        <v>0</v>
      </c>
      <c r="L129" s="610">
        <v>0</v>
      </c>
      <c r="M129" s="610">
        <v>0</v>
      </c>
      <c r="N129" s="610">
        <v>0</v>
      </c>
      <c r="O129" s="610">
        <v>0</v>
      </c>
      <c r="P129" s="610">
        <v>0</v>
      </c>
      <c r="Q129" s="610">
        <v>0</v>
      </c>
      <c r="R129" s="610">
        <v>0</v>
      </c>
      <c r="S129" s="610">
        <v>0</v>
      </c>
      <c r="T129" s="610">
        <v>0</v>
      </c>
      <c r="U129" s="610">
        <v>12406.599999999999</v>
      </c>
      <c r="V129" s="610">
        <v>6814.2000000000007</v>
      </c>
    </row>
    <row r="130" spans="1:22" x14ac:dyDescent="0.25">
      <c r="A130" s="564">
        <v>341</v>
      </c>
      <c r="B130" s="584">
        <v>9352928</v>
      </c>
      <c r="C130" s="584" t="s">
        <v>844</v>
      </c>
      <c r="D130" s="584" t="s">
        <v>664</v>
      </c>
      <c r="E130" s="610">
        <v>3268.08</v>
      </c>
      <c r="F130" s="610">
        <v>0</v>
      </c>
      <c r="G130" s="610">
        <v>0</v>
      </c>
      <c r="H130" s="610">
        <v>0</v>
      </c>
      <c r="I130" s="610">
        <v>0</v>
      </c>
      <c r="J130" s="610">
        <v>0</v>
      </c>
      <c r="K130" s="610">
        <v>0</v>
      </c>
      <c r="L130" s="610">
        <v>0</v>
      </c>
      <c r="M130" s="610">
        <v>0</v>
      </c>
      <c r="N130" s="610">
        <v>0</v>
      </c>
      <c r="O130" s="610">
        <v>0</v>
      </c>
      <c r="P130" s="610">
        <v>0</v>
      </c>
      <c r="Q130" s="610">
        <v>0</v>
      </c>
      <c r="R130" s="610">
        <v>0</v>
      </c>
      <c r="S130" s="610">
        <v>0</v>
      </c>
      <c r="T130" s="610">
        <v>0</v>
      </c>
      <c r="U130" s="610">
        <v>3268.08</v>
      </c>
      <c r="V130" s="610">
        <v>1794.96</v>
      </c>
    </row>
    <row r="131" spans="1:22" x14ac:dyDescent="0.25">
      <c r="A131" s="564">
        <v>307</v>
      </c>
      <c r="B131" s="584">
        <v>9352929</v>
      </c>
      <c r="C131" s="584" t="s">
        <v>1196</v>
      </c>
      <c r="D131" s="584" t="s">
        <v>664</v>
      </c>
      <c r="E131" s="610">
        <v>12769.72</v>
      </c>
      <c r="F131" s="610">
        <v>0</v>
      </c>
      <c r="G131" s="610">
        <v>0</v>
      </c>
      <c r="H131" s="610">
        <v>0</v>
      </c>
      <c r="I131" s="610">
        <v>0</v>
      </c>
      <c r="J131" s="610">
        <v>0</v>
      </c>
      <c r="K131" s="610">
        <v>0</v>
      </c>
      <c r="L131" s="610">
        <v>0</v>
      </c>
      <c r="M131" s="610">
        <v>0</v>
      </c>
      <c r="N131" s="610">
        <v>0</v>
      </c>
      <c r="O131" s="610">
        <v>0</v>
      </c>
      <c r="P131" s="610">
        <v>0</v>
      </c>
      <c r="Q131" s="610">
        <v>0</v>
      </c>
      <c r="R131" s="610">
        <v>0</v>
      </c>
      <c r="S131" s="610">
        <v>0</v>
      </c>
      <c r="T131" s="610">
        <v>0</v>
      </c>
      <c r="U131" s="610">
        <v>12769.72</v>
      </c>
      <c r="V131" s="610">
        <v>7013.64</v>
      </c>
    </row>
    <row r="132" spans="1:22" x14ac:dyDescent="0.25">
      <c r="A132" s="564">
        <v>274</v>
      </c>
      <c r="B132" s="584">
        <v>9352930</v>
      </c>
      <c r="C132" s="584" t="s">
        <v>807</v>
      </c>
      <c r="D132" s="584" t="s">
        <v>664</v>
      </c>
      <c r="E132" s="610">
        <v>11226.46</v>
      </c>
      <c r="F132" s="610">
        <v>0</v>
      </c>
      <c r="G132" s="610">
        <v>0</v>
      </c>
      <c r="H132" s="610">
        <v>0</v>
      </c>
      <c r="I132" s="610">
        <v>0</v>
      </c>
      <c r="J132" s="610">
        <v>0</v>
      </c>
      <c r="K132" s="610">
        <v>0</v>
      </c>
      <c r="L132" s="610">
        <v>0</v>
      </c>
      <c r="M132" s="610">
        <v>0</v>
      </c>
      <c r="N132" s="610">
        <v>0</v>
      </c>
      <c r="O132" s="610">
        <v>0</v>
      </c>
      <c r="P132" s="610">
        <v>0</v>
      </c>
      <c r="Q132" s="610">
        <v>0</v>
      </c>
      <c r="R132" s="610">
        <v>0</v>
      </c>
      <c r="S132" s="610">
        <v>0</v>
      </c>
      <c r="T132" s="610">
        <v>0</v>
      </c>
      <c r="U132" s="610">
        <v>11226.46</v>
      </c>
      <c r="V132" s="610">
        <v>6166.02</v>
      </c>
    </row>
    <row r="133" spans="1:22" x14ac:dyDescent="0.25">
      <c r="A133" s="564">
        <v>238</v>
      </c>
      <c r="B133" s="584">
        <v>9352931</v>
      </c>
      <c r="C133" s="584" t="s">
        <v>1197</v>
      </c>
      <c r="D133" s="584" t="s">
        <v>664</v>
      </c>
      <c r="E133" s="610">
        <v>3086.52</v>
      </c>
      <c r="F133" s="610">
        <v>0</v>
      </c>
      <c r="G133" s="610">
        <v>0</v>
      </c>
      <c r="H133" s="610">
        <v>0</v>
      </c>
      <c r="I133" s="610">
        <v>0</v>
      </c>
      <c r="J133" s="610">
        <v>0</v>
      </c>
      <c r="K133" s="610">
        <v>0</v>
      </c>
      <c r="L133" s="610">
        <v>0</v>
      </c>
      <c r="M133" s="610">
        <v>0</v>
      </c>
      <c r="N133" s="610">
        <v>0</v>
      </c>
      <c r="O133" s="610">
        <v>0</v>
      </c>
      <c r="P133" s="610">
        <v>0</v>
      </c>
      <c r="Q133" s="610">
        <v>0</v>
      </c>
      <c r="R133" s="610">
        <v>0</v>
      </c>
      <c r="S133" s="610">
        <v>0</v>
      </c>
      <c r="T133" s="610">
        <v>0</v>
      </c>
      <c r="U133" s="610">
        <v>3086.52</v>
      </c>
      <c r="V133" s="610">
        <v>1695.24</v>
      </c>
    </row>
    <row r="134" spans="1:22" x14ac:dyDescent="0.25">
      <c r="A134" s="564">
        <v>400</v>
      </c>
      <c r="B134" s="584">
        <v>9353000</v>
      </c>
      <c r="C134" s="584" t="s">
        <v>1198</v>
      </c>
      <c r="D134" s="584" t="s">
        <v>664</v>
      </c>
      <c r="E134" s="610">
        <v>5567.8399999999992</v>
      </c>
      <c r="F134" s="610">
        <v>0</v>
      </c>
      <c r="G134" s="610">
        <v>0</v>
      </c>
      <c r="H134" s="610">
        <v>0</v>
      </c>
      <c r="I134" s="610">
        <v>0</v>
      </c>
      <c r="J134" s="610">
        <v>0</v>
      </c>
      <c r="K134" s="610">
        <v>0</v>
      </c>
      <c r="L134" s="610">
        <v>0</v>
      </c>
      <c r="M134" s="610">
        <v>0</v>
      </c>
      <c r="N134" s="610">
        <v>0</v>
      </c>
      <c r="O134" s="610">
        <v>0</v>
      </c>
      <c r="P134" s="610">
        <v>0</v>
      </c>
      <c r="Q134" s="610">
        <v>0</v>
      </c>
      <c r="R134" s="610">
        <v>0</v>
      </c>
      <c r="S134" s="610">
        <v>0</v>
      </c>
      <c r="T134" s="610">
        <v>0</v>
      </c>
      <c r="U134" s="610">
        <v>5567.8399999999992</v>
      </c>
      <c r="V134" s="610">
        <v>3058.0800000000004</v>
      </c>
    </row>
    <row r="135" spans="1:22" x14ac:dyDescent="0.25">
      <c r="A135" s="564">
        <v>405</v>
      </c>
      <c r="B135" s="584">
        <v>9353003</v>
      </c>
      <c r="C135" s="584" t="s">
        <v>1199</v>
      </c>
      <c r="D135" s="584" t="s">
        <v>664</v>
      </c>
      <c r="E135" s="610">
        <v>4660.04</v>
      </c>
      <c r="F135" s="610">
        <v>0</v>
      </c>
      <c r="G135" s="610">
        <v>0</v>
      </c>
      <c r="H135" s="610">
        <v>0</v>
      </c>
      <c r="I135" s="610">
        <v>0</v>
      </c>
      <c r="J135" s="610">
        <v>0</v>
      </c>
      <c r="K135" s="610">
        <v>0</v>
      </c>
      <c r="L135" s="610">
        <v>0</v>
      </c>
      <c r="M135" s="610">
        <v>0</v>
      </c>
      <c r="N135" s="610">
        <v>0</v>
      </c>
      <c r="O135" s="610">
        <v>0</v>
      </c>
      <c r="P135" s="610">
        <v>0</v>
      </c>
      <c r="Q135" s="610">
        <v>0</v>
      </c>
      <c r="R135" s="610">
        <v>0</v>
      </c>
      <c r="S135" s="610">
        <v>0</v>
      </c>
      <c r="T135" s="610">
        <v>0</v>
      </c>
      <c r="U135" s="610">
        <v>4660.04</v>
      </c>
      <c r="V135" s="610">
        <v>2559.48</v>
      </c>
    </row>
    <row r="136" spans="1:22" x14ac:dyDescent="0.25">
      <c r="A136" s="564">
        <v>406</v>
      </c>
      <c r="B136" s="584">
        <v>9353004</v>
      </c>
      <c r="C136" s="584" t="s">
        <v>1200</v>
      </c>
      <c r="D136" s="584" t="s">
        <v>664</v>
      </c>
      <c r="E136" s="610">
        <v>2572.1</v>
      </c>
      <c r="F136" s="610">
        <v>0</v>
      </c>
      <c r="G136" s="610">
        <v>0</v>
      </c>
      <c r="H136" s="610">
        <v>0</v>
      </c>
      <c r="I136" s="610">
        <v>0</v>
      </c>
      <c r="J136" s="610">
        <v>0</v>
      </c>
      <c r="K136" s="610">
        <v>0</v>
      </c>
      <c r="L136" s="610">
        <v>0</v>
      </c>
      <c r="M136" s="610">
        <v>0</v>
      </c>
      <c r="N136" s="610">
        <v>0</v>
      </c>
      <c r="O136" s="610">
        <v>0</v>
      </c>
      <c r="P136" s="610">
        <v>0</v>
      </c>
      <c r="Q136" s="610">
        <v>0</v>
      </c>
      <c r="R136" s="610">
        <v>0</v>
      </c>
      <c r="S136" s="610">
        <v>0</v>
      </c>
      <c r="T136" s="610">
        <v>0</v>
      </c>
      <c r="U136" s="610">
        <v>2572.1</v>
      </c>
      <c r="V136" s="610">
        <v>1412.7</v>
      </c>
    </row>
    <row r="137" spans="1:22" x14ac:dyDescent="0.25">
      <c r="A137" s="564">
        <v>407</v>
      </c>
      <c r="B137" s="584">
        <v>9353005</v>
      </c>
      <c r="C137" s="584" t="s">
        <v>1201</v>
      </c>
      <c r="D137" s="584" t="s">
        <v>664</v>
      </c>
      <c r="E137" s="610">
        <v>4448.2199999999993</v>
      </c>
      <c r="F137" s="610">
        <v>0</v>
      </c>
      <c r="G137" s="610">
        <v>0</v>
      </c>
      <c r="H137" s="610">
        <v>0</v>
      </c>
      <c r="I137" s="610">
        <v>0</v>
      </c>
      <c r="J137" s="610">
        <v>0</v>
      </c>
      <c r="K137" s="610">
        <v>0</v>
      </c>
      <c r="L137" s="610">
        <v>0</v>
      </c>
      <c r="M137" s="610">
        <v>0</v>
      </c>
      <c r="N137" s="610">
        <v>0</v>
      </c>
      <c r="O137" s="610">
        <v>0</v>
      </c>
      <c r="P137" s="610">
        <v>0</v>
      </c>
      <c r="Q137" s="610">
        <v>0</v>
      </c>
      <c r="R137" s="610">
        <v>0</v>
      </c>
      <c r="S137" s="610">
        <v>0</v>
      </c>
      <c r="T137" s="610">
        <v>0</v>
      </c>
      <c r="U137" s="610">
        <v>4448.2199999999993</v>
      </c>
      <c r="V137" s="610">
        <v>2443.1400000000003</v>
      </c>
    </row>
    <row r="138" spans="1:22" x14ac:dyDescent="0.25">
      <c r="A138" s="564">
        <v>409</v>
      </c>
      <c r="B138" s="584">
        <v>9353006</v>
      </c>
      <c r="C138" s="584" t="s">
        <v>1202</v>
      </c>
      <c r="D138" s="584" t="s">
        <v>664</v>
      </c>
      <c r="E138" s="610">
        <v>6294.08</v>
      </c>
      <c r="F138" s="610">
        <v>0</v>
      </c>
      <c r="G138" s="610">
        <v>0</v>
      </c>
      <c r="H138" s="610">
        <v>0</v>
      </c>
      <c r="I138" s="610">
        <v>0</v>
      </c>
      <c r="J138" s="610">
        <v>0</v>
      </c>
      <c r="K138" s="610">
        <v>0</v>
      </c>
      <c r="L138" s="610">
        <v>0</v>
      </c>
      <c r="M138" s="610">
        <v>0</v>
      </c>
      <c r="N138" s="610">
        <v>0</v>
      </c>
      <c r="O138" s="610">
        <v>0</v>
      </c>
      <c r="P138" s="610">
        <v>0</v>
      </c>
      <c r="Q138" s="610">
        <v>0</v>
      </c>
      <c r="R138" s="610">
        <v>0</v>
      </c>
      <c r="S138" s="610">
        <v>0</v>
      </c>
      <c r="T138" s="610">
        <v>0</v>
      </c>
      <c r="U138" s="610">
        <v>6294.08</v>
      </c>
      <c r="V138" s="610">
        <v>3456.96</v>
      </c>
    </row>
    <row r="139" spans="1:22" x14ac:dyDescent="0.25">
      <c r="A139" s="564">
        <v>412</v>
      </c>
      <c r="B139" s="584">
        <v>9353009</v>
      </c>
      <c r="C139" s="584" t="s">
        <v>1203</v>
      </c>
      <c r="D139" s="584" t="s">
        <v>664</v>
      </c>
      <c r="E139" s="610">
        <v>5809.92</v>
      </c>
      <c r="F139" s="610">
        <v>0</v>
      </c>
      <c r="G139" s="610">
        <v>0</v>
      </c>
      <c r="H139" s="610">
        <v>0</v>
      </c>
      <c r="I139" s="610">
        <v>0</v>
      </c>
      <c r="J139" s="610">
        <v>0</v>
      </c>
      <c r="K139" s="610">
        <v>0</v>
      </c>
      <c r="L139" s="610">
        <v>0</v>
      </c>
      <c r="M139" s="610">
        <v>0</v>
      </c>
      <c r="N139" s="610">
        <v>0</v>
      </c>
      <c r="O139" s="610">
        <v>0</v>
      </c>
      <c r="P139" s="610">
        <v>0</v>
      </c>
      <c r="Q139" s="610">
        <v>0</v>
      </c>
      <c r="R139" s="610">
        <v>0</v>
      </c>
      <c r="S139" s="610">
        <v>0</v>
      </c>
      <c r="T139" s="610">
        <v>0</v>
      </c>
      <c r="U139" s="610">
        <v>5809.92</v>
      </c>
      <c r="V139" s="610">
        <v>3191.04</v>
      </c>
    </row>
    <row r="140" spans="1:22" x14ac:dyDescent="0.25">
      <c r="A140" s="564">
        <v>426</v>
      </c>
      <c r="B140" s="584">
        <v>9353010</v>
      </c>
      <c r="C140" s="584" t="s">
        <v>878</v>
      </c>
      <c r="D140" s="584" t="s">
        <v>664</v>
      </c>
      <c r="E140" s="610">
        <v>2814.18</v>
      </c>
      <c r="F140" s="610">
        <v>0</v>
      </c>
      <c r="G140" s="610">
        <v>0</v>
      </c>
      <c r="H140" s="610">
        <v>0</v>
      </c>
      <c r="I140" s="610">
        <v>0</v>
      </c>
      <c r="J140" s="610">
        <v>0</v>
      </c>
      <c r="K140" s="610">
        <v>0</v>
      </c>
      <c r="L140" s="610">
        <v>0</v>
      </c>
      <c r="M140" s="610">
        <v>0</v>
      </c>
      <c r="N140" s="610">
        <v>0</v>
      </c>
      <c r="O140" s="610">
        <v>0</v>
      </c>
      <c r="P140" s="610">
        <v>0</v>
      </c>
      <c r="Q140" s="610">
        <v>0</v>
      </c>
      <c r="R140" s="610">
        <v>0</v>
      </c>
      <c r="S140" s="610">
        <v>0</v>
      </c>
      <c r="T140" s="610">
        <v>0</v>
      </c>
      <c r="U140" s="610">
        <v>2814.18</v>
      </c>
      <c r="V140" s="610">
        <v>1545.66</v>
      </c>
    </row>
    <row r="141" spans="1:22" x14ac:dyDescent="0.25">
      <c r="A141" s="564">
        <v>430</v>
      </c>
      <c r="B141" s="584">
        <v>9353013</v>
      </c>
      <c r="C141" s="584" t="s">
        <v>1204</v>
      </c>
      <c r="D141" s="584" t="s">
        <v>664</v>
      </c>
      <c r="E141" s="610">
        <v>1936.6399999999999</v>
      </c>
      <c r="F141" s="610">
        <v>0</v>
      </c>
      <c r="G141" s="610">
        <v>0</v>
      </c>
      <c r="H141" s="610">
        <v>0</v>
      </c>
      <c r="I141" s="610">
        <v>0</v>
      </c>
      <c r="J141" s="610">
        <v>0</v>
      </c>
      <c r="K141" s="610">
        <v>0</v>
      </c>
      <c r="L141" s="610">
        <v>0</v>
      </c>
      <c r="M141" s="610">
        <v>0</v>
      </c>
      <c r="N141" s="610">
        <v>0</v>
      </c>
      <c r="O141" s="610">
        <v>0</v>
      </c>
      <c r="P141" s="610">
        <v>0</v>
      </c>
      <c r="Q141" s="610">
        <v>0</v>
      </c>
      <c r="R141" s="610">
        <v>0</v>
      </c>
      <c r="S141" s="610">
        <v>0</v>
      </c>
      <c r="T141" s="610">
        <v>0</v>
      </c>
      <c r="U141" s="610">
        <v>1936.6399999999999</v>
      </c>
      <c r="V141" s="610">
        <v>1063.68</v>
      </c>
    </row>
    <row r="142" spans="1:22" x14ac:dyDescent="0.25">
      <c r="A142" s="564">
        <v>224</v>
      </c>
      <c r="B142" s="584">
        <v>9353020</v>
      </c>
      <c r="C142" s="584" t="s">
        <v>1205</v>
      </c>
      <c r="D142" s="584" t="s">
        <v>664</v>
      </c>
      <c r="E142" s="610">
        <v>2208.98</v>
      </c>
      <c r="F142" s="610">
        <v>0</v>
      </c>
      <c r="G142" s="610">
        <v>0</v>
      </c>
      <c r="H142" s="610">
        <v>0</v>
      </c>
      <c r="I142" s="610">
        <v>0</v>
      </c>
      <c r="J142" s="610">
        <v>0</v>
      </c>
      <c r="K142" s="610">
        <v>0</v>
      </c>
      <c r="L142" s="610">
        <v>0</v>
      </c>
      <c r="M142" s="610">
        <v>0</v>
      </c>
      <c r="N142" s="610">
        <v>0</v>
      </c>
      <c r="O142" s="610">
        <v>0</v>
      </c>
      <c r="P142" s="610">
        <v>0</v>
      </c>
      <c r="Q142" s="610">
        <v>0</v>
      </c>
      <c r="R142" s="610">
        <v>0</v>
      </c>
      <c r="S142" s="610">
        <v>0</v>
      </c>
      <c r="T142" s="610">
        <v>0</v>
      </c>
      <c r="U142" s="610">
        <v>2208.98</v>
      </c>
      <c r="V142" s="610">
        <v>1213.26</v>
      </c>
    </row>
    <row r="143" spans="1:22" x14ac:dyDescent="0.25">
      <c r="A143" s="564">
        <v>513</v>
      </c>
      <c r="B143" s="584">
        <v>9353026</v>
      </c>
      <c r="C143" s="584" t="s">
        <v>930</v>
      </c>
      <c r="D143" s="584" t="s">
        <v>664</v>
      </c>
      <c r="E143" s="610">
        <v>2965.48</v>
      </c>
      <c r="F143" s="610">
        <v>0</v>
      </c>
      <c r="G143" s="610">
        <v>0</v>
      </c>
      <c r="H143" s="610">
        <v>0</v>
      </c>
      <c r="I143" s="610">
        <v>0</v>
      </c>
      <c r="J143" s="610">
        <v>0</v>
      </c>
      <c r="K143" s="610">
        <v>0</v>
      </c>
      <c r="L143" s="610">
        <v>0</v>
      </c>
      <c r="M143" s="610">
        <v>0</v>
      </c>
      <c r="N143" s="610">
        <v>0</v>
      </c>
      <c r="O143" s="610">
        <v>0</v>
      </c>
      <c r="P143" s="610">
        <v>0</v>
      </c>
      <c r="Q143" s="610">
        <v>0</v>
      </c>
      <c r="R143" s="610">
        <v>0</v>
      </c>
      <c r="S143" s="610">
        <v>0</v>
      </c>
      <c r="T143" s="610">
        <v>0</v>
      </c>
      <c r="U143" s="610">
        <v>2965.48</v>
      </c>
      <c r="V143" s="610">
        <v>1628.76</v>
      </c>
    </row>
    <row r="144" spans="1:22" x14ac:dyDescent="0.25">
      <c r="A144" s="564">
        <v>445</v>
      </c>
      <c r="B144" s="584">
        <v>9353027</v>
      </c>
      <c r="C144" s="584" t="s">
        <v>1206</v>
      </c>
      <c r="D144" s="584" t="s">
        <v>664</v>
      </c>
      <c r="E144" s="610">
        <v>4811.3399999999992</v>
      </c>
      <c r="F144" s="610">
        <v>0</v>
      </c>
      <c r="G144" s="610">
        <v>0</v>
      </c>
      <c r="H144" s="610">
        <v>0</v>
      </c>
      <c r="I144" s="610">
        <v>0</v>
      </c>
      <c r="J144" s="610">
        <v>0</v>
      </c>
      <c r="K144" s="610">
        <v>0</v>
      </c>
      <c r="L144" s="610">
        <v>0</v>
      </c>
      <c r="M144" s="610">
        <v>0</v>
      </c>
      <c r="N144" s="610">
        <v>0</v>
      </c>
      <c r="O144" s="610">
        <v>0</v>
      </c>
      <c r="P144" s="610">
        <v>0</v>
      </c>
      <c r="Q144" s="610">
        <v>0</v>
      </c>
      <c r="R144" s="610">
        <v>0</v>
      </c>
      <c r="S144" s="610">
        <v>0</v>
      </c>
      <c r="T144" s="610">
        <v>0</v>
      </c>
      <c r="U144" s="610">
        <v>4811.3399999999992</v>
      </c>
      <c r="V144" s="610">
        <v>2642.5800000000004</v>
      </c>
    </row>
    <row r="145" spans="1:22" x14ac:dyDescent="0.25">
      <c r="A145" s="564">
        <v>446</v>
      </c>
      <c r="B145" s="584">
        <v>9353028</v>
      </c>
      <c r="C145" s="584" t="s">
        <v>1207</v>
      </c>
      <c r="D145" s="584" t="s">
        <v>664</v>
      </c>
      <c r="E145" s="610">
        <v>4599.5199999999995</v>
      </c>
      <c r="F145" s="610">
        <v>0</v>
      </c>
      <c r="G145" s="610">
        <v>0</v>
      </c>
      <c r="H145" s="610">
        <v>0</v>
      </c>
      <c r="I145" s="610">
        <v>0</v>
      </c>
      <c r="J145" s="610">
        <v>0</v>
      </c>
      <c r="K145" s="610">
        <v>0</v>
      </c>
      <c r="L145" s="610">
        <v>0</v>
      </c>
      <c r="M145" s="610">
        <v>0</v>
      </c>
      <c r="N145" s="610">
        <v>0</v>
      </c>
      <c r="O145" s="610">
        <v>0</v>
      </c>
      <c r="P145" s="610">
        <v>0</v>
      </c>
      <c r="Q145" s="610">
        <v>0</v>
      </c>
      <c r="R145" s="610">
        <v>0</v>
      </c>
      <c r="S145" s="610">
        <v>0</v>
      </c>
      <c r="T145" s="610">
        <v>0</v>
      </c>
      <c r="U145" s="610">
        <v>4599.5199999999995</v>
      </c>
      <c r="V145" s="610">
        <v>2526.2400000000002</v>
      </c>
    </row>
    <row r="146" spans="1:22" x14ac:dyDescent="0.25">
      <c r="A146" s="564">
        <v>448</v>
      </c>
      <c r="B146" s="584">
        <v>9353029</v>
      </c>
      <c r="C146" s="584" t="s">
        <v>1208</v>
      </c>
      <c r="D146" s="584" t="s">
        <v>664</v>
      </c>
      <c r="E146" s="610">
        <v>1603.78</v>
      </c>
      <c r="F146" s="610">
        <v>0</v>
      </c>
      <c r="G146" s="610">
        <v>0</v>
      </c>
      <c r="H146" s="610">
        <v>0</v>
      </c>
      <c r="I146" s="610">
        <v>0</v>
      </c>
      <c r="J146" s="610">
        <v>0</v>
      </c>
      <c r="K146" s="610">
        <v>0</v>
      </c>
      <c r="L146" s="610">
        <v>0</v>
      </c>
      <c r="M146" s="610">
        <v>0</v>
      </c>
      <c r="N146" s="610">
        <v>0</v>
      </c>
      <c r="O146" s="610">
        <v>0</v>
      </c>
      <c r="P146" s="610">
        <v>0</v>
      </c>
      <c r="Q146" s="610">
        <v>0</v>
      </c>
      <c r="R146" s="610">
        <v>0</v>
      </c>
      <c r="S146" s="610">
        <v>0</v>
      </c>
      <c r="T146" s="610">
        <v>0</v>
      </c>
      <c r="U146" s="610">
        <v>1603.78</v>
      </c>
      <c r="V146" s="610">
        <v>880.86</v>
      </c>
    </row>
    <row r="147" spans="1:22" x14ac:dyDescent="0.25">
      <c r="A147" s="564">
        <v>457</v>
      </c>
      <c r="B147" s="584">
        <v>9353036</v>
      </c>
      <c r="C147" s="584" t="s">
        <v>1209</v>
      </c>
      <c r="D147" s="584" t="s">
        <v>664</v>
      </c>
      <c r="E147" s="610">
        <v>4841.5999999999995</v>
      </c>
      <c r="F147" s="610">
        <v>0</v>
      </c>
      <c r="G147" s="610">
        <v>0</v>
      </c>
      <c r="H147" s="610">
        <v>0</v>
      </c>
      <c r="I147" s="610">
        <v>0</v>
      </c>
      <c r="J147" s="610">
        <v>0</v>
      </c>
      <c r="K147" s="610">
        <v>0</v>
      </c>
      <c r="L147" s="610">
        <v>0</v>
      </c>
      <c r="M147" s="610">
        <v>0</v>
      </c>
      <c r="N147" s="610">
        <v>0</v>
      </c>
      <c r="O147" s="610">
        <v>0</v>
      </c>
      <c r="P147" s="610">
        <v>0</v>
      </c>
      <c r="Q147" s="610">
        <v>0</v>
      </c>
      <c r="R147" s="610">
        <v>0</v>
      </c>
      <c r="S147" s="610">
        <v>0</v>
      </c>
      <c r="T147" s="610">
        <v>0</v>
      </c>
      <c r="U147" s="610">
        <v>4841.5999999999995</v>
      </c>
      <c r="V147" s="610">
        <v>2659.2000000000003</v>
      </c>
    </row>
    <row r="148" spans="1:22" x14ac:dyDescent="0.25">
      <c r="A148" s="564">
        <v>458</v>
      </c>
      <c r="B148" s="584">
        <v>9353037</v>
      </c>
      <c r="C148" s="584" t="s">
        <v>1210</v>
      </c>
      <c r="D148" s="584" t="s">
        <v>664</v>
      </c>
      <c r="E148" s="610">
        <v>2935.22</v>
      </c>
      <c r="F148" s="610">
        <v>0</v>
      </c>
      <c r="G148" s="610">
        <v>0</v>
      </c>
      <c r="H148" s="610">
        <v>0</v>
      </c>
      <c r="I148" s="610">
        <v>0</v>
      </c>
      <c r="J148" s="610">
        <v>0</v>
      </c>
      <c r="K148" s="610">
        <v>0</v>
      </c>
      <c r="L148" s="610">
        <v>0</v>
      </c>
      <c r="M148" s="610">
        <v>0</v>
      </c>
      <c r="N148" s="610">
        <v>0</v>
      </c>
      <c r="O148" s="610">
        <v>0</v>
      </c>
      <c r="P148" s="610">
        <v>0</v>
      </c>
      <c r="Q148" s="610">
        <v>0</v>
      </c>
      <c r="R148" s="610">
        <v>0</v>
      </c>
      <c r="S148" s="610">
        <v>0</v>
      </c>
      <c r="T148" s="610">
        <v>0</v>
      </c>
      <c r="U148" s="610">
        <v>2935.22</v>
      </c>
      <c r="V148" s="610">
        <v>1612.14</v>
      </c>
    </row>
    <row r="149" spans="1:22" x14ac:dyDescent="0.25">
      <c r="A149" s="564">
        <v>464</v>
      </c>
      <c r="B149" s="584">
        <v>9353040</v>
      </c>
      <c r="C149" s="584" t="s">
        <v>898</v>
      </c>
      <c r="D149" s="584" t="s">
        <v>664</v>
      </c>
      <c r="E149" s="610">
        <v>5537.58</v>
      </c>
      <c r="F149" s="610">
        <v>0</v>
      </c>
      <c r="G149" s="610">
        <v>0</v>
      </c>
      <c r="H149" s="610">
        <v>0</v>
      </c>
      <c r="I149" s="610">
        <v>0</v>
      </c>
      <c r="J149" s="610">
        <v>0</v>
      </c>
      <c r="K149" s="610">
        <v>0</v>
      </c>
      <c r="L149" s="610">
        <v>0</v>
      </c>
      <c r="M149" s="610">
        <v>0</v>
      </c>
      <c r="N149" s="610">
        <v>0</v>
      </c>
      <c r="O149" s="610">
        <v>0</v>
      </c>
      <c r="P149" s="610">
        <v>0</v>
      </c>
      <c r="Q149" s="610">
        <v>0</v>
      </c>
      <c r="R149" s="610">
        <v>0</v>
      </c>
      <c r="S149" s="610">
        <v>0</v>
      </c>
      <c r="T149" s="610">
        <v>0</v>
      </c>
      <c r="U149" s="610">
        <v>5537.58</v>
      </c>
      <c r="V149" s="610">
        <v>3041.46</v>
      </c>
    </row>
    <row r="150" spans="1:22" x14ac:dyDescent="0.25">
      <c r="A150" s="564">
        <v>308</v>
      </c>
      <c r="B150" s="584">
        <v>9353042</v>
      </c>
      <c r="C150" s="584" t="s">
        <v>824</v>
      </c>
      <c r="D150" s="584" t="s">
        <v>664</v>
      </c>
      <c r="E150" s="610">
        <v>2118.1999999999998</v>
      </c>
      <c r="F150" s="610">
        <v>0</v>
      </c>
      <c r="G150" s="610">
        <v>0</v>
      </c>
      <c r="H150" s="610">
        <v>0</v>
      </c>
      <c r="I150" s="610">
        <v>0</v>
      </c>
      <c r="J150" s="610">
        <v>0</v>
      </c>
      <c r="K150" s="610">
        <v>0</v>
      </c>
      <c r="L150" s="610">
        <v>0</v>
      </c>
      <c r="M150" s="610">
        <v>0</v>
      </c>
      <c r="N150" s="610">
        <v>0</v>
      </c>
      <c r="O150" s="610">
        <v>0</v>
      </c>
      <c r="P150" s="610">
        <v>0</v>
      </c>
      <c r="Q150" s="610">
        <v>0</v>
      </c>
      <c r="R150" s="610">
        <v>0</v>
      </c>
      <c r="S150" s="610">
        <v>0</v>
      </c>
      <c r="T150" s="610">
        <v>0</v>
      </c>
      <c r="U150" s="610">
        <v>2118.1999999999998</v>
      </c>
      <c r="V150" s="610">
        <v>1163.4000000000001</v>
      </c>
    </row>
    <row r="151" spans="1:22" x14ac:dyDescent="0.25">
      <c r="A151" s="564">
        <v>468</v>
      </c>
      <c r="B151" s="584">
        <v>9353043</v>
      </c>
      <c r="C151" s="584" t="s">
        <v>1211</v>
      </c>
      <c r="D151" s="584" t="s">
        <v>664</v>
      </c>
      <c r="E151" s="610">
        <v>4932.38</v>
      </c>
      <c r="F151" s="610">
        <v>0</v>
      </c>
      <c r="G151" s="610">
        <v>0</v>
      </c>
      <c r="H151" s="610">
        <v>0</v>
      </c>
      <c r="I151" s="610">
        <v>0</v>
      </c>
      <c r="J151" s="610">
        <v>0</v>
      </c>
      <c r="K151" s="610">
        <v>0</v>
      </c>
      <c r="L151" s="610">
        <v>0</v>
      </c>
      <c r="M151" s="610">
        <v>0</v>
      </c>
      <c r="N151" s="610">
        <v>0</v>
      </c>
      <c r="O151" s="610">
        <v>0</v>
      </c>
      <c r="P151" s="610">
        <v>0</v>
      </c>
      <c r="Q151" s="610">
        <v>0</v>
      </c>
      <c r="R151" s="610">
        <v>0</v>
      </c>
      <c r="S151" s="610">
        <v>0</v>
      </c>
      <c r="T151" s="610">
        <v>0</v>
      </c>
      <c r="U151" s="610">
        <v>4932.38</v>
      </c>
      <c r="V151" s="610">
        <v>2709.06</v>
      </c>
    </row>
    <row r="152" spans="1:22" x14ac:dyDescent="0.25">
      <c r="A152" s="564">
        <v>478</v>
      </c>
      <c r="B152" s="584">
        <v>9353048</v>
      </c>
      <c r="C152" s="584" t="s">
        <v>1212</v>
      </c>
      <c r="D152" s="584" t="s">
        <v>664</v>
      </c>
      <c r="E152" s="610">
        <v>5174.46</v>
      </c>
      <c r="F152" s="610">
        <v>0</v>
      </c>
      <c r="G152" s="610">
        <v>0</v>
      </c>
      <c r="H152" s="610">
        <v>0</v>
      </c>
      <c r="I152" s="610">
        <v>0</v>
      </c>
      <c r="J152" s="610">
        <v>0</v>
      </c>
      <c r="K152" s="610">
        <v>0</v>
      </c>
      <c r="L152" s="610">
        <v>0</v>
      </c>
      <c r="M152" s="610">
        <v>0</v>
      </c>
      <c r="N152" s="610">
        <v>0</v>
      </c>
      <c r="O152" s="610">
        <v>0</v>
      </c>
      <c r="P152" s="610">
        <v>0</v>
      </c>
      <c r="Q152" s="610">
        <v>0</v>
      </c>
      <c r="R152" s="610">
        <v>0</v>
      </c>
      <c r="S152" s="610">
        <v>0</v>
      </c>
      <c r="T152" s="610">
        <v>0</v>
      </c>
      <c r="U152" s="610">
        <v>5174.46</v>
      </c>
      <c r="V152" s="610">
        <v>2842.02</v>
      </c>
    </row>
    <row r="153" spans="1:22" x14ac:dyDescent="0.25">
      <c r="A153" s="564">
        <v>488</v>
      </c>
      <c r="B153" s="584">
        <v>9353049</v>
      </c>
      <c r="C153" s="584" t="s">
        <v>914</v>
      </c>
      <c r="D153" s="584" t="s">
        <v>664</v>
      </c>
      <c r="E153" s="610">
        <v>6142.78</v>
      </c>
      <c r="F153" s="610">
        <v>0</v>
      </c>
      <c r="G153" s="610">
        <v>0</v>
      </c>
      <c r="H153" s="610">
        <v>0</v>
      </c>
      <c r="I153" s="610">
        <v>0</v>
      </c>
      <c r="J153" s="610">
        <v>0</v>
      </c>
      <c r="K153" s="610">
        <v>0</v>
      </c>
      <c r="L153" s="610">
        <v>0</v>
      </c>
      <c r="M153" s="610">
        <v>0</v>
      </c>
      <c r="N153" s="610">
        <v>0</v>
      </c>
      <c r="O153" s="610">
        <v>0</v>
      </c>
      <c r="P153" s="610">
        <v>0</v>
      </c>
      <c r="Q153" s="610">
        <v>0</v>
      </c>
      <c r="R153" s="610">
        <v>0</v>
      </c>
      <c r="S153" s="610">
        <v>0</v>
      </c>
      <c r="T153" s="610">
        <v>0</v>
      </c>
      <c r="U153" s="610">
        <v>6142.78</v>
      </c>
      <c r="V153" s="610">
        <v>3373.86</v>
      </c>
    </row>
    <row r="154" spans="1:22" x14ac:dyDescent="0.25">
      <c r="A154" s="564">
        <v>495</v>
      </c>
      <c r="B154" s="584">
        <v>9353056</v>
      </c>
      <c r="C154" s="584" t="s">
        <v>917</v>
      </c>
      <c r="D154" s="584" t="s">
        <v>664</v>
      </c>
      <c r="E154" s="610">
        <v>5023.16</v>
      </c>
      <c r="F154" s="610">
        <v>0</v>
      </c>
      <c r="G154" s="610">
        <v>0</v>
      </c>
      <c r="H154" s="610">
        <v>0</v>
      </c>
      <c r="I154" s="610">
        <v>0</v>
      </c>
      <c r="J154" s="610">
        <v>0</v>
      </c>
      <c r="K154" s="610">
        <v>0</v>
      </c>
      <c r="L154" s="610">
        <v>0</v>
      </c>
      <c r="M154" s="610">
        <v>0</v>
      </c>
      <c r="N154" s="610">
        <v>0</v>
      </c>
      <c r="O154" s="610">
        <v>0</v>
      </c>
      <c r="P154" s="610">
        <v>0</v>
      </c>
      <c r="Q154" s="610">
        <v>0</v>
      </c>
      <c r="R154" s="610">
        <v>0</v>
      </c>
      <c r="S154" s="610">
        <v>0</v>
      </c>
      <c r="T154" s="610">
        <v>0</v>
      </c>
      <c r="U154" s="610">
        <v>5023.16</v>
      </c>
      <c r="V154" s="610">
        <v>2758.92</v>
      </c>
    </row>
    <row r="155" spans="1:22" x14ac:dyDescent="0.25">
      <c r="A155" s="564">
        <v>501</v>
      </c>
      <c r="B155" s="584">
        <v>9353058</v>
      </c>
      <c r="C155" s="584" t="s">
        <v>920</v>
      </c>
      <c r="D155" s="584" t="s">
        <v>664</v>
      </c>
      <c r="E155" s="610">
        <v>2420.7999999999997</v>
      </c>
      <c r="F155" s="610">
        <v>0</v>
      </c>
      <c r="G155" s="610">
        <v>0</v>
      </c>
      <c r="H155" s="610">
        <v>0</v>
      </c>
      <c r="I155" s="610">
        <v>0</v>
      </c>
      <c r="J155" s="610">
        <v>0</v>
      </c>
      <c r="K155" s="610">
        <v>0</v>
      </c>
      <c r="L155" s="610">
        <v>0</v>
      </c>
      <c r="M155" s="610">
        <v>0</v>
      </c>
      <c r="N155" s="610">
        <v>0</v>
      </c>
      <c r="O155" s="610">
        <v>0</v>
      </c>
      <c r="P155" s="610">
        <v>0</v>
      </c>
      <c r="Q155" s="610">
        <v>0</v>
      </c>
      <c r="R155" s="610">
        <v>0</v>
      </c>
      <c r="S155" s="610">
        <v>0</v>
      </c>
      <c r="T155" s="610">
        <v>0</v>
      </c>
      <c r="U155" s="610">
        <v>2420.7999999999997</v>
      </c>
      <c r="V155" s="610">
        <v>1329.6000000000001</v>
      </c>
    </row>
    <row r="156" spans="1:22" x14ac:dyDescent="0.25">
      <c r="A156" s="564">
        <v>517</v>
      </c>
      <c r="B156" s="584">
        <v>9353064</v>
      </c>
      <c r="C156" s="584" t="s">
        <v>1213</v>
      </c>
      <c r="D156" s="584" t="s">
        <v>664</v>
      </c>
      <c r="E156" s="610">
        <v>4145.62</v>
      </c>
      <c r="F156" s="610">
        <v>0</v>
      </c>
      <c r="G156" s="610">
        <v>0</v>
      </c>
      <c r="H156" s="610">
        <v>0</v>
      </c>
      <c r="I156" s="610">
        <v>0</v>
      </c>
      <c r="J156" s="610">
        <v>0</v>
      </c>
      <c r="K156" s="610">
        <v>0</v>
      </c>
      <c r="L156" s="610">
        <v>0</v>
      </c>
      <c r="M156" s="610">
        <v>0</v>
      </c>
      <c r="N156" s="610">
        <v>0</v>
      </c>
      <c r="O156" s="610">
        <v>0</v>
      </c>
      <c r="P156" s="610">
        <v>0</v>
      </c>
      <c r="Q156" s="610">
        <v>0</v>
      </c>
      <c r="R156" s="610">
        <v>0</v>
      </c>
      <c r="S156" s="610">
        <v>0</v>
      </c>
      <c r="T156" s="610">
        <v>0</v>
      </c>
      <c r="U156" s="610">
        <v>4145.62</v>
      </c>
      <c r="V156" s="610">
        <v>2276.94</v>
      </c>
    </row>
    <row r="157" spans="1:22" x14ac:dyDescent="0.25">
      <c r="A157" s="564">
        <v>338</v>
      </c>
      <c r="B157" s="584">
        <v>9353066</v>
      </c>
      <c r="C157" s="584" t="s">
        <v>1214</v>
      </c>
      <c r="D157" s="584" t="s">
        <v>664</v>
      </c>
      <c r="E157" s="610">
        <v>968.31999999999994</v>
      </c>
      <c r="F157" s="610">
        <v>0</v>
      </c>
      <c r="G157" s="610">
        <v>0</v>
      </c>
      <c r="H157" s="610">
        <v>0</v>
      </c>
      <c r="I157" s="610">
        <v>0</v>
      </c>
      <c r="J157" s="610">
        <v>0</v>
      </c>
      <c r="K157" s="610">
        <v>0</v>
      </c>
      <c r="L157" s="610">
        <v>0</v>
      </c>
      <c r="M157" s="610">
        <v>0</v>
      </c>
      <c r="N157" s="610">
        <v>0</v>
      </c>
      <c r="O157" s="610">
        <v>0</v>
      </c>
      <c r="P157" s="610">
        <v>0</v>
      </c>
      <c r="Q157" s="610">
        <v>0</v>
      </c>
      <c r="R157" s="610">
        <v>0</v>
      </c>
      <c r="S157" s="610">
        <v>0</v>
      </c>
      <c r="T157" s="610">
        <v>0</v>
      </c>
      <c r="U157" s="610">
        <v>968.31999999999994</v>
      </c>
      <c r="V157" s="610">
        <v>531.84</v>
      </c>
    </row>
    <row r="158" spans="1:22" x14ac:dyDescent="0.25">
      <c r="A158" s="564">
        <v>202</v>
      </c>
      <c r="B158" s="584">
        <v>9353074</v>
      </c>
      <c r="C158" s="584" t="s">
        <v>1215</v>
      </c>
      <c r="D158" s="584" t="s">
        <v>664</v>
      </c>
      <c r="E158" s="610">
        <v>1543.26</v>
      </c>
      <c r="F158" s="610">
        <v>0</v>
      </c>
      <c r="G158" s="610">
        <v>0</v>
      </c>
      <c r="H158" s="610">
        <v>0</v>
      </c>
      <c r="I158" s="610">
        <v>0</v>
      </c>
      <c r="J158" s="610">
        <v>0</v>
      </c>
      <c r="K158" s="610">
        <v>0</v>
      </c>
      <c r="L158" s="610">
        <v>0</v>
      </c>
      <c r="M158" s="610">
        <v>0</v>
      </c>
      <c r="N158" s="610">
        <v>0</v>
      </c>
      <c r="O158" s="610">
        <v>0</v>
      </c>
      <c r="P158" s="610">
        <v>0</v>
      </c>
      <c r="Q158" s="610">
        <v>0</v>
      </c>
      <c r="R158" s="610">
        <v>0</v>
      </c>
      <c r="S158" s="610">
        <v>0</v>
      </c>
      <c r="T158" s="610">
        <v>0</v>
      </c>
      <c r="U158" s="610">
        <v>1543.26</v>
      </c>
      <c r="V158" s="610">
        <v>847.62</v>
      </c>
    </row>
    <row r="159" spans="1:22" x14ac:dyDescent="0.25">
      <c r="A159" s="564">
        <v>10</v>
      </c>
      <c r="B159" s="584">
        <v>9353075</v>
      </c>
      <c r="C159" s="584" t="s">
        <v>1216</v>
      </c>
      <c r="D159" s="584" t="s">
        <v>664</v>
      </c>
      <c r="E159" s="610">
        <v>1755.08</v>
      </c>
      <c r="F159" s="610">
        <v>0</v>
      </c>
      <c r="G159" s="610">
        <v>0</v>
      </c>
      <c r="H159" s="610">
        <v>0</v>
      </c>
      <c r="I159" s="610">
        <v>0</v>
      </c>
      <c r="J159" s="610">
        <v>0</v>
      </c>
      <c r="K159" s="610">
        <v>0</v>
      </c>
      <c r="L159" s="610">
        <v>0</v>
      </c>
      <c r="M159" s="610">
        <v>0</v>
      </c>
      <c r="N159" s="610">
        <v>0</v>
      </c>
      <c r="O159" s="610">
        <v>0</v>
      </c>
      <c r="P159" s="610">
        <v>0</v>
      </c>
      <c r="Q159" s="610">
        <v>0</v>
      </c>
      <c r="R159" s="610">
        <v>0</v>
      </c>
      <c r="S159" s="610">
        <v>0</v>
      </c>
      <c r="T159" s="610">
        <v>0</v>
      </c>
      <c r="U159" s="610">
        <v>1755.08</v>
      </c>
      <c r="V159" s="610">
        <v>963.96</v>
      </c>
    </row>
    <row r="160" spans="1:22" x14ac:dyDescent="0.25">
      <c r="A160" s="564">
        <v>11</v>
      </c>
      <c r="B160" s="584">
        <v>9353076</v>
      </c>
      <c r="C160" s="584" t="s">
        <v>1217</v>
      </c>
      <c r="D160" s="584" t="s">
        <v>664</v>
      </c>
      <c r="E160" s="610">
        <v>2602.3599999999997</v>
      </c>
      <c r="F160" s="610">
        <v>0</v>
      </c>
      <c r="G160" s="610">
        <v>0</v>
      </c>
      <c r="H160" s="610">
        <v>0</v>
      </c>
      <c r="I160" s="610">
        <v>0</v>
      </c>
      <c r="J160" s="610">
        <v>0</v>
      </c>
      <c r="K160" s="610">
        <v>0</v>
      </c>
      <c r="L160" s="610">
        <v>0</v>
      </c>
      <c r="M160" s="610">
        <v>0</v>
      </c>
      <c r="N160" s="610">
        <v>0</v>
      </c>
      <c r="O160" s="610">
        <v>0</v>
      </c>
      <c r="P160" s="610">
        <v>0</v>
      </c>
      <c r="Q160" s="610">
        <v>0</v>
      </c>
      <c r="R160" s="610">
        <v>0</v>
      </c>
      <c r="S160" s="610">
        <v>0</v>
      </c>
      <c r="T160" s="610">
        <v>0</v>
      </c>
      <c r="U160" s="610">
        <v>2602.3599999999997</v>
      </c>
      <c r="V160" s="610">
        <v>1429.3200000000002</v>
      </c>
    </row>
    <row r="161" spans="1:22" x14ac:dyDescent="0.25">
      <c r="A161" s="564">
        <v>206</v>
      </c>
      <c r="B161" s="584">
        <v>9353078</v>
      </c>
      <c r="C161" s="584" t="s">
        <v>772</v>
      </c>
      <c r="D161" s="584" t="s">
        <v>664</v>
      </c>
      <c r="E161" s="610">
        <v>6294.08</v>
      </c>
      <c r="F161" s="610">
        <v>0</v>
      </c>
      <c r="G161" s="610">
        <v>0</v>
      </c>
      <c r="H161" s="610">
        <v>0</v>
      </c>
      <c r="I161" s="610">
        <v>0</v>
      </c>
      <c r="J161" s="610">
        <v>0</v>
      </c>
      <c r="K161" s="610">
        <v>0</v>
      </c>
      <c r="L161" s="610">
        <v>0</v>
      </c>
      <c r="M161" s="610">
        <v>0</v>
      </c>
      <c r="N161" s="610">
        <v>0</v>
      </c>
      <c r="O161" s="610">
        <v>0</v>
      </c>
      <c r="P161" s="610">
        <v>0</v>
      </c>
      <c r="Q161" s="610">
        <v>0</v>
      </c>
      <c r="R161" s="610">
        <v>0</v>
      </c>
      <c r="S161" s="610">
        <v>0</v>
      </c>
      <c r="T161" s="610">
        <v>0</v>
      </c>
      <c r="U161" s="610">
        <v>6294.08</v>
      </c>
      <c r="V161" s="610">
        <v>3456.96</v>
      </c>
    </row>
    <row r="162" spans="1:22" x14ac:dyDescent="0.25">
      <c r="A162" s="564">
        <v>14</v>
      </c>
      <c r="B162" s="584">
        <v>9353079</v>
      </c>
      <c r="C162" s="584" t="s">
        <v>1218</v>
      </c>
      <c r="D162" s="584" t="s">
        <v>664</v>
      </c>
      <c r="E162" s="610">
        <v>2481.3199999999997</v>
      </c>
      <c r="F162" s="610">
        <v>0</v>
      </c>
      <c r="G162" s="610">
        <v>0</v>
      </c>
      <c r="H162" s="610">
        <v>0</v>
      </c>
      <c r="I162" s="610">
        <v>0</v>
      </c>
      <c r="J162" s="610">
        <v>0</v>
      </c>
      <c r="K162" s="610">
        <v>0</v>
      </c>
      <c r="L162" s="610">
        <v>0</v>
      </c>
      <c r="M162" s="610">
        <v>0</v>
      </c>
      <c r="N162" s="610">
        <v>0</v>
      </c>
      <c r="O162" s="610">
        <v>0</v>
      </c>
      <c r="P162" s="610">
        <v>0</v>
      </c>
      <c r="Q162" s="610">
        <v>0</v>
      </c>
      <c r="R162" s="610">
        <v>0</v>
      </c>
      <c r="S162" s="610">
        <v>0</v>
      </c>
      <c r="T162" s="610">
        <v>0</v>
      </c>
      <c r="U162" s="610">
        <v>2481.3199999999997</v>
      </c>
      <c r="V162" s="610">
        <v>1362.8400000000001</v>
      </c>
    </row>
    <row r="163" spans="1:22" x14ac:dyDescent="0.25">
      <c r="A163" s="564">
        <v>20</v>
      </c>
      <c r="B163" s="584">
        <v>9353081</v>
      </c>
      <c r="C163" s="584" t="s">
        <v>1219</v>
      </c>
      <c r="D163" s="584" t="s">
        <v>664</v>
      </c>
      <c r="E163" s="610">
        <v>1361.6999999999998</v>
      </c>
      <c r="F163" s="610">
        <v>0</v>
      </c>
      <c r="G163" s="610">
        <v>0</v>
      </c>
      <c r="H163" s="610">
        <v>0</v>
      </c>
      <c r="I163" s="610">
        <v>0</v>
      </c>
      <c r="J163" s="610">
        <v>0</v>
      </c>
      <c r="K163" s="610">
        <v>0</v>
      </c>
      <c r="L163" s="610">
        <v>0</v>
      </c>
      <c r="M163" s="610">
        <v>0</v>
      </c>
      <c r="N163" s="610">
        <v>0</v>
      </c>
      <c r="O163" s="610">
        <v>0</v>
      </c>
      <c r="P163" s="610">
        <v>0</v>
      </c>
      <c r="Q163" s="610">
        <v>0</v>
      </c>
      <c r="R163" s="610">
        <v>0</v>
      </c>
      <c r="S163" s="610">
        <v>0</v>
      </c>
      <c r="T163" s="610">
        <v>0</v>
      </c>
      <c r="U163" s="610">
        <v>1361.6999999999998</v>
      </c>
      <c r="V163" s="610">
        <v>747.90000000000009</v>
      </c>
    </row>
    <row r="164" spans="1:22" x14ac:dyDescent="0.25">
      <c r="A164" s="564">
        <v>22</v>
      </c>
      <c r="B164" s="584">
        <v>9353083</v>
      </c>
      <c r="C164" s="584" t="s">
        <v>1220</v>
      </c>
      <c r="D164" s="584" t="s">
        <v>664</v>
      </c>
      <c r="E164" s="610">
        <v>3358.8599999999997</v>
      </c>
      <c r="F164" s="610">
        <v>0</v>
      </c>
      <c r="G164" s="610">
        <v>0</v>
      </c>
      <c r="H164" s="610">
        <v>0</v>
      </c>
      <c r="I164" s="610">
        <v>0</v>
      </c>
      <c r="J164" s="610">
        <v>0</v>
      </c>
      <c r="K164" s="610">
        <v>0</v>
      </c>
      <c r="L164" s="610">
        <v>0</v>
      </c>
      <c r="M164" s="610">
        <v>0</v>
      </c>
      <c r="N164" s="610">
        <v>0</v>
      </c>
      <c r="O164" s="610">
        <v>0</v>
      </c>
      <c r="P164" s="610">
        <v>0</v>
      </c>
      <c r="Q164" s="610">
        <v>0</v>
      </c>
      <c r="R164" s="610">
        <v>0</v>
      </c>
      <c r="S164" s="610">
        <v>0</v>
      </c>
      <c r="T164" s="610">
        <v>0</v>
      </c>
      <c r="U164" s="610">
        <v>3358.8599999999997</v>
      </c>
      <c r="V164" s="610">
        <v>1844.8200000000002</v>
      </c>
    </row>
    <row r="165" spans="1:22" x14ac:dyDescent="0.25">
      <c r="A165" s="564">
        <v>26</v>
      </c>
      <c r="B165" s="584">
        <v>9353084</v>
      </c>
      <c r="C165" s="584" t="s">
        <v>1221</v>
      </c>
      <c r="D165" s="584" t="s">
        <v>664</v>
      </c>
      <c r="E165" s="610">
        <v>1422.2199999999998</v>
      </c>
      <c r="F165" s="610">
        <v>0</v>
      </c>
      <c r="G165" s="610">
        <v>0</v>
      </c>
      <c r="H165" s="610">
        <v>0</v>
      </c>
      <c r="I165" s="610">
        <v>0</v>
      </c>
      <c r="J165" s="610">
        <v>0</v>
      </c>
      <c r="K165" s="610">
        <v>0</v>
      </c>
      <c r="L165" s="610">
        <v>0</v>
      </c>
      <c r="M165" s="610">
        <v>0</v>
      </c>
      <c r="N165" s="610">
        <v>0</v>
      </c>
      <c r="O165" s="610">
        <v>0</v>
      </c>
      <c r="P165" s="610">
        <v>0</v>
      </c>
      <c r="Q165" s="610">
        <v>0</v>
      </c>
      <c r="R165" s="610">
        <v>0</v>
      </c>
      <c r="S165" s="610">
        <v>0</v>
      </c>
      <c r="T165" s="610">
        <v>0</v>
      </c>
      <c r="U165" s="610">
        <v>1422.2199999999998</v>
      </c>
      <c r="V165" s="610">
        <v>781.1400000000001</v>
      </c>
    </row>
    <row r="166" spans="1:22" x14ac:dyDescent="0.25">
      <c r="A166" s="564">
        <v>223</v>
      </c>
      <c r="B166" s="584">
        <v>9353085</v>
      </c>
      <c r="C166" s="584" t="s">
        <v>1222</v>
      </c>
      <c r="D166" s="584" t="s">
        <v>664</v>
      </c>
      <c r="E166" s="610">
        <v>5658.62</v>
      </c>
      <c r="F166" s="610">
        <v>0</v>
      </c>
      <c r="G166" s="610">
        <v>0</v>
      </c>
      <c r="H166" s="610">
        <v>0</v>
      </c>
      <c r="I166" s="610">
        <v>0</v>
      </c>
      <c r="J166" s="610">
        <v>0</v>
      </c>
      <c r="K166" s="610">
        <v>0</v>
      </c>
      <c r="L166" s="610">
        <v>0</v>
      </c>
      <c r="M166" s="610">
        <v>0</v>
      </c>
      <c r="N166" s="610">
        <v>0</v>
      </c>
      <c r="O166" s="610">
        <v>0</v>
      </c>
      <c r="P166" s="610">
        <v>0</v>
      </c>
      <c r="Q166" s="610">
        <v>0</v>
      </c>
      <c r="R166" s="610">
        <v>0</v>
      </c>
      <c r="S166" s="610">
        <v>0</v>
      </c>
      <c r="T166" s="610">
        <v>0</v>
      </c>
      <c r="U166" s="610">
        <v>5658.62</v>
      </c>
      <c r="V166" s="610">
        <v>3107.94</v>
      </c>
    </row>
    <row r="167" spans="1:22" x14ac:dyDescent="0.25">
      <c r="A167" s="564">
        <v>36</v>
      </c>
      <c r="B167" s="584">
        <v>9353089</v>
      </c>
      <c r="C167" s="584" t="s">
        <v>1224</v>
      </c>
      <c r="D167" s="584" t="s">
        <v>664</v>
      </c>
      <c r="E167" s="610">
        <v>3691.72</v>
      </c>
      <c r="F167" s="610">
        <v>0</v>
      </c>
      <c r="G167" s="610">
        <v>0</v>
      </c>
      <c r="H167" s="610">
        <v>0</v>
      </c>
      <c r="I167" s="610">
        <v>0</v>
      </c>
      <c r="J167" s="610">
        <v>0</v>
      </c>
      <c r="K167" s="610">
        <v>0</v>
      </c>
      <c r="L167" s="610">
        <v>0</v>
      </c>
      <c r="M167" s="610">
        <v>0</v>
      </c>
      <c r="N167" s="610">
        <v>0</v>
      </c>
      <c r="O167" s="610">
        <v>0</v>
      </c>
      <c r="P167" s="610">
        <v>0</v>
      </c>
      <c r="Q167" s="610">
        <v>0</v>
      </c>
      <c r="R167" s="610">
        <v>0</v>
      </c>
      <c r="S167" s="610">
        <v>0</v>
      </c>
      <c r="T167" s="610">
        <v>0</v>
      </c>
      <c r="U167" s="610">
        <v>3691.72</v>
      </c>
      <c r="V167" s="610">
        <v>2027.64</v>
      </c>
    </row>
    <row r="168" spans="1:22" x14ac:dyDescent="0.25">
      <c r="A168" s="564">
        <v>444</v>
      </c>
      <c r="B168" s="584">
        <v>9353090</v>
      </c>
      <c r="C168" s="584" t="s">
        <v>1225</v>
      </c>
      <c r="D168" s="584" t="s">
        <v>664</v>
      </c>
      <c r="E168" s="610">
        <v>4236.3999999999996</v>
      </c>
      <c r="F168" s="610">
        <v>0</v>
      </c>
      <c r="G168" s="610">
        <v>0</v>
      </c>
      <c r="H168" s="610">
        <v>0</v>
      </c>
      <c r="I168" s="610">
        <v>0</v>
      </c>
      <c r="J168" s="610">
        <v>0</v>
      </c>
      <c r="K168" s="610">
        <v>0</v>
      </c>
      <c r="L168" s="610">
        <v>0</v>
      </c>
      <c r="M168" s="610">
        <v>0</v>
      </c>
      <c r="N168" s="610">
        <v>0</v>
      </c>
      <c r="O168" s="610">
        <v>0</v>
      </c>
      <c r="P168" s="610">
        <v>0</v>
      </c>
      <c r="Q168" s="610">
        <v>0</v>
      </c>
      <c r="R168" s="610">
        <v>0</v>
      </c>
      <c r="S168" s="610">
        <v>0</v>
      </c>
      <c r="T168" s="610">
        <v>0</v>
      </c>
      <c r="U168" s="610">
        <v>4236.3999999999996</v>
      </c>
      <c r="V168" s="610">
        <v>2326.8000000000002</v>
      </c>
    </row>
    <row r="169" spans="1:22" x14ac:dyDescent="0.25">
      <c r="A169" s="564">
        <v>449</v>
      </c>
      <c r="B169" s="584">
        <v>9353091</v>
      </c>
      <c r="C169" s="584" t="s">
        <v>1226</v>
      </c>
      <c r="D169" s="584" t="s">
        <v>664</v>
      </c>
      <c r="E169" s="610">
        <v>2239.2399999999998</v>
      </c>
      <c r="F169" s="610">
        <v>0</v>
      </c>
      <c r="G169" s="610">
        <v>0</v>
      </c>
      <c r="H169" s="610">
        <v>0</v>
      </c>
      <c r="I169" s="610">
        <v>0</v>
      </c>
      <c r="J169" s="610">
        <v>0</v>
      </c>
      <c r="K169" s="610">
        <v>0</v>
      </c>
      <c r="L169" s="610">
        <v>0</v>
      </c>
      <c r="M169" s="610">
        <v>0</v>
      </c>
      <c r="N169" s="610">
        <v>0</v>
      </c>
      <c r="O169" s="610">
        <v>0</v>
      </c>
      <c r="P169" s="610">
        <v>0</v>
      </c>
      <c r="Q169" s="610">
        <v>0</v>
      </c>
      <c r="R169" s="610">
        <v>0</v>
      </c>
      <c r="S169" s="610">
        <v>0</v>
      </c>
      <c r="T169" s="610">
        <v>0</v>
      </c>
      <c r="U169" s="610">
        <v>2239.2399999999998</v>
      </c>
      <c r="V169" s="610">
        <v>1229.8800000000001</v>
      </c>
    </row>
    <row r="170" spans="1:22" x14ac:dyDescent="0.25">
      <c r="A170" s="564">
        <v>243</v>
      </c>
      <c r="B170" s="584">
        <v>9353092</v>
      </c>
      <c r="C170" s="584" t="s">
        <v>1227</v>
      </c>
      <c r="D170" s="584" t="s">
        <v>664</v>
      </c>
      <c r="E170" s="610">
        <v>2783.9199999999996</v>
      </c>
      <c r="F170" s="610">
        <v>0</v>
      </c>
      <c r="G170" s="610">
        <v>0</v>
      </c>
      <c r="H170" s="610">
        <v>0</v>
      </c>
      <c r="I170" s="610">
        <v>0</v>
      </c>
      <c r="J170" s="610">
        <v>0</v>
      </c>
      <c r="K170" s="610">
        <v>0</v>
      </c>
      <c r="L170" s="610">
        <v>0</v>
      </c>
      <c r="M170" s="610">
        <v>0</v>
      </c>
      <c r="N170" s="610">
        <v>0</v>
      </c>
      <c r="O170" s="610">
        <v>0</v>
      </c>
      <c r="P170" s="610">
        <v>0</v>
      </c>
      <c r="Q170" s="610">
        <v>0</v>
      </c>
      <c r="R170" s="610">
        <v>0</v>
      </c>
      <c r="S170" s="610">
        <v>0</v>
      </c>
      <c r="T170" s="610">
        <v>0</v>
      </c>
      <c r="U170" s="610">
        <v>2783.9199999999996</v>
      </c>
      <c r="V170" s="610">
        <v>1529.0400000000002</v>
      </c>
    </row>
    <row r="171" spans="1:22" x14ac:dyDescent="0.25">
      <c r="A171" s="564">
        <v>50</v>
      </c>
      <c r="B171" s="584">
        <v>9353093</v>
      </c>
      <c r="C171" s="584" t="s">
        <v>1228</v>
      </c>
      <c r="D171" s="584" t="s">
        <v>664</v>
      </c>
      <c r="E171" s="610">
        <v>4296.92</v>
      </c>
      <c r="F171" s="610">
        <v>0</v>
      </c>
      <c r="G171" s="610">
        <v>0</v>
      </c>
      <c r="H171" s="610">
        <v>0</v>
      </c>
      <c r="I171" s="610">
        <v>0</v>
      </c>
      <c r="J171" s="610">
        <v>0</v>
      </c>
      <c r="K171" s="610">
        <v>0</v>
      </c>
      <c r="L171" s="610">
        <v>0</v>
      </c>
      <c r="M171" s="610">
        <v>0</v>
      </c>
      <c r="N171" s="610">
        <v>0</v>
      </c>
      <c r="O171" s="610">
        <v>0</v>
      </c>
      <c r="P171" s="610">
        <v>0</v>
      </c>
      <c r="Q171" s="610">
        <v>0</v>
      </c>
      <c r="R171" s="610">
        <v>0</v>
      </c>
      <c r="S171" s="610">
        <v>0</v>
      </c>
      <c r="T171" s="610">
        <v>0</v>
      </c>
      <c r="U171" s="610">
        <v>4296.92</v>
      </c>
      <c r="V171" s="610">
        <v>2360.04</v>
      </c>
    </row>
    <row r="172" spans="1:22" x14ac:dyDescent="0.25">
      <c r="A172" s="564">
        <v>80</v>
      </c>
      <c r="B172" s="584">
        <v>9353096</v>
      </c>
      <c r="C172" s="584" t="s">
        <v>733</v>
      </c>
      <c r="D172" s="584" t="s">
        <v>664</v>
      </c>
      <c r="E172" s="610">
        <v>5234.9799999999996</v>
      </c>
      <c r="F172" s="610">
        <v>0</v>
      </c>
      <c r="G172" s="610">
        <v>0</v>
      </c>
      <c r="H172" s="610">
        <v>0</v>
      </c>
      <c r="I172" s="610">
        <v>0</v>
      </c>
      <c r="J172" s="610">
        <v>0</v>
      </c>
      <c r="K172" s="610">
        <v>0</v>
      </c>
      <c r="L172" s="610">
        <v>0</v>
      </c>
      <c r="M172" s="610">
        <v>0</v>
      </c>
      <c r="N172" s="610">
        <v>0</v>
      </c>
      <c r="O172" s="610">
        <v>0</v>
      </c>
      <c r="P172" s="610">
        <v>0</v>
      </c>
      <c r="Q172" s="610">
        <v>0</v>
      </c>
      <c r="R172" s="610">
        <v>0</v>
      </c>
      <c r="S172" s="610">
        <v>0</v>
      </c>
      <c r="T172" s="610">
        <v>0</v>
      </c>
      <c r="U172" s="610">
        <v>5234.9799999999996</v>
      </c>
      <c r="V172" s="610">
        <v>2875.26</v>
      </c>
    </row>
    <row r="173" spans="1:22" x14ac:dyDescent="0.25">
      <c r="A173" s="564">
        <v>93</v>
      </c>
      <c r="B173" s="584">
        <v>9353101</v>
      </c>
      <c r="C173" s="584" t="s">
        <v>742</v>
      </c>
      <c r="D173" s="584" t="s">
        <v>664</v>
      </c>
      <c r="E173" s="610">
        <v>2541.8399999999997</v>
      </c>
      <c r="F173" s="610">
        <v>0</v>
      </c>
      <c r="G173" s="610">
        <v>0</v>
      </c>
      <c r="H173" s="610">
        <v>0</v>
      </c>
      <c r="I173" s="610">
        <v>0</v>
      </c>
      <c r="J173" s="610">
        <v>0</v>
      </c>
      <c r="K173" s="610">
        <v>0</v>
      </c>
      <c r="L173" s="610">
        <v>0</v>
      </c>
      <c r="M173" s="610">
        <v>0</v>
      </c>
      <c r="N173" s="610">
        <v>0</v>
      </c>
      <c r="O173" s="610">
        <v>0</v>
      </c>
      <c r="P173" s="610">
        <v>0</v>
      </c>
      <c r="Q173" s="610">
        <v>0</v>
      </c>
      <c r="R173" s="610">
        <v>0</v>
      </c>
      <c r="S173" s="610">
        <v>0</v>
      </c>
      <c r="T173" s="610">
        <v>0</v>
      </c>
      <c r="U173" s="610">
        <v>2541.8399999999997</v>
      </c>
      <c r="V173" s="610">
        <v>1396.0800000000002</v>
      </c>
    </row>
    <row r="174" spans="1:22" x14ac:dyDescent="0.25">
      <c r="A174" s="564">
        <v>102</v>
      </c>
      <c r="B174" s="584">
        <v>9353102</v>
      </c>
      <c r="C174" s="584" t="s">
        <v>1229</v>
      </c>
      <c r="D174" s="584" t="s">
        <v>664</v>
      </c>
      <c r="E174" s="610">
        <v>2723.3999999999996</v>
      </c>
      <c r="F174" s="610">
        <v>0</v>
      </c>
      <c r="G174" s="610">
        <v>0</v>
      </c>
      <c r="H174" s="610">
        <v>0</v>
      </c>
      <c r="I174" s="610">
        <v>0</v>
      </c>
      <c r="J174" s="610">
        <v>0</v>
      </c>
      <c r="K174" s="610">
        <v>0</v>
      </c>
      <c r="L174" s="610">
        <v>0</v>
      </c>
      <c r="M174" s="610">
        <v>0</v>
      </c>
      <c r="N174" s="610">
        <v>0</v>
      </c>
      <c r="O174" s="610">
        <v>0</v>
      </c>
      <c r="P174" s="610">
        <v>0</v>
      </c>
      <c r="Q174" s="610">
        <v>0</v>
      </c>
      <c r="R174" s="610">
        <v>0</v>
      </c>
      <c r="S174" s="610">
        <v>0</v>
      </c>
      <c r="T174" s="610">
        <v>0</v>
      </c>
      <c r="U174" s="610">
        <v>2723.3999999999996</v>
      </c>
      <c r="V174" s="610">
        <v>1495.8000000000002</v>
      </c>
    </row>
    <row r="175" spans="1:22" x14ac:dyDescent="0.25">
      <c r="A175" s="564">
        <v>328</v>
      </c>
      <c r="B175" s="584">
        <v>9353103</v>
      </c>
      <c r="C175" s="584" t="s">
        <v>1230</v>
      </c>
      <c r="D175" s="584" t="s">
        <v>664</v>
      </c>
      <c r="E175" s="610">
        <v>695.9799999999999</v>
      </c>
      <c r="F175" s="610">
        <v>0</v>
      </c>
      <c r="G175" s="610">
        <v>0</v>
      </c>
      <c r="H175" s="610">
        <v>0</v>
      </c>
      <c r="I175" s="610">
        <v>0</v>
      </c>
      <c r="J175" s="610">
        <v>0</v>
      </c>
      <c r="K175" s="610">
        <v>0</v>
      </c>
      <c r="L175" s="610">
        <v>0</v>
      </c>
      <c r="M175" s="610">
        <v>0</v>
      </c>
      <c r="N175" s="610">
        <v>0</v>
      </c>
      <c r="O175" s="610">
        <v>0</v>
      </c>
      <c r="P175" s="610">
        <v>0</v>
      </c>
      <c r="Q175" s="610">
        <v>0</v>
      </c>
      <c r="R175" s="610">
        <v>0</v>
      </c>
      <c r="S175" s="610">
        <v>0</v>
      </c>
      <c r="T175" s="610">
        <v>0</v>
      </c>
      <c r="U175" s="610">
        <v>695.9799999999999</v>
      </c>
      <c r="V175" s="610">
        <v>382.26000000000005</v>
      </c>
    </row>
    <row r="176" spans="1:22" x14ac:dyDescent="0.25">
      <c r="A176" s="564">
        <v>331</v>
      </c>
      <c r="B176" s="584">
        <v>9353104</v>
      </c>
      <c r="C176" s="584" t="s">
        <v>838</v>
      </c>
      <c r="D176" s="584" t="s">
        <v>664</v>
      </c>
      <c r="E176" s="610">
        <v>2511.58</v>
      </c>
      <c r="F176" s="610">
        <v>0</v>
      </c>
      <c r="G176" s="610">
        <v>0</v>
      </c>
      <c r="H176" s="610">
        <v>0</v>
      </c>
      <c r="I176" s="610">
        <v>0</v>
      </c>
      <c r="J176" s="610">
        <v>0</v>
      </c>
      <c r="K176" s="610">
        <v>0</v>
      </c>
      <c r="L176" s="610">
        <v>0</v>
      </c>
      <c r="M176" s="610">
        <v>0</v>
      </c>
      <c r="N176" s="610">
        <v>0</v>
      </c>
      <c r="O176" s="610">
        <v>0</v>
      </c>
      <c r="P176" s="610">
        <v>0</v>
      </c>
      <c r="Q176" s="610">
        <v>0</v>
      </c>
      <c r="R176" s="610">
        <v>0</v>
      </c>
      <c r="S176" s="610">
        <v>0</v>
      </c>
      <c r="T176" s="610">
        <v>0</v>
      </c>
      <c r="U176" s="610">
        <v>2511.58</v>
      </c>
      <c r="V176" s="610">
        <v>1379.46</v>
      </c>
    </row>
    <row r="177" spans="1:22" x14ac:dyDescent="0.25">
      <c r="A177" s="564">
        <v>106</v>
      </c>
      <c r="B177" s="584">
        <v>9353105</v>
      </c>
      <c r="C177" s="584" t="s">
        <v>753</v>
      </c>
      <c r="D177" s="584" t="s">
        <v>664</v>
      </c>
      <c r="E177" s="610">
        <v>2420.7999999999997</v>
      </c>
      <c r="F177" s="610">
        <v>0</v>
      </c>
      <c r="G177" s="610">
        <v>0</v>
      </c>
      <c r="H177" s="610">
        <v>0</v>
      </c>
      <c r="I177" s="610">
        <v>0</v>
      </c>
      <c r="J177" s="610">
        <v>0</v>
      </c>
      <c r="K177" s="610">
        <v>0</v>
      </c>
      <c r="L177" s="610">
        <v>0</v>
      </c>
      <c r="M177" s="610">
        <v>0</v>
      </c>
      <c r="N177" s="610">
        <v>0</v>
      </c>
      <c r="O177" s="610">
        <v>0</v>
      </c>
      <c r="P177" s="610">
        <v>0</v>
      </c>
      <c r="Q177" s="610">
        <v>0</v>
      </c>
      <c r="R177" s="610">
        <v>0</v>
      </c>
      <c r="S177" s="610">
        <v>0</v>
      </c>
      <c r="T177" s="610">
        <v>0</v>
      </c>
      <c r="U177" s="610">
        <v>2420.7999999999997</v>
      </c>
      <c r="V177" s="610">
        <v>1329.6000000000001</v>
      </c>
    </row>
    <row r="178" spans="1:22" x14ac:dyDescent="0.25">
      <c r="A178" s="564">
        <v>110</v>
      </c>
      <c r="B178" s="584">
        <v>9353108</v>
      </c>
      <c r="C178" s="584" t="s">
        <v>1231</v>
      </c>
      <c r="D178" s="584" t="s">
        <v>664</v>
      </c>
      <c r="E178" s="610">
        <v>1755.08</v>
      </c>
      <c r="F178" s="610">
        <v>0</v>
      </c>
      <c r="G178" s="610">
        <v>0</v>
      </c>
      <c r="H178" s="610">
        <v>0</v>
      </c>
      <c r="I178" s="610">
        <v>0</v>
      </c>
      <c r="J178" s="610">
        <v>0</v>
      </c>
      <c r="K178" s="610">
        <v>0</v>
      </c>
      <c r="L178" s="610">
        <v>0</v>
      </c>
      <c r="M178" s="610">
        <v>0</v>
      </c>
      <c r="N178" s="610">
        <v>0</v>
      </c>
      <c r="O178" s="610">
        <v>0</v>
      </c>
      <c r="P178" s="610">
        <v>0</v>
      </c>
      <c r="Q178" s="610">
        <v>0</v>
      </c>
      <c r="R178" s="610">
        <v>0</v>
      </c>
      <c r="S178" s="610">
        <v>0</v>
      </c>
      <c r="T178" s="610">
        <v>0</v>
      </c>
      <c r="U178" s="610">
        <v>1755.08</v>
      </c>
      <c r="V178" s="610">
        <v>963.96</v>
      </c>
    </row>
    <row r="179" spans="1:22" x14ac:dyDescent="0.25">
      <c r="A179" s="564">
        <v>112</v>
      </c>
      <c r="B179" s="584">
        <v>9353109</v>
      </c>
      <c r="C179" s="584" t="s">
        <v>1232</v>
      </c>
      <c r="D179" s="584" t="s">
        <v>664</v>
      </c>
      <c r="E179" s="610">
        <v>1936.6399999999999</v>
      </c>
      <c r="F179" s="610">
        <v>0</v>
      </c>
      <c r="G179" s="610">
        <v>0</v>
      </c>
      <c r="H179" s="610">
        <v>0</v>
      </c>
      <c r="I179" s="610">
        <v>0</v>
      </c>
      <c r="J179" s="610">
        <v>0</v>
      </c>
      <c r="K179" s="610">
        <v>0</v>
      </c>
      <c r="L179" s="610">
        <v>0</v>
      </c>
      <c r="M179" s="610">
        <v>0</v>
      </c>
      <c r="N179" s="610">
        <v>0</v>
      </c>
      <c r="O179" s="610">
        <v>0</v>
      </c>
      <c r="P179" s="610">
        <v>0</v>
      </c>
      <c r="Q179" s="610">
        <v>0</v>
      </c>
      <c r="R179" s="610">
        <v>0</v>
      </c>
      <c r="S179" s="610">
        <v>0</v>
      </c>
      <c r="T179" s="610">
        <v>0</v>
      </c>
      <c r="U179" s="610">
        <v>1936.6399999999999</v>
      </c>
      <c r="V179" s="610">
        <v>1063.68</v>
      </c>
    </row>
    <row r="180" spans="1:22" x14ac:dyDescent="0.25">
      <c r="A180" s="564">
        <v>113</v>
      </c>
      <c r="B180" s="584">
        <v>9353111</v>
      </c>
      <c r="C180" s="584" t="s">
        <v>1233</v>
      </c>
      <c r="D180" s="584" t="s">
        <v>664</v>
      </c>
      <c r="E180" s="610">
        <v>10137.099999999999</v>
      </c>
      <c r="F180" s="610">
        <v>0</v>
      </c>
      <c r="G180" s="610">
        <v>0</v>
      </c>
      <c r="H180" s="610">
        <v>0</v>
      </c>
      <c r="I180" s="610">
        <v>0</v>
      </c>
      <c r="J180" s="610">
        <v>0</v>
      </c>
      <c r="K180" s="610">
        <v>0</v>
      </c>
      <c r="L180" s="610">
        <v>0</v>
      </c>
      <c r="M180" s="610">
        <v>0</v>
      </c>
      <c r="N180" s="610">
        <v>0</v>
      </c>
      <c r="O180" s="610">
        <v>0</v>
      </c>
      <c r="P180" s="610">
        <v>0</v>
      </c>
      <c r="Q180" s="610">
        <v>0</v>
      </c>
      <c r="R180" s="610">
        <v>0</v>
      </c>
      <c r="S180" s="610">
        <v>0</v>
      </c>
      <c r="T180" s="610">
        <v>0</v>
      </c>
      <c r="U180" s="610">
        <v>10137.099999999999</v>
      </c>
      <c r="V180" s="610">
        <v>5567.7000000000007</v>
      </c>
    </row>
    <row r="181" spans="1:22" x14ac:dyDescent="0.25">
      <c r="A181" s="564">
        <v>216</v>
      </c>
      <c r="B181" s="584">
        <v>9353112</v>
      </c>
      <c r="C181" s="584" t="s">
        <v>1234</v>
      </c>
      <c r="D181" s="584" t="s">
        <v>664</v>
      </c>
      <c r="E181" s="610">
        <v>8049.16</v>
      </c>
      <c r="F181" s="610">
        <v>0</v>
      </c>
      <c r="G181" s="610">
        <v>0</v>
      </c>
      <c r="H181" s="610">
        <v>0</v>
      </c>
      <c r="I181" s="610">
        <v>0</v>
      </c>
      <c r="J181" s="610">
        <v>0</v>
      </c>
      <c r="K181" s="610">
        <v>0</v>
      </c>
      <c r="L181" s="610">
        <v>0</v>
      </c>
      <c r="M181" s="610">
        <v>0</v>
      </c>
      <c r="N181" s="610">
        <v>0</v>
      </c>
      <c r="O181" s="610">
        <v>0</v>
      </c>
      <c r="P181" s="610">
        <v>0</v>
      </c>
      <c r="Q181" s="610">
        <v>0</v>
      </c>
      <c r="R181" s="610">
        <v>0</v>
      </c>
      <c r="S181" s="610">
        <v>0</v>
      </c>
      <c r="T181" s="610">
        <v>0</v>
      </c>
      <c r="U181" s="610">
        <v>8049.16</v>
      </c>
      <c r="V181" s="610">
        <v>4420.92</v>
      </c>
    </row>
    <row r="182" spans="1:22" x14ac:dyDescent="0.25">
      <c r="A182" s="564">
        <v>114</v>
      </c>
      <c r="B182" s="584">
        <v>9353113</v>
      </c>
      <c r="C182" s="584" t="s">
        <v>1235</v>
      </c>
      <c r="D182" s="584" t="s">
        <v>664</v>
      </c>
      <c r="E182" s="610">
        <v>1361.6999999999998</v>
      </c>
      <c r="F182" s="610">
        <v>0</v>
      </c>
      <c r="G182" s="610">
        <v>0</v>
      </c>
      <c r="H182" s="610">
        <v>0</v>
      </c>
      <c r="I182" s="610">
        <v>0</v>
      </c>
      <c r="J182" s="610">
        <v>0</v>
      </c>
      <c r="K182" s="610">
        <v>0</v>
      </c>
      <c r="L182" s="610">
        <v>0</v>
      </c>
      <c r="M182" s="610">
        <v>0</v>
      </c>
      <c r="N182" s="610">
        <v>0</v>
      </c>
      <c r="O182" s="610">
        <v>0</v>
      </c>
      <c r="P182" s="610">
        <v>0</v>
      </c>
      <c r="Q182" s="610">
        <v>0</v>
      </c>
      <c r="R182" s="610">
        <v>0</v>
      </c>
      <c r="S182" s="610">
        <v>0</v>
      </c>
      <c r="T182" s="610">
        <v>0</v>
      </c>
      <c r="U182" s="610">
        <v>1361.6999999999998</v>
      </c>
      <c r="V182" s="610">
        <v>747.90000000000009</v>
      </c>
    </row>
    <row r="183" spans="1:22" x14ac:dyDescent="0.25">
      <c r="A183" s="564">
        <v>12</v>
      </c>
      <c r="B183" s="584">
        <v>9353114</v>
      </c>
      <c r="C183" s="584" t="s">
        <v>1236</v>
      </c>
      <c r="D183" s="584" t="s">
        <v>664</v>
      </c>
      <c r="E183" s="610">
        <v>5961.2199999999993</v>
      </c>
      <c r="F183" s="610">
        <v>0</v>
      </c>
      <c r="G183" s="610">
        <v>0</v>
      </c>
      <c r="H183" s="610">
        <v>0</v>
      </c>
      <c r="I183" s="610">
        <v>0</v>
      </c>
      <c r="J183" s="610">
        <v>0</v>
      </c>
      <c r="K183" s="610">
        <v>0</v>
      </c>
      <c r="L183" s="610">
        <v>0</v>
      </c>
      <c r="M183" s="610">
        <v>0</v>
      </c>
      <c r="N183" s="610">
        <v>0</v>
      </c>
      <c r="O183" s="610">
        <v>0</v>
      </c>
      <c r="P183" s="610">
        <v>0</v>
      </c>
      <c r="Q183" s="610">
        <v>0</v>
      </c>
      <c r="R183" s="610">
        <v>0</v>
      </c>
      <c r="S183" s="610">
        <v>0</v>
      </c>
      <c r="T183" s="610">
        <v>0</v>
      </c>
      <c r="U183" s="610">
        <v>5961.2199999999993</v>
      </c>
      <c r="V183" s="610">
        <v>3274.1400000000003</v>
      </c>
    </row>
    <row r="184" spans="1:22" x14ac:dyDescent="0.25">
      <c r="A184" s="564">
        <v>203</v>
      </c>
      <c r="B184" s="584">
        <v>9353117</v>
      </c>
      <c r="C184" s="584" t="s">
        <v>1237</v>
      </c>
      <c r="D184" s="584" t="s">
        <v>664</v>
      </c>
      <c r="E184" s="610">
        <v>1664.3</v>
      </c>
      <c r="F184" s="610">
        <v>0</v>
      </c>
      <c r="G184" s="610">
        <v>0</v>
      </c>
      <c r="H184" s="610">
        <v>0</v>
      </c>
      <c r="I184" s="610">
        <v>0</v>
      </c>
      <c r="J184" s="610">
        <v>0</v>
      </c>
      <c r="K184" s="610">
        <v>0</v>
      </c>
      <c r="L184" s="610">
        <v>0</v>
      </c>
      <c r="M184" s="610">
        <v>0</v>
      </c>
      <c r="N184" s="610">
        <v>0</v>
      </c>
      <c r="O184" s="610">
        <v>0</v>
      </c>
      <c r="P184" s="610">
        <v>0</v>
      </c>
      <c r="Q184" s="610">
        <v>0</v>
      </c>
      <c r="R184" s="610">
        <v>0</v>
      </c>
      <c r="S184" s="610">
        <v>0</v>
      </c>
      <c r="T184" s="610">
        <v>0</v>
      </c>
      <c r="U184" s="610">
        <v>1664.3</v>
      </c>
      <c r="V184" s="610">
        <v>914.1</v>
      </c>
    </row>
    <row r="185" spans="1:22" x14ac:dyDescent="0.25">
      <c r="A185" s="564">
        <v>217</v>
      </c>
      <c r="B185" s="584">
        <v>9353121</v>
      </c>
      <c r="C185" s="584" t="s">
        <v>776</v>
      </c>
      <c r="D185" s="584" t="s">
        <v>664</v>
      </c>
      <c r="E185" s="610">
        <v>3298.3399999999997</v>
      </c>
      <c r="F185" s="610">
        <v>0</v>
      </c>
      <c r="G185" s="610">
        <v>0</v>
      </c>
      <c r="H185" s="610">
        <v>0</v>
      </c>
      <c r="I185" s="610">
        <v>0</v>
      </c>
      <c r="J185" s="610">
        <v>0</v>
      </c>
      <c r="K185" s="610">
        <v>0</v>
      </c>
      <c r="L185" s="610">
        <v>0</v>
      </c>
      <c r="M185" s="610">
        <v>0</v>
      </c>
      <c r="N185" s="610">
        <v>0</v>
      </c>
      <c r="O185" s="610">
        <v>0</v>
      </c>
      <c r="P185" s="610">
        <v>0</v>
      </c>
      <c r="Q185" s="610">
        <v>0</v>
      </c>
      <c r="R185" s="610">
        <v>0</v>
      </c>
      <c r="S185" s="610">
        <v>0</v>
      </c>
      <c r="T185" s="610">
        <v>0</v>
      </c>
      <c r="U185" s="610">
        <v>3298.3399999999997</v>
      </c>
      <c r="V185" s="610">
        <v>1811.5800000000002</v>
      </c>
    </row>
    <row r="186" spans="1:22" x14ac:dyDescent="0.25">
      <c r="A186" s="564">
        <v>496</v>
      </c>
      <c r="B186" s="584">
        <v>9353123</v>
      </c>
      <c r="C186" s="584" t="s">
        <v>1238</v>
      </c>
      <c r="D186" s="584" t="s">
        <v>664</v>
      </c>
      <c r="E186" s="610">
        <v>5900.7</v>
      </c>
      <c r="F186" s="610">
        <v>0</v>
      </c>
      <c r="G186" s="610">
        <v>0</v>
      </c>
      <c r="H186" s="610">
        <v>0</v>
      </c>
      <c r="I186" s="610">
        <v>0</v>
      </c>
      <c r="J186" s="610">
        <v>0</v>
      </c>
      <c r="K186" s="610">
        <v>0</v>
      </c>
      <c r="L186" s="610">
        <v>0</v>
      </c>
      <c r="M186" s="610">
        <v>0</v>
      </c>
      <c r="N186" s="610">
        <v>0</v>
      </c>
      <c r="O186" s="610">
        <v>0</v>
      </c>
      <c r="P186" s="610">
        <v>0</v>
      </c>
      <c r="Q186" s="610">
        <v>0</v>
      </c>
      <c r="R186" s="610">
        <v>0</v>
      </c>
      <c r="S186" s="610">
        <v>0</v>
      </c>
      <c r="T186" s="610">
        <v>0</v>
      </c>
      <c r="U186" s="610">
        <v>5900.7</v>
      </c>
      <c r="V186" s="610">
        <v>3240.9</v>
      </c>
    </row>
    <row r="187" spans="1:22" x14ac:dyDescent="0.25">
      <c r="A187" s="564">
        <v>507</v>
      </c>
      <c r="B187" s="584">
        <v>9353124</v>
      </c>
      <c r="C187" s="584" t="s">
        <v>926</v>
      </c>
      <c r="D187" s="584" t="s">
        <v>664</v>
      </c>
      <c r="E187" s="610">
        <v>6384.86</v>
      </c>
      <c r="F187" s="610">
        <v>0</v>
      </c>
      <c r="G187" s="610">
        <v>0</v>
      </c>
      <c r="H187" s="610">
        <v>0</v>
      </c>
      <c r="I187" s="610">
        <v>0</v>
      </c>
      <c r="J187" s="610">
        <v>0</v>
      </c>
      <c r="K187" s="610">
        <v>0</v>
      </c>
      <c r="L187" s="610">
        <v>0</v>
      </c>
      <c r="M187" s="610">
        <v>0</v>
      </c>
      <c r="N187" s="610">
        <v>0</v>
      </c>
      <c r="O187" s="610">
        <v>0</v>
      </c>
      <c r="P187" s="610">
        <v>0</v>
      </c>
      <c r="Q187" s="610">
        <v>0</v>
      </c>
      <c r="R187" s="610">
        <v>0</v>
      </c>
      <c r="S187" s="610">
        <v>0</v>
      </c>
      <c r="T187" s="610">
        <v>0</v>
      </c>
      <c r="U187" s="610">
        <v>6384.86</v>
      </c>
      <c r="V187" s="610">
        <v>3506.82</v>
      </c>
    </row>
    <row r="188" spans="1:22" x14ac:dyDescent="0.25">
      <c r="A188" s="564">
        <v>17</v>
      </c>
      <c r="B188" s="584">
        <v>9353125</v>
      </c>
      <c r="C188" s="584" t="s">
        <v>1239</v>
      </c>
      <c r="D188" s="584" t="s">
        <v>664</v>
      </c>
      <c r="E188" s="610">
        <v>5446.7999999999993</v>
      </c>
      <c r="F188" s="610">
        <v>0</v>
      </c>
      <c r="G188" s="610">
        <v>0</v>
      </c>
      <c r="H188" s="610">
        <v>0</v>
      </c>
      <c r="I188" s="610">
        <v>0</v>
      </c>
      <c r="J188" s="610">
        <v>0</v>
      </c>
      <c r="K188" s="610">
        <v>0</v>
      </c>
      <c r="L188" s="610">
        <v>0</v>
      </c>
      <c r="M188" s="610">
        <v>0</v>
      </c>
      <c r="N188" s="610">
        <v>0</v>
      </c>
      <c r="O188" s="610">
        <v>0</v>
      </c>
      <c r="P188" s="610">
        <v>0</v>
      </c>
      <c r="Q188" s="610">
        <v>0</v>
      </c>
      <c r="R188" s="610">
        <v>0</v>
      </c>
      <c r="S188" s="610">
        <v>0</v>
      </c>
      <c r="T188" s="610">
        <v>0</v>
      </c>
      <c r="U188" s="610">
        <v>5446.7999999999993</v>
      </c>
      <c r="V188" s="610">
        <v>2991.6000000000004</v>
      </c>
    </row>
    <row r="189" spans="1:22" x14ac:dyDescent="0.25">
      <c r="A189" s="564">
        <v>481</v>
      </c>
      <c r="B189" s="584">
        <v>9353305</v>
      </c>
      <c r="C189" s="584" t="s">
        <v>1240</v>
      </c>
      <c r="D189" s="584" t="s">
        <v>664</v>
      </c>
      <c r="E189" s="610">
        <v>5900.7</v>
      </c>
      <c r="F189" s="610">
        <v>0</v>
      </c>
      <c r="G189" s="610">
        <v>0</v>
      </c>
      <c r="H189" s="610">
        <v>0</v>
      </c>
      <c r="I189" s="610">
        <v>0</v>
      </c>
      <c r="J189" s="610">
        <v>0</v>
      </c>
      <c r="K189" s="610">
        <v>0</v>
      </c>
      <c r="L189" s="610">
        <v>0</v>
      </c>
      <c r="M189" s="610">
        <v>0</v>
      </c>
      <c r="N189" s="610">
        <v>0</v>
      </c>
      <c r="O189" s="610">
        <v>0</v>
      </c>
      <c r="P189" s="610">
        <v>0</v>
      </c>
      <c r="Q189" s="610">
        <v>0</v>
      </c>
      <c r="R189" s="610">
        <v>0</v>
      </c>
      <c r="S189" s="610">
        <v>0</v>
      </c>
      <c r="T189" s="610">
        <v>0</v>
      </c>
      <c r="U189" s="610">
        <v>5900.7</v>
      </c>
      <c r="V189" s="610">
        <v>3240.9</v>
      </c>
    </row>
    <row r="190" spans="1:22" x14ac:dyDescent="0.25">
      <c r="A190" s="564">
        <v>421</v>
      </c>
      <c r="B190" s="584">
        <v>9353308</v>
      </c>
      <c r="C190" s="584" t="s">
        <v>1241</v>
      </c>
      <c r="D190" s="584" t="s">
        <v>664</v>
      </c>
      <c r="E190" s="610">
        <v>8170.2</v>
      </c>
      <c r="F190" s="610">
        <v>0</v>
      </c>
      <c r="G190" s="610">
        <v>0</v>
      </c>
      <c r="H190" s="610">
        <v>0</v>
      </c>
      <c r="I190" s="610">
        <v>0</v>
      </c>
      <c r="J190" s="610">
        <v>0</v>
      </c>
      <c r="K190" s="610">
        <v>0</v>
      </c>
      <c r="L190" s="610">
        <v>0</v>
      </c>
      <c r="M190" s="610">
        <v>0</v>
      </c>
      <c r="N190" s="610">
        <v>0</v>
      </c>
      <c r="O190" s="610">
        <v>0</v>
      </c>
      <c r="P190" s="610">
        <v>0</v>
      </c>
      <c r="Q190" s="610">
        <v>0</v>
      </c>
      <c r="R190" s="610">
        <v>0</v>
      </c>
      <c r="S190" s="610">
        <v>0</v>
      </c>
      <c r="T190" s="610">
        <v>0</v>
      </c>
      <c r="U190" s="610">
        <v>8170.2</v>
      </c>
      <c r="V190" s="610">
        <v>4487.4000000000005</v>
      </c>
    </row>
    <row r="191" spans="1:22" x14ac:dyDescent="0.25">
      <c r="A191" s="564">
        <v>509</v>
      </c>
      <c r="B191" s="584">
        <v>9353310</v>
      </c>
      <c r="C191" s="584" t="s">
        <v>1242</v>
      </c>
      <c r="D191" s="584" t="s">
        <v>664</v>
      </c>
      <c r="E191" s="610">
        <v>4085.1</v>
      </c>
      <c r="F191" s="610">
        <v>0</v>
      </c>
      <c r="G191" s="610">
        <v>0</v>
      </c>
      <c r="H191" s="610">
        <v>0</v>
      </c>
      <c r="I191" s="610">
        <v>0</v>
      </c>
      <c r="J191" s="610">
        <v>0</v>
      </c>
      <c r="K191" s="610">
        <v>0</v>
      </c>
      <c r="L191" s="610">
        <v>0</v>
      </c>
      <c r="M191" s="610">
        <v>0</v>
      </c>
      <c r="N191" s="610">
        <v>0</v>
      </c>
      <c r="O191" s="610">
        <v>0</v>
      </c>
      <c r="P191" s="610">
        <v>0</v>
      </c>
      <c r="Q191" s="610">
        <v>0</v>
      </c>
      <c r="R191" s="610">
        <v>0</v>
      </c>
      <c r="S191" s="610">
        <v>0</v>
      </c>
      <c r="T191" s="610">
        <v>0</v>
      </c>
      <c r="U191" s="610">
        <v>4085.1</v>
      </c>
      <c r="V191" s="610">
        <v>2243.7000000000003</v>
      </c>
    </row>
    <row r="192" spans="1:22" x14ac:dyDescent="0.25">
      <c r="A192" s="564">
        <v>420</v>
      </c>
      <c r="B192" s="584">
        <v>9353311</v>
      </c>
      <c r="C192" s="584" t="s">
        <v>1243</v>
      </c>
      <c r="D192" s="584" t="s">
        <v>664</v>
      </c>
      <c r="E192" s="610">
        <v>11771.14</v>
      </c>
      <c r="F192" s="610">
        <v>0</v>
      </c>
      <c r="G192" s="610">
        <v>0</v>
      </c>
      <c r="H192" s="610">
        <v>0</v>
      </c>
      <c r="I192" s="610">
        <v>0</v>
      </c>
      <c r="J192" s="610">
        <v>0</v>
      </c>
      <c r="K192" s="610">
        <v>0</v>
      </c>
      <c r="L192" s="610">
        <v>0</v>
      </c>
      <c r="M192" s="610">
        <v>0</v>
      </c>
      <c r="N192" s="610">
        <v>0</v>
      </c>
      <c r="O192" s="610">
        <v>0</v>
      </c>
      <c r="P192" s="610">
        <v>0</v>
      </c>
      <c r="Q192" s="610">
        <v>0</v>
      </c>
      <c r="R192" s="610">
        <v>0</v>
      </c>
      <c r="S192" s="610">
        <v>0</v>
      </c>
      <c r="T192" s="610">
        <v>0</v>
      </c>
      <c r="U192" s="610">
        <v>11771.14</v>
      </c>
      <c r="V192" s="610">
        <v>6465.18</v>
      </c>
    </row>
    <row r="193" spans="1:22" x14ac:dyDescent="0.25">
      <c r="A193" s="564">
        <v>432</v>
      </c>
      <c r="B193" s="584">
        <v>9353322</v>
      </c>
      <c r="C193" s="584" t="s">
        <v>1245</v>
      </c>
      <c r="D193" s="584" t="s">
        <v>664</v>
      </c>
      <c r="E193" s="610">
        <v>2360.2799999999997</v>
      </c>
      <c r="F193" s="610">
        <v>0</v>
      </c>
      <c r="G193" s="610">
        <v>0</v>
      </c>
      <c r="H193" s="610">
        <v>0</v>
      </c>
      <c r="I193" s="610">
        <v>0</v>
      </c>
      <c r="J193" s="610">
        <v>0</v>
      </c>
      <c r="K193" s="610">
        <v>0</v>
      </c>
      <c r="L193" s="610">
        <v>0</v>
      </c>
      <c r="M193" s="610">
        <v>0</v>
      </c>
      <c r="N193" s="610">
        <v>0</v>
      </c>
      <c r="O193" s="610">
        <v>0</v>
      </c>
      <c r="P193" s="610">
        <v>0</v>
      </c>
      <c r="Q193" s="610">
        <v>0</v>
      </c>
      <c r="R193" s="610">
        <v>0</v>
      </c>
      <c r="S193" s="610">
        <v>0</v>
      </c>
      <c r="T193" s="610">
        <v>0</v>
      </c>
      <c r="U193" s="610">
        <v>2360.2799999999997</v>
      </c>
      <c r="V193" s="610">
        <v>1296.3600000000001</v>
      </c>
    </row>
    <row r="194" spans="1:22" x14ac:dyDescent="0.25">
      <c r="A194" s="564">
        <v>31</v>
      </c>
      <c r="B194" s="584">
        <v>9353323</v>
      </c>
      <c r="C194" s="584" t="s">
        <v>1246</v>
      </c>
      <c r="D194" s="584" t="s">
        <v>664</v>
      </c>
      <c r="E194" s="610">
        <v>5567.8399999999992</v>
      </c>
      <c r="F194" s="610">
        <v>0</v>
      </c>
      <c r="G194" s="610">
        <v>0</v>
      </c>
      <c r="H194" s="610">
        <v>0</v>
      </c>
      <c r="I194" s="610">
        <v>0</v>
      </c>
      <c r="J194" s="610">
        <v>0</v>
      </c>
      <c r="K194" s="610">
        <v>0</v>
      </c>
      <c r="L194" s="610">
        <v>0</v>
      </c>
      <c r="M194" s="610">
        <v>0</v>
      </c>
      <c r="N194" s="610">
        <v>0</v>
      </c>
      <c r="O194" s="610">
        <v>0</v>
      </c>
      <c r="P194" s="610">
        <v>0</v>
      </c>
      <c r="Q194" s="610">
        <v>0</v>
      </c>
      <c r="R194" s="610">
        <v>0</v>
      </c>
      <c r="S194" s="610">
        <v>0</v>
      </c>
      <c r="T194" s="610">
        <v>0</v>
      </c>
      <c r="U194" s="610">
        <v>5567.8399999999992</v>
      </c>
      <c r="V194" s="610">
        <v>3058.0800000000004</v>
      </c>
    </row>
    <row r="195" spans="1:22" x14ac:dyDescent="0.25">
      <c r="A195" s="564">
        <v>101</v>
      </c>
      <c r="B195" s="584">
        <v>9353327</v>
      </c>
      <c r="C195" s="584" t="s">
        <v>1247</v>
      </c>
      <c r="D195" s="584" t="s">
        <v>664</v>
      </c>
      <c r="E195" s="610">
        <v>5356.0199999999995</v>
      </c>
      <c r="F195" s="610">
        <v>0</v>
      </c>
      <c r="G195" s="610">
        <v>0</v>
      </c>
      <c r="H195" s="610">
        <v>0</v>
      </c>
      <c r="I195" s="610">
        <v>0</v>
      </c>
      <c r="J195" s="610">
        <v>0</v>
      </c>
      <c r="K195" s="610">
        <v>0</v>
      </c>
      <c r="L195" s="610">
        <v>0</v>
      </c>
      <c r="M195" s="610">
        <v>0</v>
      </c>
      <c r="N195" s="610">
        <v>0</v>
      </c>
      <c r="O195" s="610">
        <v>0</v>
      </c>
      <c r="P195" s="610">
        <v>0</v>
      </c>
      <c r="Q195" s="610">
        <v>0</v>
      </c>
      <c r="R195" s="610">
        <v>0</v>
      </c>
      <c r="S195" s="610">
        <v>0</v>
      </c>
      <c r="T195" s="610">
        <v>0</v>
      </c>
      <c r="U195" s="610">
        <v>5356.0199999999995</v>
      </c>
      <c r="V195" s="610">
        <v>2941.7400000000002</v>
      </c>
    </row>
    <row r="196" spans="1:22" x14ac:dyDescent="0.25">
      <c r="A196" s="564">
        <v>25</v>
      </c>
      <c r="B196" s="584">
        <v>9353329</v>
      </c>
      <c r="C196" s="584" t="s">
        <v>1248</v>
      </c>
      <c r="D196" s="584" t="s">
        <v>664</v>
      </c>
      <c r="E196" s="610">
        <v>5991.48</v>
      </c>
      <c r="F196" s="610">
        <v>0</v>
      </c>
      <c r="G196" s="610">
        <v>0</v>
      </c>
      <c r="H196" s="610">
        <v>0</v>
      </c>
      <c r="I196" s="610">
        <v>0</v>
      </c>
      <c r="J196" s="610">
        <v>0</v>
      </c>
      <c r="K196" s="610">
        <v>0</v>
      </c>
      <c r="L196" s="610">
        <v>0</v>
      </c>
      <c r="M196" s="610">
        <v>0</v>
      </c>
      <c r="N196" s="610">
        <v>0</v>
      </c>
      <c r="O196" s="610">
        <v>0</v>
      </c>
      <c r="P196" s="610">
        <v>0</v>
      </c>
      <c r="Q196" s="610">
        <v>0</v>
      </c>
      <c r="R196" s="610">
        <v>0</v>
      </c>
      <c r="S196" s="610">
        <v>0</v>
      </c>
      <c r="T196" s="610">
        <v>0</v>
      </c>
      <c r="U196" s="610">
        <v>5991.48</v>
      </c>
      <c r="V196" s="610">
        <v>3290.76</v>
      </c>
    </row>
    <row r="197" spans="1:22" x14ac:dyDescent="0.25">
      <c r="A197" s="564">
        <v>35</v>
      </c>
      <c r="B197" s="584">
        <v>9353330</v>
      </c>
      <c r="C197" s="584" t="s">
        <v>1249</v>
      </c>
      <c r="D197" s="584" t="s">
        <v>664</v>
      </c>
      <c r="E197" s="610">
        <v>9078</v>
      </c>
      <c r="F197" s="610">
        <v>0</v>
      </c>
      <c r="G197" s="610">
        <v>0</v>
      </c>
      <c r="H197" s="610">
        <v>0</v>
      </c>
      <c r="I197" s="610">
        <v>0</v>
      </c>
      <c r="J197" s="610">
        <v>0</v>
      </c>
      <c r="K197" s="610">
        <v>0</v>
      </c>
      <c r="L197" s="610">
        <v>0</v>
      </c>
      <c r="M197" s="610">
        <v>0</v>
      </c>
      <c r="N197" s="610">
        <v>0</v>
      </c>
      <c r="O197" s="610">
        <v>0</v>
      </c>
      <c r="P197" s="610">
        <v>0</v>
      </c>
      <c r="Q197" s="610">
        <v>0</v>
      </c>
      <c r="R197" s="610">
        <v>0</v>
      </c>
      <c r="S197" s="610">
        <v>0</v>
      </c>
      <c r="T197" s="610">
        <v>0</v>
      </c>
      <c r="U197" s="610">
        <v>9078</v>
      </c>
      <c r="V197" s="610">
        <v>4986</v>
      </c>
    </row>
    <row r="198" spans="1:22" x14ac:dyDescent="0.25">
      <c r="A198" s="564">
        <v>56</v>
      </c>
      <c r="B198" s="584">
        <v>9353331</v>
      </c>
      <c r="C198" s="584" t="s">
        <v>1250</v>
      </c>
      <c r="D198" s="584" t="s">
        <v>664</v>
      </c>
      <c r="E198" s="610">
        <v>2572.1</v>
      </c>
      <c r="F198" s="610">
        <v>0</v>
      </c>
      <c r="G198" s="610">
        <v>0</v>
      </c>
      <c r="H198" s="610">
        <v>0</v>
      </c>
      <c r="I198" s="610">
        <v>0</v>
      </c>
      <c r="J198" s="610">
        <v>0</v>
      </c>
      <c r="K198" s="610">
        <v>0</v>
      </c>
      <c r="L198" s="610">
        <v>0</v>
      </c>
      <c r="M198" s="610">
        <v>0</v>
      </c>
      <c r="N198" s="610">
        <v>0</v>
      </c>
      <c r="O198" s="610">
        <v>0</v>
      </c>
      <c r="P198" s="610">
        <v>0</v>
      </c>
      <c r="Q198" s="610">
        <v>0</v>
      </c>
      <c r="R198" s="610">
        <v>0</v>
      </c>
      <c r="S198" s="610">
        <v>0</v>
      </c>
      <c r="T198" s="610">
        <v>0</v>
      </c>
      <c r="U198" s="610">
        <v>2572.1</v>
      </c>
      <c r="V198" s="610">
        <v>1412.7</v>
      </c>
    </row>
    <row r="199" spans="1:22" x14ac:dyDescent="0.25">
      <c r="A199" s="564">
        <v>317</v>
      </c>
      <c r="B199" s="584">
        <v>9353332</v>
      </c>
      <c r="C199" s="584" t="s">
        <v>831</v>
      </c>
      <c r="D199" s="584" t="s">
        <v>664</v>
      </c>
      <c r="E199" s="610">
        <v>1876.12</v>
      </c>
      <c r="F199" s="610">
        <v>0</v>
      </c>
      <c r="G199" s="610">
        <v>0</v>
      </c>
      <c r="H199" s="610">
        <v>0</v>
      </c>
      <c r="I199" s="610">
        <v>0</v>
      </c>
      <c r="J199" s="610">
        <v>0</v>
      </c>
      <c r="K199" s="610">
        <v>0</v>
      </c>
      <c r="L199" s="610">
        <v>0</v>
      </c>
      <c r="M199" s="610">
        <v>0</v>
      </c>
      <c r="N199" s="610">
        <v>0</v>
      </c>
      <c r="O199" s="610">
        <v>0</v>
      </c>
      <c r="P199" s="610">
        <v>0</v>
      </c>
      <c r="Q199" s="610">
        <v>0</v>
      </c>
      <c r="R199" s="610">
        <v>0</v>
      </c>
      <c r="S199" s="610">
        <v>0</v>
      </c>
      <c r="T199" s="610">
        <v>0</v>
      </c>
      <c r="U199" s="610">
        <v>1876.12</v>
      </c>
      <c r="V199" s="610">
        <v>1030.44</v>
      </c>
    </row>
    <row r="200" spans="1:22" x14ac:dyDescent="0.25">
      <c r="A200" s="564">
        <v>284</v>
      </c>
      <c r="B200" s="584">
        <v>9353337</v>
      </c>
      <c r="C200" s="584" t="s">
        <v>1251</v>
      </c>
      <c r="D200" s="584" t="s">
        <v>664</v>
      </c>
      <c r="E200" s="610">
        <v>6384.86</v>
      </c>
      <c r="F200" s="610">
        <v>0</v>
      </c>
      <c r="G200" s="610">
        <v>0</v>
      </c>
      <c r="H200" s="610">
        <v>0</v>
      </c>
      <c r="I200" s="610">
        <v>0</v>
      </c>
      <c r="J200" s="610">
        <v>0</v>
      </c>
      <c r="K200" s="610">
        <v>0</v>
      </c>
      <c r="L200" s="610">
        <v>0</v>
      </c>
      <c r="M200" s="610">
        <v>0</v>
      </c>
      <c r="N200" s="610">
        <v>0</v>
      </c>
      <c r="O200" s="610">
        <v>0</v>
      </c>
      <c r="P200" s="610">
        <v>0</v>
      </c>
      <c r="Q200" s="610">
        <v>0</v>
      </c>
      <c r="R200" s="610">
        <v>0</v>
      </c>
      <c r="S200" s="610">
        <v>0</v>
      </c>
      <c r="T200" s="610">
        <v>0</v>
      </c>
      <c r="U200" s="610">
        <v>6384.86</v>
      </c>
      <c r="V200" s="610">
        <v>3506.82</v>
      </c>
    </row>
    <row r="201" spans="1:22" x14ac:dyDescent="0.25">
      <c r="A201" s="564">
        <v>285</v>
      </c>
      <c r="B201" s="584">
        <v>9353338</v>
      </c>
      <c r="C201" s="584" t="s">
        <v>1252</v>
      </c>
      <c r="D201" s="584" t="s">
        <v>664</v>
      </c>
      <c r="E201" s="610">
        <v>9925.2799999999988</v>
      </c>
      <c r="F201" s="610">
        <v>0</v>
      </c>
      <c r="G201" s="610">
        <v>0</v>
      </c>
      <c r="H201" s="610">
        <v>0</v>
      </c>
      <c r="I201" s="610">
        <v>0</v>
      </c>
      <c r="J201" s="610">
        <v>0</v>
      </c>
      <c r="K201" s="610">
        <v>0</v>
      </c>
      <c r="L201" s="610">
        <v>0</v>
      </c>
      <c r="M201" s="610">
        <v>0</v>
      </c>
      <c r="N201" s="610">
        <v>0</v>
      </c>
      <c r="O201" s="610">
        <v>0</v>
      </c>
      <c r="P201" s="610">
        <v>0</v>
      </c>
      <c r="Q201" s="610">
        <v>0</v>
      </c>
      <c r="R201" s="610">
        <v>0</v>
      </c>
      <c r="S201" s="610">
        <v>0</v>
      </c>
      <c r="T201" s="610">
        <v>0</v>
      </c>
      <c r="U201" s="610">
        <v>9925.2799999999988</v>
      </c>
      <c r="V201" s="610">
        <v>5451.3600000000006</v>
      </c>
    </row>
    <row r="202" spans="1:22" x14ac:dyDescent="0.25">
      <c r="A202" s="564">
        <v>288</v>
      </c>
      <c r="B202" s="584">
        <v>9353339</v>
      </c>
      <c r="C202" s="584" t="s">
        <v>1253</v>
      </c>
      <c r="D202" s="584" t="s">
        <v>664</v>
      </c>
      <c r="E202" s="610">
        <v>12557.9</v>
      </c>
      <c r="F202" s="610">
        <v>0</v>
      </c>
      <c r="G202" s="610">
        <v>0</v>
      </c>
      <c r="H202" s="610">
        <v>0</v>
      </c>
      <c r="I202" s="610">
        <v>0</v>
      </c>
      <c r="J202" s="610">
        <v>0</v>
      </c>
      <c r="K202" s="610">
        <v>0</v>
      </c>
      <c r="L202" s="610">
        <v>0</v>
      </c>
      <c r="M202" s="610">
        <v>0</v>
      </c>
      <c r="N202" s="610">
        <v>0</v>
      </c>
      <c r="O202" s="610">
        <v>0</v>
      </c>
      <c r="P202" s="610">
        <v>0</v>
      </c>
      <c r="Q202" s="610">
        <v>0</v>
      </c>
      <c r="R202" s="610">
        <v>0</v>
      </c>
      <c r="S202" s="610">
        <v>0</v>
      </c>
      <c r="T202" s="610">
        <v>0</v>
      </c>
      <c r="U202" s="610">
        <v>12557.9</v>
      </c>
      <c r="V202" s="610">
        <v>6897.3</v>
      </c>
    </row>
    <row r="203" spans="1:22" x14ac:dyDescent="0.25">
      <c r="A203" s="564">
        <v>289</v>
      </c>
      <c r="B203" s="584">
        <v>9353340</v>
      </c>
      <c r="C203" s="584" t="s">
        <v>1254</v>
      </c>
      <c r="D203" s="584" t="s">
        <v>664</v>
      </c>
      <c r="E203" s="610">
        <v>6415.12</v>
      </c>
      <c r="F203" s="610">
        <v>0</v>
      </c>
      <c r="G203" s="610">
        <v>0</v>
      </c>
      <c r="H203" s="610">
        <v>0</v>
      </c>
      <c r="I203" s="610">
        <v>0</v>
      </c>
      <c r="J203" s="610">
        <v>0</v>
      </c>
      <c r="K203" s="610">
        <v>0</v>
      </c>
      <c r="L203" s="610">
        <v>0</v>
      </c>
      <c r="M203" s="610">
        <v>0</v>
      </c>
      <c r="N203" s="610">
        <v>0</v>
      </c>
      <c r="O203" s="610">
        <v>0</v>
      </c>
      <c r="P203" s="610">
        <v>0</v>
      </c>
      <c r="Q203" s="610">
        <v>0</v>
      </c>
      <c r="R203" s="610">
        <v>0</v>
      </c>
      <c r="S203" s="610">
        <v>0</v>
      </c>
      <c r="T203" s="610">
        <v>0</v>
      </c>
      <c r="U203" s="610">
        <v>6415.12</v>
      </c>
      <c r="V203" s="610">
        <v>3523.44</v>
      </c>
    </row>
    <row r="204" spans="1:22" x14ac:dyDescent="0.25">
      <c r="A204" s="564">
        <v>291</v>
      </c>
      <c r="B204" s="584">
        <v>9353341</v>
      </c>
      <c r="C204" s="584" t="s">
        <v>1255</v>
      </c>
      <c r="D204" s="584" t="s">
        <v>664</v>
      </c>
      <c r="E204" s="610">
        <v>6415.12</v>
      </c>
      <c r="F204" s="610">
        <v>0</v>
      </c>
      <c r="G204" s="610">
        <v>0</v>
      </c>
      <c r="H204" s="610">
        <v>0</v>
      </c>
      <c r="I204" s="610">
        <v>0</v>
      </c>
      <c r="J204" s="610">
        <v>0</v>
      </c>
      <c r="K204" s="610">
        <v>0</v>
      </c>
      <c r="L204" s="610">
        <v>0</v>
      </c>
      <c r="M204" s="610">
        <v>0</v>
      </c>
      <c r="N204" s="610">
        <v>0</v>
      </c>
      <c r="O204" s="610">
        <v>0</v>
      </c>
      <c r="P204" s="610">
        <v>0</v>
      </c>
      <c r="Q204" s="610">
        <v>0</v>
      </c>
      <c r="R204" s="610">
        <v>0</v>
      </c>
      <c r="S204" s="610">
        <v>0</v>
      </c>
      <c r="T204" s="610">
        <v>0</v>
      </c>
      <c r="U204" s="610">
        <v>6415.12</v>
      </c>
      <c r="V204" s="610">
        <v>3523.44</v>
      </c>
    </row>
    <row r="205" spans="1:22" x14ac:dyDescent="0.25">
      <c r="A205" s="564">
        <v>287</v>
      </c>
      <c r="B205" s="584">
        <v>9353342</v>
      </c>
      <c r="C205" s="584" t="s">
        <v>1256</v>
      </c>
      <c r="D205" s="584" t="s">
        <v>664</v>
      </c>
      <c r="E205" s="610">
        <v>6505.9</v>
      </c>
      <c r="F205" s="610">
        <v>0</v>
      </c>
      <c r="G205" s="610">
        <v>0</v>
      </c>
      <c r="H205" s="610">
        <v>0</v>
      </c>
      <c r="I205" s="610">
        <v>0</v>
      </c>
      <c r="J205" s="610">
        <v>0</v>
      </c>
      <c r="K205" s="610">
        <v>0</v>
      </c>
      <c r="L205" s="610">
        <v>0</v>
      </c>
      <c r="M205" s="610">
        <v>0</v>
      </c>
      <c r="N205" s="610">
        <v>0</v>
      </c>
      <c r="O205" s="610">
        <v>0</v>
      </c>
      <c r="P205" s="610">
        <v>0</v>
      </c>
      <c r="Q205" s="610">
        <v>0</v>
      </c>
      <c r="R205" s="610">
        <v>0</v>
      </c>
      <c r="S205" s="610">
        <v>0</v>
      </c>
      <c r="T205" s="610">
        <v>0</v>
      </c>
      <c r="U205" s="610">
        <v>6505.9</v>
      </c>
      <c r="V205" s="610">
        <v>3573.3</v>
      </c>
    </row>
    <row r="206" spans="1:22" x14ac:dyDescent="0.25">
      <c r="A206" s="564">
        <v>425</v>
      </c>
      <c r="B206" s="584">
        <v>9353343</v>
      </c>
      <c r="C206" s="584" t="s">
        <v>1257</v>
      </c>
      <c r="D206" s="584" t="s">
        <v>664</v>
      </c>
      <c r="E206" s="610">
        <v>11952.699999999999</v>
      </c>
      <c r="F206" s="610">
        <v>0</v>
      </c>
      <c r="G206" s="610">
        <v>0</v>
      </c>
      <c r="H206" s="610">
        <v>0</v>
      </c>
      <c r="I206" s="610">
        <v>0</v>
      </c>
      <c r="J206" s="610">
        <v>0</v>
      </c>
      <c r="K206" s="610">
        <v>0</v>
      </c>
      <c r="L206" s="610">
        <v>0</v>
      </c>
      <c r="M206" s="610">
        <v>0</v>
      </c>
      <c r="N206" s="610">
        <v>0</v>
      </c>
      <c r="O206" s="610">
        <v>0</v>
      </c>
      <c r="P206" s="610">
        <v>0</v>
      </c>
      <c r="Q206" s="610">
        <v>0</v>
      </c>
      <c r="R206" s="610">
        <v>0</v>
      </c>
      <c r="S206" s="610">
        <v>0</v>
      </c>
      <c r="T206" s="610">
        <v>0</v>
      </c>
      <c r="U206" s="610">
        <v>11952.699999999999</v>
      </c>
      <c r="V206" s="610">
        <v>6564.9000000000005</v>
      </c>
    </row>
    <row r="207" spans="1:22" x14ac:dyDescent="0.25">
      <c r="A207" s="564">
        <v>320</v>
      </c>
      <c r="B207" s="584">
        <v>9353346</v>
      </c>
      <c r="C207" s="584" t="s">
        <v>1258</v>
      </c>
      <c r="D207" s="584" t="s">
        <v>664</v>
      </c>
      <c r="E207" s="610">
        <v>7716.2999999999993</v>
      </c>
      <c r="F207" s="610">
        <v>0</v>
      </c>
      <c r="G207" s="610">
        <v>0</v>
      </c>
      <c r="H207" s="610">
        <v>0</v>
      </c>
      <c r="I207" s="610">
        <v>0</v>
      </c>
      <c r="J207" s="610">
        <v>0</v>
      </c>
      <c r="K207" s="610">
        <v>0</v>
      </c>
      <c r="L207" s="610">
        <v>0</v>
      </c>
      <c r="M207" s="610">
        <v>0</v>
      </c>
      <c r="N207" s="610">
        <v>0</v>
      </c>
      <c r="O207" s="610">
        <v>0</v>
      </c>
      <c r="P207" s="610">
        <v>0</v>
      </c>
      <c r="Q207" s="610">
        <v>0</v>
      </c>
      <c r="R207" s="610">
        <v>0</v>
      </c>
      <c r="S207" s="610">
        <v>0</v>
      </c>
      <c r="T207" s="610">
        <v>0</v>
      </c>
      <c r="U207" s="610">
        <v>7716.2999999999993</v>
      </c>
      <c r="V207" s="610">
        <v>4238.1000000000004</v>
      </c>
    </row>
    <row r="208" spans="1:22" x14ac:dyDescent="0.25">
      <c r="A208" s="564">
        <v>560</v>
      </c>
      <c r="B208" s="584">
        <v>9354024</v>
      </c>
      <c r="C208" s="584" t="s">
        <v>1259</v>
      </c>
      <c r="D208" s="584" t="s">
        <v>360</v>
      </c>
      <c r="E208" s="610">
        <v>45753.119999999995</v>
      </c>
      <c r="F208" s="610">
        <v>0</v>
      </c>
      <c r="G208" s="610">
        <v>0</v>
      </c>
      <c r="H208" s="610">
        <v>0</v>
      </c>
      <c r="I208" s="610">
        <v>0</v>
      </c>
      <c r="J208" s="610">
        <v>0</v>
      </c>
      <c r="K208" s="610">
        <v>0</v>
      </c>
      <c r="L208" s="610">
        <v>0</v>
      </c>
      <c r="M208" s="610">
        <v>0</v>
      </c>
      <c r="N208" s="610">
        <v>0</v>
      </c>
      <c r="O208" s="610">
        <v>0</v>
      </c>
      <c r="P208" s="610">
        <v>0</v>
      </c>
      <c r="Q208" s="610">
        <v>0</v>
      </c>
      <c r="R208" s="610">
        <v>0</v>
      </c>
      <c r="S208" s="610">
        <v>0</v>
      </c>
      <c r="T208" s="610">
        <v>0</v>
      </c>
      <c r="U208" s="610">
        <v>45753.119999999995</v>
      </c>
      <c r="V208" s="610">
        <v>25129.440000000002</v>
      </c>
    </row>
    <row r="209" spans="1:22" x14ac:dyDescent="0.25">
      <c r="A209" s="564">
        <v>558</v>
      </c>
      <c r="B209" s="584">
        <v>9354057</v>
      </c>
      <c r="C209" s="584" t="s">
        <v>946</v>
      </c>
      <c r="D209" s="584" t="s">
        <v>360</v>
      </c>
      <c r="E209" s="610">
        <v>23148.899999999998</v>
      </c>
      <c r="F209" s="610">
        <v>0</v>
      </c>
      <c r="G209" s="610">
        <v>0</v>
      </c>
      <c r="H209" s="610">
        <v>0</v>
      </c>
      <c r="I209" s="610">
        <v>0</v>
      </c>
      <c r="J209" s="610">
        <v>0</v>
      </c>
      <c r="K209" s="610">
        <v>0</v>
      </c>
      <c r="L209" s="610">
        <v>0</v>
      </c>
      <c r="M209" s="610">
        <v>0</v>
      </c>
      <c r="N209" s="610">
        <v>0</v>
      </c>
      <c r="O209" s="610">
        <v>0</v>
      </c>
      <c r="P209" s="610">
        <v>0</v>
      </c>
      <c r="Q209" s="610">
        <v>0</v>
      </c>
      <c r="R209" s="610">
        <v>0</v>
      </c>
      <c r="S209" s="610">
        <v>0</v>
      </c>
      <c r="T209" s="610">
        <v>0</v>
      </c>
      <c r="U209" s="610">
        <v>23148.899999999998</v>
      </c>
      <c r="V209" s="610">
        <v>12714.300000000001</v>
      </c>
    </row>
    <row r="210" spans="1:22" x14ac:dyDescent="0.25">
      <c r="A210" s="564">
        <v>370</v>
      </c>
      <c r="B210" s="584">
        <v>9354090</v>
      </c>
      <c r="C210" s="584" t="s">
        <v>853</v>
      </c>
      <c r="D210" s="584" t="s">
        <v>360</v>
      </c>
      <c r="E210" s="610">
        <v>36251.479999999996</v>
      </c>
      <c r="F210" s="610">
        <v>0</v>
      </c>
      <c r="G210" s="610">
        <v>0</v>
      </c>
      <c r="H210" s="610">
        <v>0</v>
      </c>
      <c r="I210" s="610">
        <v>0</v>
      </c>
      <c r="J210" s="610">
        <v>0</v>
      </c>
      <c r="K210" s="610">
        <v>0</v>
      </c>
      <c r="L210" s="610">
        <v>0</v>
      </c>
      <c r="M210" s="610">
        <v>0</v>
      </c>
      <c r="N210" s="610">
        <v>0</v>
      </c>
      <c r="O210" s="610">
        <v>0</v>
      </c>
      <c r="P210" s="610">
        <v>0</v>
      </c>
      <c r="Q210" s="610">
        <v>0</v>
      </c>
      <c r="R210" s="610">
        <v>0</v>
      </c>
      <c r="S210" s="610">
        <v>0</v>
      </c>
      <c r="T210" s="610">
        <v>0</v>
      </c>
      <c r="U210" s="610">
        <v>36251.479999999996</v>
      </c>
      <c r="V210" s="610">
        <v>19910.760000000002</v>
      </c>
    </row>
    <row r="211" spans="1:22" x14ac:dyDescent="0.25">
      <c r="A211" s="564">
        <v>356</v>
      </c>
      <c r="B211" s="584">
        <v>9354096</v>
      </c>
      <c r="C211" s="584" t="s">
        <v>848</v>
      </c>
      <c r="D211" s="584" t="s">
        <v>360</v>
      </c>
      <c r="E211" s="610">
        <v>20667.579999999998</v>
      </c>
      <c r="F211" s="610">
        <v>0</v>
      </c>
      <c r="G211" s="610">
        <v>0</v>
      </c>
      <c r="H211" s="610">
        <v>0</v>
      </c>
      <c r="I211" s="610">
        <v>0</v>
      </c>
      <c r="J211" s="610">
        <v>0</v>
      </c>
      <c r="K211" s="610">
        <v>0</v>
      </c>
      <c r="L211" s="610">
        <v>0</v>
      </c>
      <c r="M211" s="610">
        <v>0</v>
      </c>
      <c r="N211" s="610">
        <v>0</v>
      </c>
      <c r="O211" s="610">
        <v>0</v>
      </c>
      <c r="P211" s="610">
        <v>0</v>
      </c>
      <c r="Q211" s="610">
        <v>0</v>
      </c>
      <c r="R211" s="610">
        <v>0</v>
      </c>
      <c r="S211" s="610">
        <v>0</v>
      </c>
      <c r="T211" s="610">
        <v>0</v>
      </c>
      <c r="U211" s="610">
        <v>20667.579999999998</v>
      </c>
      <c r="V211" s="610">
        <v>11351.460000000001</v>
      </c>
    </row>
    <row r="212" spans="1:22" x14ac:dyDescent="0.25">
      <c r="A212" s="564">
        <v>552</v>
      </c>
      <c r="B212" s="584">
        <v>9354500</v>
      </c>
      <c r="C212" s="584" t="s">
        <v>1260</v>
      </c>
      <c r="D212" s="584" t="s">
        <v>360</v>
      </c>
      <c r="E212" s="610">
        <v>38127.599999999999</v>
      </c>
      <c r="F212" s="610">
        <v>0</v>
      </c>
      <c r="G212" s="610">
        <v>0</v>
      </c>
      <c r="H212" s="610">
        <v>0</v>
      </c>
      <c r="I212" s="610">
        <v>0</v>
      </c>
      <c r="J212" s="610">
        <v>0</v>
      </c>
      <c r="K212" s="610">
        <v>0</v>
      </c>
      <c r="L212" s="610">
        <v>0</v>
      </c>
      <c r="M212" s="610">
        <v>0</v>
      </c>
      <c r="N212" s="610">
        <v>0</v>
      </c>
      <c r="O212" s="610">
        <v>0</v>
      </c>
      <c r="P212" s="610">
        <v>0</v>
      </c>
      <c r="Q212" s="610">
        <v>0</v>
      </c>
      <c r="R212" s="610">
        <v>0</v>
      </c>
      <c r="S212" s="610">
        <v>0</v>
      </c>
      <c r="T212" s="610">
        <v>0</v>
      </c>
      <c r="U212" s="610">
        <v>38127.599999999999</v>
      </c>
      <c r="V212" s="610">
        <v>20941.2</v>
      </c>
    </row>
    <row r="213" spans="1:22" x14ac:dyDescent="0.25">
      <c r="A213" s="564">
        <v>553</v>
      </c>
      <c r="B213" s="584">
        <v>9354600</v>
      </c>
      <c r="C213" s="584" t="s">
        <v>1261</v>
      </c>
      <c r="D213" s="584" t="s">
        <v>360</v>
      </c>
      <c r="E213" s="610">
        <v>21333.3</v>
      </c>
      <c r="F213" s="610">
        <v>0</v>
      </c>
      <c r="G213" s="610">
        <v>0</v>
      </c>
      <c r="H213" s="610">
        <v>0</v>
      </c>
      <c r="I213" s="610">
        <v>0</v>
      </c>
      <c r="J213" s="610">
        <v>0</v>
      </c>
      <c r="K213" s="610">
        <v>0</v>
      </c>
      <c r="L213" s="610">
        <v>0</v>
      </c>
      <c r="M213" s="610">
        <v>0</v>
      </c>
      <c r="N213" s="610">
        <v>0</v>
      </c>
      <c r="O213" s="610">
        <v>0</v>
      </c>
      <c r="P213" s="610">
        <v>0</v>
      </c>
      <c r="Q213" s="610">
        <v>0</v>
      </c>
      <c r="R213" s="610">
        <v>0</v>
      </c>
      <c r="S213" s="610">
        <v>0</v>
      </c>
      <c r="T213" s="610">
        <v>0</v>
      </c>
      <c r="U213" s="610">
        <v>21333.3</v>
      </c>
      <c r="V213" s="610">
        <v>11717.1</v>
      </c>
    </row>
    <row r="214" spans="1:22" x14ac:dyDescent="0.25">
      <c r="A214" s="564">
        <v>157</v>
      </c>
      <c r="B214" s="584">
        <v>9354605</v>
      </c>
      <c r="C214" s="584" t="s">
        <v>1262</v>
      </c>
      <c r="D214" s="584" t="s">
        <v>360</v>
      </c>
      <c r="E214" s="610">
        <v>27143.219999999998</v>
      </c>
      <c r="F214" s="610">
        <v>0</v>
      </c>
      <c r="G214" s="610">
        <v>0</v>
      </c>
      <c r="H214" s="610">
        <v>0</v>
      </c>
      <c r="I214" s="610">
        <v>0</v>
      </c>
      <c r="J214" s="610">
        <v>0</v>
      </c>
      <c r="K214" s="610">
        <v>0</v>
      </c>
      <c r="L214" s="610">
        <v>0</v>
      </c>
      <c r="M214" s="610">
        <v>0</v>
      </c>
      <c r="N214" s="610">
        <v>0</v>
      </c>
      <c r="O214" s="610">
        <v>0</v>
      </c>
      <c r="P214" s="610">
        <v>0</v>
      </c>
      <c r="Q214" s="610">
        <v>0</v>
      </c>
      <c r="R214" s="610">
        <v>0</v>
      </c>
      <c r="S214" s="610">
        <v>0</v>
      </c>
      <c r="T214" s="610">
        <v>0</v>
      </c>
      <c r="U214" s="610">
        <v>27143.219999999998</v>
      </c>
      <c r="V214" s="610">
        <v>14908.140000000001</v>
      </c>
    </row>
    <row r="215" spans="1:22" x14ac:dyDescent="0.25">
      <c r="A215" s="564">
        <v>233</v>
      </c>
      <c r="B215" s="584">
        <v>9352000</v>
      </c>
      <c r="C215" s="584" t="s">
        <v>1263</v>
      </c>
      <c r="D215" s="584" t="s">
        <v>664</v>
      </c>
      <c r="E215" s="610">
        <v>0</v>
      </c>
      <c r="F215" s="610">
        <v>0</v>
      </c>
      <c r="G215" s="610">
        <v>0</v>
      </c>
      <c r="H215" s="610">
        <v>0</v>
      </c>
      <c r="I215" s="610">
        <v>0</v>
      </c>
      <c r="J215" s="610">
        <v>0</v>
      </c>
      <c r="K215" s="610">
        <v>0</v>
      </c>
      <c r="L215" s="610">
        <v>0</v>
      </c>
      <c r="M215" s="610">
        <v>0</v>
      </c>
      <c r="N215" s="610">
        <v>0</v>
      </c>
      <c r="O215" s="610">
        <v>0</v>
      </c>
      <c r="P215" s="610">
        <v>0</v>
      </c>
      <c r="Q215" s="610">
        <v>0</v>
      </c>
      <c r="R215" s="610">
        <v>0</v>
      </c>
      <c r="S215" s="610">
        <v>0</v>
      </c>
      <c r="T215" s="610">
        <v>0</v>
      </c>
      <c r="U215" s="610">
        <v>0</v>
      </c>
    </row>
    <row r="216" spans="1:22" x14ac:dyDescent="0.25">
      <c r="A216" s="564">
        <v>262</v>
      </c>
      <c r="B216" s="584">
        <v>9352001</v>
      </c>
      <c r="C216" s="584" t="s">
        <v>801</v>
      </c>
      <c r="D216" s="584" t="s">
        <v>664</v>
      </c>
      <c r="E216" s="610">
        <v>0</v>
      </c>
      <c r="F216" s="610">
        <v>0</v>
      </c>
      <c r="G216" s="610">
        <v>0</v>
      </c>
      <c r="H216" s="610">
        <v>0</v>
      </c>
      <c r="I216" s="610">
        <v>0</v>
      </c>
      <c r="J216" s="610">
        <v>0</v>
      </c>
      <c r="K216" s="610">
        <v>0</v>
      </c>
      <c r="L216" s="610">
        <v>0</v>
      </c>
      <c r="M216" s="610">
        <v>0</v>
      </c>
      <c r="N216" s="610">
        <v>0</v>
      </c>
      <c r="O216" s="610">
        <v>0</v>
      </c>
      <c r="P216" s="610">
        <v>0</v>
      </c>
      <c r="Q216" s="610">
        <v>0</v>
      </c>
      <c r="R216" s="610">
        <v>0</v>
      </c>
      <c r="S216" s="610">
        <v>0</v>
      </c>
      <c r="T216" s="610">
        <v>0</v>
      </c>
      <c r="U216" s="610">
        <v>0</v>
      </c>
    </row>
    <row r="217" spans="1:22" x14ac:dyDescent="0.25">
      <c r="A217" s="564">
        <v>411</v>
      </c>
      <c r="B217" s="584">
        <v>9352003</v>
      </c>
      <c r="C217" s="584" t="s">
        <v>865</v>
      </c>
      <c r="D217" s="584" t="s">
        <v>664</v>
      </c>
      <c r="E217" s="610">
        <v>0</v>
      </c>
      <c r="F217" s="610">
        <v>0</v>
      </c>
      <c r="G217" s="610">
        <v>0</v>
      </c>
      <c r="H217" s="610">
        <v>0</v>
      </c>
      <c r="I217" s="610">
        <v>0</v>
      </c>
      <c r="J217" s="610">
        <v>0</v>
      </c>
      <c r="K217" s="610">
        <v>0</v>
      </c>
      <c r="L217" s="610">
        <v>0</v>
      </c>
      <c r="M217" s="610">
        <v>0</v>
      </c>
      <c r="N217" s="610">
        <v>0</v>
      </c>
      <c r="O217" s="610">
        <v>0</v>
      </c>
      <c r="P217" s="610">
        <v>0</v>
      </c>
      <c r="Q217" s="610">
        <v>0</v>
      </c>
      <c r="R217" s="610">
        <v>0</v>
      </c>
      <c r="S217" s="610">
        <v>0</v>
      </c>
      <c r="T217" s="610">
        <v>0</v>
      </c>
      <c r="U217" s="610">
        <v>0</v>
      </c>
    </row>
    <row r="218" spans="1:22" x14ac:dyDescent="0.25">
      <c r="A218" s="564">
        <v>73</v>
      </c>
      <c r="B218" s="584">
        <v>9352006</v>
      </c>
      <c r="C218" s="584" t="s">
        <v>726</v>
      </c>
      <c r="D218" s="584" t="s">
        <v>664</v>
      </c>
      <c r="E218" s="610">
        <v>0</v>
      </c>
      <c r="F218" s="610">
        <v>0</v>
      </c>
      <c r="G218" s="610">
        <v>0</v>
      </c>
      <c r="H218" s="610">
        <v>0</v>
      </c>
      <c r="I218" s="610">
        <v>0</v>
      </c>
      <c r="J218" s="610">
        <v>0</v>
      </c>
      <c r="K218" s="610">
        <v>0</v>
      </c>
      <c r="L218" s="610">
        <v>0</v>
      </c>
      <c r="M218" s="610">
        <v>0</v>
      </c>
      <c r="N218" s="610">
        <v>0</v>
      </c>
      <c r="O218" s="610">
        <v>0</v>
      </c>
      <c r="P218" s="610">
        <v>0</v>
      </c>
      <c r="Q218" s="610">
        <v>0</v>
      </c>
      <c r="R218" s="610">
        <v>0</v>
      </c>
      <c r="S218" s="610">
        <v>0</v>
      </c>
      <c r="T218" s="610">
        <v>0</v>
      </c>
      <c r="U218" s="610">
        <v>0</v>
      </c>
    </row>
    <row r="219" spans="1:22" x14ac:dyDescent="0.25">
      <c r="A219" s="564">
        <v>453</v>
      </c>
      <c r="B219" s="584">
        <v>9352010</v>
      </c>
      <c r="C219" s="584" t="s">
        <v>1264</v>
      </c>
      <c r="D219" s="584" t="s">
        <v>664</v>
      </c>
      <c r="E219" s="610">
        <v>0</v>
      </c>
      <c r="F219" s="610">
        <v>0</v>
      </c>
      <c r="G219" s="610">
        <v>0</v>
      </c>
      <c r="H219" s="610">
        <v>0</v>
      </c>
      <c r="I219" s="610">
        <v>0</v>
      </c>
      <c r="J219" s="610">
        <v>0</v>
      </c>
      <c r="K219" s="610">
        <v>0</v>
      </c>
      <c r="L219" s="610">
        <v>0</v>
      </c>
      <c r="M219" s="610">
        <v>0</v>
      </c>
      <c r="N219" s="610">
        <v>0</v>
      </c>
      <c r="O219" s="610">
        <v>0</v>
      </c>
      <c r="P219" s="610">
        <v>0</v>
      </c>
      <c r="Q219" s="610">
        <v>0</v>
      </c>
      <c r="R219" s="610">
        <v>0</v>
      </c>
      <c r="S219" s="610">
        <v>0</v>
      </c>
      <c r="T219" s="610">
        <v>0</v>
      </c>
      <c r="U219" s="610">
        <v>0</v>
      </c>
    </row>
    <row r="220" spans="1:22" x14ac:dyDescent="0.25">
      <c r="A220" s="564">
        <v>61</v>
      </c>
      <c r="B220" s="584">
        <v>9352014</v>
      </c>
      <c r="C220" s="584" t="s">
        <v>977</v>
      </c>
      <c r="D220" s="584" t="s">
        <v>664</v>
      </c>
      <c r="E220" s="610">
        <v>0</v>
      </c>
      <c r="F220" s="610">
        <v>0</v>
      </c>
      <c r="G220" s="610">
        <v>0</v>
      </c>
      <c r="H220" s="610">
        <v>0</v>
      </c>
      <c r="I220" s="610">
        <v>0</v>
      </c>
      <c r="J220" s="610">
        <v>0</v>
      </c>
      <c r="K220" s="610">
        <v>0</v>
      </c>
      <c r="L220" s="610">
        <v>0</v>
      </c>
      <c r="M220" s="610">
        <v>0</v>
      </c>
      <c r="N220" s="610">
        <v>0</v>
      </c>
      <c r="O220" s="610">
        <v>0</v>
      </c>
      <c r="P220" s="610">
        <v>0</v>
      </c>
      <c r="Q220" s="610">
        <v>0</v>
      </c>
      <c r="R220" s="610">
        <v>0</v>
      </c>
      <c r="S220" s="610">
        <v>0</v>
      </c>
      <c r="T220" s="610">
        <v>0</v>
      </c>
      <c r="U220" s="610">
        <v>0</v>
      </c>
    </row>
    <row r="221" spans="1:22" x14ac:dyDescent="0.25">
      <c r="A221" s="564">
        <v>292</v>
      </c>
      <c r="B221" s="584">
        <v>9352017</v>
      </c>
      <c r="C221" s="584" t="s">
        <v>818</v>
      </c>
      <c r="D221" s="584" t="s">
        <v>664</v>
      </c>
      <c r="E221" s="610">
        <v>0</v>
      </c>
      <c r="F221" s="610">
        <v>0</v>
      </c>
      <c r="G221" s="610">
        <v>0</v>
      </c>
      <c r="H221" s="610">
        <v>0</v>
      </c>
      <c r="I221" s="610">
        <v>0</v>
      </c>
      <c r="J221" s="610">
        <v>0</v>
      </c>
      <c r="K221" s="610">
        <v>0</v>
      </c>
      <c r="L221" s="610">
        <v>0</v>
      </c>
      <c r="M221" s="610">
        <v>0</v>
      </c>
      <c r="N221" s="610">
        <v>0</v>
      </c>
      <c r="O221" s="610">
        <v>0</v>
      </c>
      <c r="P221" s="610">
        <v>0</v>
      </c>
      <c r="Q221" s="610">
        <v>0</v>
      </c>
      <c r="R221" s="610">
        <v>0</v>
      </c>
      <c r="S221" s="610">
        <v>0</v>
      </c>
      <c r="T221" s="610">
        <v>0</v>
      </c>
      <c r="U221" s="610">
        <v>0</v>
      </c>
    </row>
    <row r="222" spans="1:22" x14ac:dyDescent="0.25">
      <c r="A222" s="564">
        <v>484</v>
      </c>
      <c r="B222" s="584">
        <v>9352022</v>
      </c>
      <c r="C222" s="584" t="s">
        <v>1265</v>
      </c>
      <c r="D222" s="584" t="s">
        <v>664</v>
      </c>
      <c r="E222" s="610">
        <v>0</v>
      </c>
      <c r="F222" s="610">
        <v>0</v>
      </c>
      <c r="G222" s="610">
        <v>0</v>
      </c>
      <c r="H222" s="610">
        <v>0</v>
      </c>
      <c r="I222" s="610">
        <v>0</v>
      </c>
      <c r="J222" s="610">
        <v>0</v>
      </c>
      <c r="K222" s="610">
        <v>0</v>
      </c>
      <c r="L222" s="610">
        <v>0</v>
      </c>
      <c r="M222" s="610">
        <v>0</v>
      </c>
      <c r="N222" s="610">
        <v>0</v>
      </c>
      <c r="O222" s="610">
        <v>0</v>
      </c>
      <c r="P222" s="610">
        <v>0</v>
      </c>
      <c r="Q222" s="610">
        <v>0</v>
      </c>
      <c r="R222" s="610">
        <v>0</v>
      </c>
      <c r="S222" s="610">
        <v>0</v>
      </c>
      <c r="T222" s="610">
        <v>0</v>
      </c>
      <c r="U222" s="610">
        <v>0</v>
      </c>
    </row>
    <row r="223" spans="1:22" x14ac:dyDescent="0.25">
      <c r="A223" s="564">
        <v>77</v>
      </c>
      <c r="B223" s="584">
        <v>9352025</v>
      </c>
      <c r="C223" s="584" t="s">
        <v>731</v>
      </c>
      <c r="D223" s="584" t="s">
        <v>664</v>
      </c>
      <c r="E223" s="610">
        <v>0</v>
      </c>
      <c r="F223" s="610">
        <v>0</v>
      </c>
      <c r="G223" s="610">
        <v>0</v>
      </c>
      <c r="H223" s="610">
        <v>0</v>
      </c>
      <c r="I223" s="610">
        <v>0</v>
      </c>
      <c r="J223" s="610">
        <v>0</v>
      </c>
      <c r="K223" s="610">
        <v>0</v>
      </c>
      <c r="L223" s="610">
        <v>0</v>
      </c>
      <c r="M223" s="610">
        <v>0</v>
      </c>
      <c r="N223" s="610">
        <v>0</v>
      </c>
      <c r="O223" s="610">
        <v>0</v>
      </c>
      <c r="P223" s="610">
        <v>0</v>
      </c>
      <c r="Q223" s="610">
        <v>0</v>
      </c>
      <c r="R223" s="610">
        <v>0</v>
      </c>
      <c r="S223" s="610">
        <v>0</v>
      </c>
      <c r="T223" s="610">
        <v>0</v>
      </c>
      <c r="U223" s="610">
        <v>0</v>
      </c>
    </row>
    <row r="224" spans="1:22" x14ac:dyDescent="0.25">
      <c r="A224" s="564">
        <v>267</v>
      </c>
      <c r="B224" s="584">
        <v>9352027</v>
      </c>
      <c r="C224" s="584" t="s">
        <v>1266</v>
      </c>
      <c r="D224" s="584" t="s">
        <v>664</v>
      </c>
      <c r="E224" s="610">
        <v>0</v>
      </c>
      <c r="F224" s="610">
        <v>0</v>
      </c>
      <c r="G224" s="610">
        <v>0</v>
      </c>
      <c r="H224" s="610">
        <v>0</v>
      </c>
      <c r="I224" s="610">
        <v>0</v>
      </c>
      <c r="J224" s="610">
        <v>0</v>
      </c>
      <c r="K224" s="610">
        <v>0</v>
      </c>
      <c r="L224" s="610">
        <v>0</v>
      </c>
      <c r="M224" s="610">
        <v>0</v>
      </c>
      <c r="N224" s="610">
        <v>0</v>
      </c>
      <c r="O224" s="610">
        <v>0</v>
      </c>
      <c r="P224" s="610">
        <v>0</v>
      </c>
      <c r="Q224" s="610">
        <v>0</v>
      </c>
      <c r="R224" s="610">
        <v>0</v>
      </c>
      <c r="S224" s="610">
        <v>0</v>
      </c>
      <c r="T224" s="610">
        <v>0</v>
      </c>
      <c r="U224" s="610">
        <v>0</v>
      </c>
    </row>
    <row r="225" spans="1:21" x14ac:dyDescent="0.25">
      <c r="A225" s="564">
        <v>423</v>
      </c>
      <c r="B225" s="584">
        <v>9352029</v>
      </c>
      <c r="C225" s="584" t="s">
        <v>875</v>
      </c>
      <c r="D225" s="584" t="s">
        <v>664</v>
      </c>
      <c r="E225" s="610">
        <v>0</v>
      </c>
      <c r="F225" s="610">
        <v>0</v>
      </c>
      <c r="G225" s="610">
        <v>0</v>
      </c>
      <c r="H225" s="610">
        <v>0</v>
      </c>
      <c r="I225" s="610">
        <v>0</v>
      </c>
      <c r="J225" s="610">
        <v>0</v>
      </c>
      <c r="K225" s="610">
        <v>0</v>
      </c>
      <c r="L225" s="610">
        <v>0</v>
      </c>
      <c r="M225" s="610">
        <v>0</v>
      </c>
      <c r="N225" s="610">
        <v>0</v>
      </c>
      <c r="O225" s="610">
        <v>0</v>
      </c>
      <c r="P225" s="610">
        <v>0</v>
      </c>
      <c r="Q225" s="610">
        <v>0</v>
      </c>
      <c r="R225" s="610">
        <v>0</v>
      </c>
      <c r="S225" s="610">
        <v>0</v>
      </c>
      <c r="T225" s="610">
        <v>0</v>
      </c>
      <c r="U225" s="610">
        <v>0</v>
      </c>
    </row>
    <row r="226" spans="1:21" x14ac:dyDescent="0.25">
      <c r="A226" s="564">
        <v>521</v>
      </c>
      <c r="B226" s="584">
        <v>9352030</v>
      </c>
      <c r="C226" s="584" t="s">
        <v>1267</v>
      </c>
      <c r="D226" s="584" t="s">
        <v>664</v>
      </c>
      <c r="E226" s="610">
        <v>0</v>
      </c>
      <c r="F226" s="610">
        <v>0</v>
      </c>
      <c r="G226" s="610">
        <v>0</v>
      </c>
      <c r="H226" s="610">
        <v>0</v>
      </c>
      <c r="I226" s="610">
        <v>0</v>
      </c>
      <c r="J226" s="610">
        <v>0</v>
      </c>
      <c r="K226" s="610">
        <v>0</v>
      </c>
      <c r="L226" s="610">
        <v>0</v>
      </c>
      <c r="M226" s="610">
        <v>0</v>
      </c>
      <c r="N226" s="610">
        <v>0</v>
      </c>
      <c r="O226" s="610">
        <v>0</v>
      </c>
      <c r="P226" s="610">
        <v>0</v>
      </c>
      <c r="Q226" s="610">
        <v>0</v>
      </c>
      <c r="R226" s="610">
        <v>0</v>
      </c>
      <c r="S226" s="610">
        <v>0</v>
      </c>
      <c r="T226" s="610">
        <v>0</v>
      </c>
      <c r="U226" s="610">
        <v>0</v>
      </c>
    </row>
    <row r="227" spans="1:21" x14ac:dyDescent="0.25">
      <c r="A227" s="564">
        <v>522</v>
      </c>
      <c r="B227" s="584">
        <v>9352031</v>
      </c>
      <c r="C227" s="584" t="s">
        <v>1268</v>
      </c>
      <c r="D227" s="584" t="s">
        <v>664</v>
      </c>
      <c r="E227" s="610">
        <v>0</v>
      </c>
      <c r="F227" s="610">
        <v>0</v>
      </c>
      <c r="G227" s="610">
        <v>0</v>
      </c>
      <c r="H227" s="610">
        <v>0</v>
      </c>
      <c r="I227" s="610">
        <v>0</v>
      </c>
      <c r="J227" s="610">
        <v>0</v>
      </c>
      <c r="K227" s="610">
        <v>0</v>
      </c>
      <c r="L227" s="610">
        <v>0</v>
      </c>
      <c r="M227" s="610">
        <v>0</v>
      </c>
      <c r="N227" s="610">
        <v>0</v>
      </c>
      <c r="O227" s="610">
        <v>0</v>
      </c>
      <c r="P227" s="610">
        <v>0</v>
      </c>
      <c r="Q227" s="610">
        <v>0</v>
      </c>
      <c r="R227" s="610">
        <v>0</v>
      </c>
      <c r="S227" s="610">
        <v>0</v>
      </c>
      <c r="T227" s="610">
        <v>0</v>
      </c>
      <c r="U227" s="610">
        <v>0</v>
      </c>
    </row>
    <row r="228" spans="1:21" x14ac:dyDescent="0.25">
      <c r="A228" s="564">
        <v>454</v>
      </c>
      <c r="B228" s="584">
        <v>9352036</v>
      </c>
      <c r="C228" s="584" t="s">
        <v>1269</v>
      </c>
      <c r="D228" s="584" t="s">
        <v>664</v>
      </c>
      <c r="E228" s="610">
        <v>0</v>
      </c>
      <c r="F228" s="610">
        <v>0</v>
      </c>
      <c r="G228" s="610">
        <v>0</v>
      </c>
      <c r="H228" s="610">
        <v>0</v>
      </c>
      <c r="I228" s="610">
        <v>0</v>
      </c>
      <c r="J228" s="610">
        <v>0</v>
      </c>
      <c r="K228" s="610">
        <v>0</v>
      </c>
      <c r="L228" s="610">
        <v>0</v>
      </c>
      <c r="M228" s="610">
        <v>0</v>
      </c>
      <c r="N228" s="610">
        <v>0</v>
      </c>
      <c r="O228" s="610">
        <v>0</v>
      </c>
      <c r="P228" s="610">
        <v>0</v>
      </c>
      <c r="Q228" s="610">
        <v>0</v>
      </c>
      <c r="R228" s="610">
        <v>0</v>
      </c>
      <c r="S228" s="610">
        <v>0</v>
      </c>
      <c r="T228" s="610">
        <v>0</v>
      </c>
      <c r="U228" s="610">
        <v>0</v>
      </c>
    </row>
    <row r="229" spans="1:21" x14ac:dyDescent="0.25">
      <c r="A229" s="564">
        <v>450</v>
      </c>
      <c r="B229" s="584">
        <v>9352040</v>
      </c>
      <c r="C229" s="584" t="s">
        <v>1270</v>
      </c>
      <c r="D229" s="584" t="s">
        <v>664</v>
      </c>
      <c r="E229" s="610">
        <v>0</v>
      </c>
      <c r="F229" s="610">
        <v>0</v>
      </c>
      <c r="G229" s="610">
        <v>0</v>
      </c>
      <c r="H229" s="610">
        <v>0</v>
      </c>
      <c r="I229" s="610">
        <v>0</v>
      </c>
      <c r="J229" s="610">
        <v>0</v>
      </c>
      <c r="K229" s="610">
        <v>0</v>
      </c>
      <c r="L229" s="610">
        <v>0</v>
      </c>
      <c r="M229" s="610">
        <v>0</v>
      </c>
      <c r="N229" s="610">
        <v>0</v>
      </c>
      <c r="O229" s="610">
        <v>0</v>
      </c>
      <c r="P229" s="610">
        <v>0</v>
      </c>
      <c r="Q229" s="610">
        <v>0</v>
      </c>
      <c r="R229" s="610">
        <v>0</v>
      </c>
      <c r="S229" s="610">
        <v>0</v>
      </c>
      <c r="T229" s="610">
        <v>0</v>
      </c>
      <c r="U229" s="610">
        <v>0</v>
      </c>
    </row>
    <row r="230" spans="1:21" x14ac:dyDescent="0.25">
      <c r="A230" s="564">
        <v>52</v>
      </c>
      <c r="B230" s="584">
        <v>9352043</v>
      </c>
      <c r="C230" s="584" t="s">
        <v>1271</v>
      </c>
      <c r="D230" s="584" t="s">
        <v>664</v>
      </c>
      <c r="E230" s="610">
        <v>0</v>
      </c>
      <c r="F230" s="610">
        <v>0</v>
      </c>
      <c r="G230" s="610">
        <v>0</v>
      </c>
      <c r="H230" s="610">
        <v>0</v>
      </c>
      <c r="I230" s="610">
        <v>0</v>
      </c>
      <c r="J230" s="610">
        <v>0</v>
      </c>
      <c r="K230" s="610">
        <v>0</v>
      </c>
      <c r="L230" s="610">
        <v>0</v>
      </c>
      <c r="M230" s="610">
        <v>0</v>
      </c>
      <c r="N230" s="610">
        <v>0</v>
      </c>
      <c r="O230" s="610">
        <v>0</v>
      </c>
      <c r="P230" s="610">
        <v>0</v>
      </c>
      <c r="Q230" s="610">
        <v>0</v>
      </c>
      <c r="R230" s="610">
        <v>0</v>
      </c>
      <c r="S230" s="610">
        <v>0</v>
      </c>
      <c r="T230" s="610">
        <v>0</v>
      </c>
      <c r="U230" s="610">
        <v>0</v>
      </c>
    </row>
    <row r="231" spans="1:21" x14ac:dyDescent="0.25">
      <c r="A231" s="564">
        <v>447</v>
      </c>
      <c r="B231" s="584">
        <v>9352047</v>
      </c>
      <c r="C231" s="584" t="s">
        <v>1272</v>
      </c>
      <c r="D231" s="584" t="s">
        <v>664</v>
      </c>
      <c r="E231" s="610">
        <v>0</v>
      </c>
      <c r="F231" s="610">
        <v>0</v>
      </c>
      <c r="G231" s="610">
        <v>0</v>
      </c>
      <c r="H231" s="610">
        <v>0</v>
      </c>
      <c r="I231" s="610">
        <v>0</v>
      </c>
      <c r="J231" s="610">
        <v>0</v>
      </c>
      <c r="K231" s="610">
        <v>0</v>
      </c>
      <c r="L231" s="610">
        <v>0</v>
      </c>
      <c r="M231" s="610">
        <v>0</v>
      </c>
      <c r="N231" s="610">
        <v>0</v>
      </c>
      <c r="O231" s="610">
        <v>0</v>
      </c>
      <c r="P231" s="610">
        <v>0</v>
      </c>
      <c r="Q231" s="610">
        <v>0</v>
      </c>
      <c r="R231" s="610">
        <v>0</v>
      </c>
      <c r="S231" s="610">
        <v>0</v>
      </c>
      <c r="T231" s="610">
        <v>0</v>
      </c>
      <c r="U231" s="610">
        <v>0</v>
      </c>
    </row>
    <row r="232" spans="1:21" x14ac:dyDescent="0.25">
      <c r="A232" s="564">
        <v>251</v>
      </c>
      <c r="B232" s="584">
        <v>9352048</v>
      </c>
      <c r="C232" s="584" t="s">
        <v>797</v>
      </c>
      <c r="D232" s="584" t="s">
        <v>664</v>
      </c>
      <c r="E232" s="610">
        <v>0</v>
      </c>
      <c r="F232" s="610">
        <v>0</v>
      </c>
      <c r="G232" s="610">
        <v>0</v>
      </c>
      <c r="H232" s="610">
        <v>0</v>
      </c>
      <c r="I232" s="610">
        <v>0</v>
      </c>
      <c r="J232" s="610">
        <v>0</v>
      </c>
      <c r="K232" s="610">
        <v>0</v>
      </c>
      <c r="L232" s="610">
        <v>0</v>
      </c>
      <c r="M232" s="610">
        <v>0</v>
      </c>
      <c r="N232" s="610">
        <v>0</v>
      </c>
      <c r="O232" s="610">
        <v>0</v>
      </c>
      <c r="P232" s="610">
        <v>0</v>
      </c>
      <c r="Q232" s="610">
        <v>0</v>
      </c>
      <c r="R232" s="610">
        <v>0</v>
      </c>
      <c r="S232" s="610">
        <v>0</v>
      </c>
      <c r="T232" s="610">
        <v>0</v>
      </c>
      <c r="U232" s="610">
        <v>0</v>
      </c>
    </row>
    <row r="233" spans="1:21" x14ac:dyDescent="0.25">
      <c r="A233" s="564">
        <v>252</v>
      </c>
      <c r="B233" s="584">
        <v>9352050</v>
      </c>
      <c r="C233" s="584" t="s">
        <v>1273</v>
      </c>
      <c r="D233" s="584" t="s">
        <v>664</v>
      </c>
      <c r="E233" s="610">
        <v>0</v>
      </c>
      <c r="F233" s="610">
        <v>0</v>
      </c>
      <c r="G233" s="610">
        <v>0</v>
      </c>
      <c r="H233" s="610">
        <v>0</v>
      </c>
      <c r="I233" s="610">
        <v>0</v>
      </c>
      <c r="J233" s="610">
        <v>0</v>
      </c>
      <c r="K233" s="610">
        <v>0</v>
      </c>
      <c r="L233" s="610">
        <v>0</v>
      </c>
      <c r="M233" s="610">
        <v>0</v>
      </c>
      <c r="N233" s="610">
        <v>0</v>
      </c>
      <c r="O233" s="610">
        <v>0</v>
      </c>
      <c r="P233" s="610">
        <v>0</v>
      </c>
      <c r="Q233" s="610">
        <v>0</v>
      </c>
      <c r="R233" s="610">
        <v>0</v>
      </c>
      <c r="S233" s="610">
        <v>0</v>
      </c>
      <c r="T233" s="610">
        <v>0</v>
      </c>
      <c r="U233" s="610">
        <v>0</v>
      </c>
    </row>
    <row r="234" spans="1:21" x14ac:dyDescent="0.25">
      <c r="A234" s="564">
        <v>440</v>
      </c>
      <c r="B234" s="584">
        <v>9352051</v>
      </c>
      <c r="C234" s="584" t="s">
        <v>1274</v>
      </c>
      <c r="D234" s="584" t="s">
        <v>664</v>
      </c>
      <c r="E234" s="610">
        <v>0</v>
      </c>
      <c r="F234" s="610">
        <v>0</v>
      </c>
      <c r="G234" s="610">
        <v>0</v>
      </c>
      <c r="H234" s="610">
        <v>0</v>
      </c>
      <c r="I234" s="610">
        <v>0</v>
      </c>
      <c r="J234" s="610">
        <v>0</v>
      </c>
      <c r="K234" s="610">
        <v>0</v>
      </c>
      <c r="L234" s="610">
        <v>0</v>
      </c>
      <c r="M234" s="610">
        <v>0</v>
      </c>
      <c r="N234" s="610">
        <v>0</v>
      </c>
      <c r="O234" s="610">
        <v>0</v>
      </c>
      <c r="P234" s="610">
        <v>0</v>
      </c>
      <c r="Q234" s="610">
        <v>0</v>
      </c>
      <c r="R234" s="610">
        <v>0</v>
      </c>
      <c r="S234" s="610">
        <v>0</v>
      </c>
      <c r="T234" s="610">
        <v>0</v>
      </c>
      <c r="U234" s="610">
        <v>0</v>
      </c>
    </row>
    <row r="235" spans="1:21" x14ac:dyDescent="0.25">
      <c r="A235" s="564">
        <v>92</v>
      </c>
      <c r="B235" s="584">
        <v>9352052</v>
      </c>
      <c r="C235" s="584" t="s">
        <v>740</v>
      </c>
      <c r="D235" s="584" t="s">
        <v>664</v>
      </c>
      <c r="E235" s="610">
        <v>0</v>
      </c>
      <c r="F235" s="610">
        <v>0</v>
      </c>
      <c r="G235" s="610">
        <v>0</v>
      </c>
      <c r="H235" s="610">
        <v>0</v>
      </c>
      <c r="I235" s="610">
        <v>0</v>
      </c>
      <c r="J235" s="610">
        <v>0</v>
      </c>
      <c r="K235" s="610">
        <v>0</v>
      </c>
      <c r="L235" s="610">
        <v>0</v>
      </c>
      <c r="M235" s="610">
        <v>0</v>
      </c>
      <c r="N235" s="610">
        <v>0</v>
      </c>
      <c r="O235" s="610">
        <v>0</v>
      </c>
      <c r="P235" s="610">
        <v>0</v>
      </c>
      <c r="Q235" s="610">
        <v>0</v>
      </c>
      <c r="R235" s="610">
        <v>0</v>
      </c>
      <c r="S235" s="610">
        <v>0</v>
      </c>
      <c r="T235" s="610">
        <v>0</v>
      </c>
      <c r="U235" s="610">
        <v>0</v>
      </c>
    </row>
    <row r="236" spans="1:21" x14ac:dyDescent="0.25">
      <c r="A236" s="564">
        <v>59</v>
      </c>
      <c r="B236" s="584">
        <v>9352053</v>
      </c>
      <c r="C236" s="584" t="s">
        <v>1275</v>
      </c>
      <c r="D236" s="584" t="s">
        <v>664</v>
      </c>
      <c r="E236" s="610">
        <v>0</v>
      </c>
      <c r="F236" s="610">
        <v>0</v>
      </c>
      <c r="G236" s="610">
        <v>0</v>
      </c>
      <c r="H236" s="610">
        <v>0</v>
      </c>
      <c r="I236" s="610">
        <v>0</v>
      </c>
      <c r="J236" s="610">
        <v>0</v>
      </c>
      <c r="K236" s="610">
        <v>0</v>
      </c>
      <c r="L236" s="610">
        <v>0</v>
      </c>
      <c r="M236" s="610">
        <v>0</v>
      </c>
      <c r="N236" s="610">
        <v>0</v>
      </c>
      <c r="O236" s="610">
        <v>0</v>
      </c>
      <c r="P236" s="610">
        <v>0</v>
      </c>
      <c r="Q236" s="610">
        <v>0</v>
      </c>
      <c r="R236" s="610">
        <v>0</v>
      </c>
      <c r="S236" s="610">
        <v>0</v>
      </c>
      <c r="T236" s="610">
        <v>0</v>
      </c>
      <c r="U236" s="610">
        <v>0</v>
      </c>
    </row>
    <row r="237" spans="1:21" x14ac:dyDescent="0.25">
      <c r="A237" s="564">
        <v>465</v>
      </c>
      <c r="B237" s="584">
        <v>9352054</v>
      </c>
      <c r="C237" s="584" t="s">
        <v>1276</v>
      </c>
      <c r="D237" s="584" t="s">
        <v>664</v>
      </c>
      <c r="E237" s="610">
        <v>0</v>
      </c>
      <c r="F237" s="610">
        <v>0</v>
      </c>
      <c r="G237" s="610">
        <v>0</v>
      </c>
      <c r="H237" s="610">
        <v>0</v>
      </c>
      <c r="I237" s="610">
        <v>0</v>
      </c>
      <c r="J237" s="610">
        <v>0</v>
      </c>
      <c r="K237" s="610">
        <v>0</v>
      </c>
      <c r="L237" s="610">
        <v>0</v>
      </c>
      <c r="M237" s="610">
        <v>0</v>
      </c>
      <c r="N237" s="610">
        <v>0</v>
      </c>
      <c r="O237" s="610">
        <v>0</v>
      </c>
      <c r="P237" s="610">
        <v>0</v>
      </c>
      <c r="Q237" s="610">
        <v>0</v>
      </c>
      <c r="R237" s="610">
        <v>0</v>
      </c>
      <c r="S237" s="610">
        <v>0</v>
      </c>
      <c r="T237" s="610">
        <v>0</v>
      </c>
      <c r="U237" s="610">
        <v>0</v>
      </c>
    </row>
    <row r="238" spans="1:21" x14ac:dyDescent="0.25">
      <c r="A238" s="564">
        <v>63</v>
      </c>
      <c r="B238" s="584">
        <v>9352056</v>
      </c>
      <c r="C238" s="584" t="s">
        <v>1277</v>
      </c>
      <c r="D238" s="584" t="s">
        <v>664</v>
      </c>
      <c r="E238" s="610">
        <v>0</v>
      </c>
      <c r="F238" s="610">
        <v>0</v>
      </c>
      <c r="G238" s="610">
        <v>0</v>
      </c>
      <c r="H238" s="610">
        <v>0</v>
      </c>
      <c r="I238" s="610">
        <v>0</v>
      </c>
      <c r="J238" s="610">
        <v>0</v>
      </c>
      <c r="K238" s="610">
        <v>0</v>
      </c>
      <c r="L238" s="610">
        <v>0</v>
      </c>
      <c r="M238" s="610">
        <v>0</v>
      </c>
      <c r="N238" s="610">
        <v>0</v>
      </c>
      <c r="O238" s="610">
        <v>0</v>
      </c>
      <c r="P238" s="610">
        <v>0</v>
      </c>
      <c r="Q238" s="610">
        <v>0</v>
      </c>
      <c r="R238" s="610">
        <v>0</v>
      </c>
      <c r="S238" s="610">
        <v>0</v>
      </c>
      <c r="T238" s="610">
        <v>0</v>
      </c>
      <c r="U238" s="610">
        <v>0</v>
      </c>
    </row>
    <row r="239" spans="1:21" x14ac:dyDescent="0.25">
      <c r="A239" s="564">
        <v>70</v>
      </c>
      <c r="B239" s="584">
        <v>9352057</v>
      </c>
      <c r="C239" s="584" t="s">
        <v>1278</v>
      </c>
      <c r="D239" s="584" t="s">
        <v>664</v>
      </c>
      <c r="E239" s="610">
        <v>0</v>
      </c>
      <c r="F239" s="610">
        <v>0</v>
      </c>
      <c r="G239" s="610">
        <v>0</v>
      </c>
      <c r="H239" s="610">
        <v>0</v>
      </c>
      <c r="I239" s="610">
        <v>0</v>
      </c>
      <c r="J239" s="610">
        <v>0</v>
      </c>
      <c r="K239" s="610">
        <v>0</v>
      </c>
      <c r="L239" s="610">
        <v>0</v>
      </c>
      <c r="M239" s="610">
        <v>0</v>
      </c>
      <c r="N239" s="610">
        <v>0</v>
      </c>
      <c r="O239" s="610">
        <v>0</v>
      </c>
      <c r="P239" s="610">
        <v>0</v>
      </c>
      <c r="Q239" s="610">
        <v>0</v>
      </c>
      <c r="R239" s="610">
        <v>0</v>
      </c>
      <c r="S239" s="610">
        <v>0</v>
      </c>
      <c r="T239" s="610">
        <v>0</v>
      </c>
      <c r="U239" s="610">
        <v>0</v>
      </c>
    </row>
    <row r="240" spans="1:21" x14ac:dyDescent="0.25">
      <c r="A240" s="564">
        <v>295</v>
      </c>
      <c r="B240" s="584">
        <v>9352059</v>
      </c>
      <c r="C240" s="584" t="s">
        <v>1279</v>
      </c>
      <c r="D240" s="584" t="s">
        <v>664</v>
      </c>
      <c r="E240" s="610">
        <v>0</v>
      </c>
      <c r="F240" s="610">
        <v>0</v>
      </c>
      <c r="G240" s="610">
        <v>0</v>
      </c>
      <c r="H240" s="610">
        <v>0</v>
      </c>
      <c r="I240" s="610">
        <v>0</v>
      </c>
      <c r="J240" s="610">
        <v>0</v>
      </c>
      <c r="K240" s="610">
        <v>0</v>
      </c>
      <c r="L240" s="610">
        <v>0</v>
      </c>
      <c r="M240" s="610">
        <v>0</v>
      </c>
      <c r="N240" s="610">
        <v>0</v>
      </c>
      <c r="O240" s="610">
        <v>0</v>
      </c>
      <c r="P240" s="610">
        <v>0</v>
      </c>
      <c r="Q240" s="610">
        <v>0</v>
      </c>
      <c r="R240" s="610">
        <v>0</v>
      </c>
      <c r="S240" s="610">
        <v>0</v>
      </c>
      <c r="T240" s="610">
        <v>0</v>
      </c>
      <c r="U240" s="610">
        <v>0</v>
      </c>
    </row>
    <row r="241" spans="1:21" x14ac:dyDescent="0.25">
      <c r="A241" s="564">
        <v>402</v>
      </c>
      <c r="B241" s="584">
        <v>9352060</v>
      </c>
      <c r="C241" s="584" t="s">
        <v>1280</v>
      </c>
      <c r="D241" s="584" t="s">
        <v>664</v>
      </c>
      <c r="E241" s="610">
        <v>0</v>
      </c>
      <c r="F241" s="610">
        <v>0</v>
      </c>
      <c r="G241" s="610">
        <v>0</v>
      </c>
      <c r="H241" s="610">
        <v>0</v>
      </c>
      <c r="I241" s="610">
        <v>0</v>
      </c>
      <c r="J241" s="610">
        <v>0</v>
      </c>
      <c r="K241" s="610">
        <v>0</v>
      </c>
      <c r="L241" s="610">
        <v>0</v>
      </c>
      <c r="M241" s="610">
        <v>0</v>
      </c>
      <c r="N241" s="610">
        <v>0</v>
      </c>
      <c r="O241" s="610">
        <v>0</v>
      </c>
      <c r="P241" s="610">
        <v>0</v>
      </c>
      <c r="Q241" s="610">
        <v>0</v>
      </c>
      <c r="R241" s="610">
        <v>0</v>
      </c>
      <c r="S241" s="610">
        <v>0</v>
      </c>
      <c r="T241" s="610">
        <v>0</v>
      </c>
      <c r="U241" s="610">
        <v>0</v>
      </c>
    </row>
    <row r="242" spans="1:21" x14ac:dyDescent="0.25">
      <c r="A242" s="564">
        <v>6</v>
      </c>
      <c r="B242" s="584">
        <v>9352063</v>
      </c>
      <c r="C242" s="584" t="s">
        <v>1281</v>
      </c>
      <c r="D242" s="584" t="s">
        <v>664</v>
      </c>
      <c r="E242" s="610">
        <v>0</v>
      </c>
      <c r="F242" s="610">
        <v>0</v>
      </c>
      <c r="G242" s="610">
        <v>0</v>
      </c>
      <c r="H242" s="610">
        <v>0</v>
      </c>
      <c r="I242" s="610">
        <v>0</v>
      </c>
      <c r="J242" s="610">
        <v>0</v>
      </c>
      <c r="K242" s="610">
        <v>0</v>
      </c>
      <c r="L242" s="610">
        <v>0</v>
      </c>
      <c r="M242" s="610">
        <v>0</v>
      </c>
      <c r="N242" s="610">
        <v>0</v>
      </c>
      <c r="O242" s="610">
        <v>0</v>
      </c>
      <c r="P242" s="610">
        <v>0</v>
      </c>
      <c r="Q242" s="610">
        <v>0</v>
      </c>
      <c r="R242" s="610">
        <v>0</v>
      </c>
      <c r="S242" s="610">
        <v>0</v>
      </c>
      <c r="T242" s="610">
        <v>0</v>
      </c>
      <c r="U242" s="610">
        <v>0</v>
      </c>
    </row>
    <row r="243" spans="1:21" x14ac:dyDescent="0.25">
      <c r="A243" s="564">
        <v>7</v>
      </c>
      <c r="B243" s="584">
        <v>9352064</v>
      </c>
      <c r="C243" s="584" t="s">
        <v>1282</v>
      </c>
      <c r="D243" s="584" t="s">
        <v>664</v>
      </c>
      <c r="E243" s="610">
        <v>0</v>
      </c>
      <c r="F243" s="610">
        <v>0</v>
      </c>
      <c r="G243" s="610">
        <v>0</v>
      </c>
      <c r="H243" s="610">
        <v>0</v>
      </c>
      <c r="I243" s="610">
        <v>0</v>
      </c>
      <c r="J243" s="610">
        <v>0</v>
      </c>
      <c r="K243" s="610">
        <v>0</v>
      </c>
      <c r="L243" s="610">
        <v>0</v>
      </c>
      <c r="M243" s="610">
        <v>0</v>
      </c>
      <c r="N243" s="610">
        <v>0</v>
      </c>
      <c r="O243" s="610">
        <v>0</v>
      </c>
      <c r="P243" s="610">
        <v>0</v>
      </c>
      <c r="Q243" s="610">
        <v>0</v>
      </c>
      <c r="R243" s="610">
        <v>0</v>
      </c>
      <c r="S243" s="610">
        <v>0</v>
      </c>
      <c r="T243" s="610">
        <v>0</v>
      </c>
      <c r="U243" s="610">
        <v>0</v>
      </c>
    </row>
    <row r="244" spans="1:21" x14ac:dyDescent="0.25">
      <c r="A244" s="564">
        <v>64</v>
      </c>
      <c r="B244" s="584">
        <v>9352065</v>
      </c>
      <c r="C244" s="584" t="s">
        <v>1283</v>
      </c>
      <c r="D244" s="584" t="s">
        <v>664</v>
      </c>
      <c r="E244" s="610">
        <v>0</v>
      </c>
      <c r="F244" s="610">
        <v>0</v>
      </c>
      <c r="G244" s="610">
        <v>0</v>
      </c>
      <c r="H244" s="610">
        <v>0</v>
      </c>
      <c r="I244" s="610">
        <v>0</v>
      </c>
      <c r="J244" s="610">
        <v>0</v>
      </c>
      <c r="K244" s="610">
        <v>0</v>
      </c>
      <c r="L244" s="610">
        <v>0</v>
      </c>
      <c r="M244" s="610">
        <v>0</v>
      </c>
      <c r="N244" s="610">
        <v>0</v>
      </c>
      <c r="O244" s="610">
        <v>0</v>
      </c>
      <c r="P244" s="610">
        <v>0</v>
      </c>
      <c r="Q244" s="610">
        <v>0</v>
      </c>
      <c r="R244" s="610">
        <v>0</v>
      </c>
      <c r="S244" s="610">
        <v>0</v>
      </c>
      <c r="T244" s="610">
        <v>0</v>
      </c>
      <c r="U244" s="610">
        <v>0</v>
      </c>
    </row>
    <row r="245" spans="1:21" x14ac:dyDescent="0.25">
      <c r="A245" s="564">
        <v>30</v>
      </c>
      <c r="B245" s="584">
        <v>9352073</v>
      </c>
      <c r="C245" s="584" t="s">
        <v>1284</v>
      </c>
      <c r="D245" s="584" t="s">
        <v>664</v>
      </c>
      <c r="E245" s="610">
        <v>0</v>
      </c>
      <c r="F245" s="610">
        <v>0</v>
      </c>
      <c r="G245" s="610">
        <v>0</v>
      </c>
      <c r="H245" s="610">
        <v>0</v>
      </c>
      <c r="I245" s="610">
        <v>0</v>
      </c>
      <c r="J245" s="610">
        <v>0</v>
      </c>
      <c r="K245" s="610">
        <v>0</v>
      </c>
      <c r="L245" s="610">
        <v>0</v>
      </c>
      <c r="M245" s="610">
        <v>0</v>
      </c>
      <c r="N245" s="610">
        <v>0</v>
      </c>
      <c r="O245" s="610">
        <v>0</v>
      </c>
      <c r="P245" s="610">
        <v>0</v>
      </c>
      <c r="Q245" s="610">
        <v>0</v>
      </c>
      <c r="R245" s="610">
        <v>0</v>
      </c>
      <c r="S245" s="610">
        <v>0</v>
      </c>
      <c r="T245" s="610">
        <v>0</v>
      </c>
      <c r="U245" s="610">
        <v>0</v>
      </c>
    </row>
    <row r="246" spans="1:21" x14ac:dyDescent="0.25">
      <c r="A246" s="564">
        <v>8</v>
      </c>
      <c r="B246" s="584">
        <v>9352078</v>
      </c>
      <c r="C246" s="584" t="s">
        <v>1285</v>
      </c>
      <c r="D246" s="584" t="s">
        <v>664</v>
      </c>
      <c r="E246" s="610">
        <v>0</v>
      </c>
      <c r="F246" s="610">
        <v>0</v>
      </c>
      <c r="G246" s="610">
        <v>0</v>
      </c>
      <c r="H246" s="610">
        <v>0</v>
      </c>
      <c r="I246" s="610">
        <v>0</v>
      </c>
      <c r="J246" s="610">
        <v>0</v>
      </c>
      <c r="K246" s="610">
        <v>0</v>
      </c>
      <c r="L246" s="610">
        <v>0</v>
      </c>
      <c r="M246" s="610">
        <v>0</v>
      </c>
      <c r="N246" s="610">
        <v>0</v>
      </c>
      <c r="O246" s="610">
        <v>0</v>
      </c>
      <c r="P246" s="610">
        <v>0</v>
      </c>
      <c r="Q246" s="610">
        <v>0</v>
      </c>
      <c r="R246" s="610">
        <v>0</v>
      </c>
      <c r="S246" s="610">
        <v>0</v>
      </c>
      <c r="T246" s="610">
        <v>0</v>
      </c>
      <c r="U246" s="610">
        <v>0</v>
      </c>
    </row>
    <row r="247" spans="1:21" x14ac:dyDescent="0.25">
      <c r="A247" s="564">
        <v>45</v>
      </c>
      <c r="B247" s="584">
        <v>9352087</v>
      </c>
      <c r="C247" s="584" t="s">
        <v>1286</v>
      </c>
      <c r="D247" s="584" t="s">
        <v>664</v>
      </c>
      <c r="E247" s="610">
        <v>0</v>
      </c>
      <c r="F247" s="610">
        <v>0</v>
      </c>
      <c r="G247" s="610">
        <v>0</v>
      </c>
      <c r="H247" s="610">
        <v>0</v>
      </c>
      <c r="I247" s="610">
        <v>0</v>
      </c>
      <c r="J247" s="610">
        <v>0</v>
      </c>
      <c r="K247" s="610">
        <v>0</v>
      </c>
      <c r="L247" s="610">
        <v>0</v>
      </c>
      <c r="M247" s="610">
        <v>0</v>
      </c>
      <c r="N247" s="610">
        <v>0</v>
      </c>
      <c r="O247" s="610">
        <v>0</v>
      </c>
      <c r="P247" s="610">
        <v>0</v>
      </c>
      <c r="Q247" s="610">
        <v>0</v>
      </c>
      <c r="R247" s="610">
        <v>0</v>
      </c>
      <c r="S247" s="610">
        <v>0</v>
      </c>
      <c r="T247" s="610">
        <v>0</v>
      </c>
      <c r="U247" s="610">
        <v>0</v>
      </c>
    </row>
    <row r="248" spans="1:21" x14ac:dyDescent="0.25">
      <c r="A248" s="564">
        <v>312</v>
      </c>
      <c r="B248" s="584">
        <v>9352090</v>
      </c>
      <c r="C248" s="584" t="s">
        <v>1287</v>
      </c>
      <c r="D248" s="584" t="s">
        <v>664</v>
      </c>
      <c r="E248" s="610">
        <v>0</v>
      </c>
      <c r="F248" s="610">
        <v>0</v>
      </c>
      <c r="G248" s="610">
        <v>0</v>
      </c>
      <c r="H248" s="610">
        <v>0</v>
      </c>
      <c r="I248" s="610">
        <v>0</v>
      </c>
      <c r="J248" s="610">
        <v>0</v>
      </c>
      <c r="K248" s="610">
        <v>0</v>
      </c>
      <c r="L248" s="610">
        <v>0</v>
      </c>
      <c r="M248" s="610">
        <v>0</v>
      </c>
      <c r="N248" s="610">
        <v>0</v>
      </c>
      <c r="O248" s="610">
        <v>0</v>
      </c>
      <c r="P248" s="610">
        <v>0</v>
      </c>
      <c r="Q248" s="610">
        <v>0</v>
      </c>
      <c r="R248" s="610">
        <v>0</v>
      </c>
      <c r="S248" s="610">
        <v>0</v>
      </c>
      <c r="T248" s="610">
        <v>0</v>
      </c>
      <c r="U248" s="610">
        <v>0</v>
      </c>
    </row>
    <row r="249" spans="1:21" x14ac:dyDescent="0.25">
      <c r="A249" s="564">
        <v>57</v>
      </c>
      <c r="B249" s="584">
        <v>9352091</v>
      </c>
      <c r="C249" s="584" t="s">
        <v>719</v>
      </c>
      <c r="D249" s="584" t="s">
        <v>664</v>
      </c>
      <c r="E249" s="610">
        <v>0</v>
      </c>
      <c r="F249" s="610">
        <v>0</v>
      </c>
      <c r="G249" s="610">
        <v>0</v>
      </c>
      <c r="H249" s="610">
        <v>0</v>
      </c>
      <c r="I249" s="610">
        <v>0</v>
      </c>
      <c r="J249" s="610">
        <v>0</v>
      </c>
      <c r="K249" s="610">
        <v>0</v>
      </c>
      <c r="L249" s="610">
        <v>0</v>
      </c>
      <c r="M249" s="610">
        <v>0</v>
      </c>
      <c r="N249" s="610">
        <v>0</v>
      </c>
      <c r="O249" s="610">
        <v>0</v>
      </c>
      <c r="P249" s="610">
        <v>0</v>
      </c>
      <c r="Q249" s="610">
        <v>0</v>
      </c>
      <c r="R249" s="610">
        <v>0</v>
      </c>
      <c r="S249" s="610">
        <v>0</v>
      </c>
      <c r="T249" s="610">
        <v>0</v>
      </c>
      <c r="U249" s="610">
        <v>0</v>
      </c>
    </row>
    <row r="250" spans="1:21" x14ac:dyDescent="0.25">
      <c r="A250" s="564">
        <v>81</v>
      </c>
      <c r="B250" s="584">
        <v>9352096</v>
      </c>
      <c r="C250" s="584" t="s">
        <v>1288</v>
      </c>
      <c r="D250" s="584" t="s">
        <v>664</v>
      </c>
      <c r="E250" s="610">
        <v>0</v>
      </c>
      <c r="F250" s="610">
        <v>0</v>
      </c>
      <c r="G250" s="610">
        <v>0</v>
      </c>
      <c r="H250" s="610">
        <v>0</v>
      </c>
      <c r="I250" s="610">
        <v>0</v>
      </c>
      <c r="J250" s="610">
        <v>0</v>
      </c>
      <c r="K250" s="610">
        <v>0</v>
      </c>
      <c r="L250" s="610">
        <v>0</v>
      </c>
      <c r="M250" s="610">
        <v>0</v>
      </c>
      <c r="N250" s="610">
        <v>0</v>
      </c>
      <c r="O250" s="610">
        <v>0</v>
      </c>
      <c r="P250" s="610">
        <v>0</v>
      </c>
      <c r="Q250" s="610">
        <v>0</v>
      </c>
      <c r="R250" s="610">
        <v>0</v>
      </c>
      <c r="S250" s="610">
        <v>0</v>
      </c>
      <c r="T250" s="610">
        <v>0</v>
      </c>
      <c r="U250" s="610">
        <v>0</v>
      </c>
    </row>
    <row r="251" spans="1:21" x14ac:dyDescent="0.25">
      <c r="A251" s="564">
        <v>471</v>
      </c>
      <c r="B251" s="584">
        <v>9352097</v>
      </c>
      <c r="C251" s="584" t="s">
        <v>1289</v>
      </c>
      <c r="D251" s="584" t="s">
        <v>664</v>
      </c>
      <c r="E251" s="610">
        <v>0</v>
      </c>
      <c r="F251" s="610">
        <v>0</v>
      </c>
      <c r="G251" s="610">
        <v>0</v>
      </c>
      <c r="H251" s="610">
        <v>0</v>
      </c>
      <c r="I251" s="610">
        <v>0</v>
      </c>
      <c r="J251" s="610">
        <v>0</v>
      </c>
      <c r="K251" s="610">
        <v>0</v>
      </c>
      <c r="L251" s="610">
        <v>0</v>
      </c>
      <c r="M251" s="610">
        <v>0</v>
      </c>
      <c r="N251" s="610">
        <v>0</v>
      </c>
      <c r="O251" s="610">
        <v>0</v>
      </c>
      <c r="P251" s="610">
        <v>0</v>
      </c>
      <c r="Q251" s="610">
        <v>0</v>
      </c>
      <c r="R251" s="610">
        <v>0</v>
      </c>
      <c r="S251" s="610">
        <v>0</v>
      </c>
      <c r="T251" s="610">
        <v>0</v>
      </c>
      <c r="U251" s="610">
        <v>0</v>
      </c>
    </row>
    <row r="252" spans="1:21" x14ac:dyDescent="0.25">
      <c r="A252" s="564">
        <v>511</v>
      </c>
      <c r="B252" s="584">
        <v>9352099</v>
      </c>
      <c r="C252" s="584" t="s">
        <v>1290</v>
      </c>
      <c r="D252" s="584" t="s">
        <v>664</v>
      </c>
      <c r="E252" s="610">
        <v>0</v>
      </c>
      <c r="F252" s="610">
        <v>0</v>
      </c>
      <c r="G252" s="610">
        <v>0</v>
      </c>
      <c r="H252" s="610">
        <v>0</v>
      </c>
      <c r="I252" s="610">
        <v>0</v>
      </c>
      <c r="J252" s="610">
        <v>0</v>
      </c>
      <c r="K252" s="610">
        <v>0</v>
      </c>
      <c r="L252" s="610">
        <v>0</v>
      </c>
      <c r="M252" s="610">
        <v>0</v>
      </c>
      <c r="N252" s="610">
        <v>0</v>
      </c>
      <c r="O252" s="610">
        <v>0</v>
      </c>
      <c r="P252" s="610">
        <v>0</v>
      </c>
      <c r="Q252" s="610">
        <v>0</v>
      </c>
      <c r="R252" s="610">
        <v>0</v>
      </c>
      <c r="S252" s="610">
        <v>0</v>
      </c>
      <c r="T252" s="610">
        <v>0</v>
      </c>
      <c r="U252" s="610">
        <v>0</v>
      </c>
    </row>
    <row r="253" spans="1:21" x14ac:dyDescent="0.25">
      <c r="A253" s="564">
        <v>474</v>
      </c>
      <c r="B253" s="584">
        <v>9352103</v>
      </c>
      <c r="C253" s="584" t="s">
        <v>1291</v>
      </c>
      <c r="D253" s="584" t="s">
        <v>664</v>
      </c>
      <c r="E253" s="610">
        <v>0</v>
      </c>
      <c r="F253" s="610">
        <v>0</v>
      </c>
      <c r="G253" s="610">
        <v>0</v>
      </c>
      <c r="H253" s="610">
        <v>0</v>
      </c>
      <c r="I253" s="610">
        <v>0</v>
      </c>
      <c r="J253" s="610">
        <v>0</v>
      </c>
      <c r="K253" s="610">
        <v>0</v>
      </c>
      <c r="L253" s="610">
        <v>0</v>
      </c>
      <c r="M253" s="610">
        <v>0</v>
      </c>
      <c r="N253" s="610">
        <v>0</v>
      </c>
      <c r="O253" s="610">
        <v>0</v>
      </c>
      <c r="P253" s="610">
        <v>0</v>
      </c>
      <c r="Q253" s="610">
        <v>0</v>
      </c>
      <c r="R253" s="610">
        <v>0</v>
      </c>
      <c r="S253" s="610">
        <v>0</v>
      </c>
      <c r="T253" s="610">
        <v>0</v>
      </c>
      <c r="U253" s="610">
        <v>0</v>
      </c>
    </row>
    <row r="254" spans="1:21" x14ac:dyDescent="0.25">
      <c r="A254" s="564">
        <v>62</v>
      </c>
      <c r="B254" s="584">
        <v>9352104</v>
      </c>
      <c r="C254" s="584" t="s">
        <v>1292</v>
      </c>
      <c r="D254" s="584" t="s">
        <v>664</v>
      </c>
      <c r="E254" s="610">
        <v>0</v>
      </c>
      <c r="F254" s="610">
        <v>0</v>
      </c>
      <c r="G254" s="610">
        <v>0</v>
      </c>
      <c r="H254" s="610">
        <v>0</v>
      </c>
      <c r="I254" s="610">
        <v>0</v>
      </c>
      <c r="J254" s="610">
        <v>0</v>
      </c>
      <c r="K254" s="610">
        <v>0</v>
      </c>
      <c r="L254" s="610">
        <v>0</v>
      </c>
      <c r="M254" s="610">
        <v>0</v>
      </c>
      <c r="N254" s="610">
        <v>0</v>
      </c>
      <c r="O254" s="610">
        <v>0</v>
      </c>
      <c r="P254" s="610">
        <v>0</v>
      </c>
      <c r="Q254" s="610">
        <v>0</v>
      </c>
      <c r="R254" s="610">
        <v>0</v>
      </c>
      <c r="S254" s="610">
        <v>0</v>
      </c>
      <c r="T254" s="610">
        <v>0</v>
      </c>
      <c r="U254" s="610">
        <v>0</v>
      </c>
    </row>
    <row r="255" spans="1:21" x14ac:dyDescent="0.25">
      <c r="A255" s="564">
        <v>60</v>
      </c>
      <c r="B255" s="584">
        <v>9352113</v>
      </c>
      <c r="C255" s="584" t="s">
        <v>1293</v>
      </c>
      <c r="D255" s="584" t="s">
        <v>664</v>
      </c>
      <c r="E255" s="610">
        <v>0</v>
      </c>
      <c r="F255" s="610">
        <v>0</v>
      </c>
      <c r="G255" s="610">
        <v>0</v>
      </c>
      <c r="H255" s="610">
        <v>0</v>
      </c>
      <c r="I255" s="610">
        <v>0</v>
      </c>
      <c r="J255" s="610">
        <v>0</v>
      </c>
      <c r="K255" s="610">
        <v>0</v>
      </c>
      <c r="L255" s="610">
        <v>0</v>
      </c>
      <c r="M255" s="610">
        <v>0</v>
      </c>
      <c r="N255" s="610">
        <v>0</v>
      </c>
      <c r="O255" s="610">
        <v>0</v>
      </c>
      <c r="P255" s="610">
        <v>0</v>
      </c>
      <c r="Q255" s="610">
        <v>0</v>
      </c>
      <c r="R255" s="610">
        <v>0</v>
      </c>
      <c r="S255" s="610">
        <v>0</v>
      </c>
      <c r="T255" s="610">
        <v>0</v>
      </c>
      <c r="U255" s="610">
        <v>0</v>
      </c>
    </row>
    <row r="256" spans="1:21" x14ac:dyDescent="0.25">
      <c r="A256" s="564">
        <v>16</v>
      </c>
      <c r="B256" s="584">
        <v>9352116</v>
      </c>
      <c r="C256" s="584" t="s">
        <v>1294</v>
      </c>
      <c r="D256" s="584" t="s">
        <v>664</v>
      </c>
      <c r="E256" s="610">
        <v>0</v>
      </c>
      <c r="F256" s="610">
        <v>0</v>
      </c>
      <c r="G256" s="610">
        <v>0</v>
      </c>
      <c r="H256" s="610">
        <v>0</v>
      </c>
      <c r="I256" s="610">
        <v>0</v>
      </c>
      <c r="J256" s="610">
        <v>0</v>
      </c>
      <c r="K256" s="610">
        <v>0</v>
      </c>
      <c r="L256" s="610">
        <v>0</v>
      </c>
      <c r="M256" s="610">
        <v>0</v>
      </c>
      <c r="N256" s="610">
        <v>0</v>
      </c>
      <c r="O256" s="610">
        <v>0</v>
      </c>
      <c r="P256" s="610">
        <v>0</v>
      </c>
      <c r="Q256" s="610">
        <v>0</v>
      </c>
      <c r="R256" s="610">
        <v>0</v>
      </c>
      <c r="S256" s="610">
        <v>0</v>
      </c>
      <c r="T256" s="610">
        <v>0</v>
      </c>
      <c r="U256" s="610">
        <v>0</v>
      </c>
    </row>
    <row r="257" spans="1:21" x14ac:dyDescent="0.25">
      <c r="A257" s="564">
        <v>9</v>
      </c>
      <c r="B257" s="584">
        <v>9352120</v>
      </c>
      <c r="C257" s="584" t="s">
        <v>671</v>
      </c>
      <c r="D257" s="584" t="s">
        <v>664</v>
      </c>
      <c r="E257" s="610">
        <v>0</v>
      </c>
      <c r="F257" s="610">
        <v>0</v>
      </c>
      <c r="G257" s="610">
        <v>0</v>
      </c>
      <c r="H257" s="610">
        <v>0</v>
      </c>
      <c r="I257" s="610">
        <v>0</v>
      </c>
      <c r="J257" s="610">
        <v>0</v>
      </c>
      <c r="K257" s="610">
        <v>0</v>
      </c>
      <c r="L257" s="610">
        <v>0</v>
      </c>
      <c r="M257" s="610">
        <v>0</v>
      </c>
      <c r="N257" s="610">
        <v>0</v>
      </c>
      <c r="O257" s="610">
        <v>0</v>
      </c>
      <c r="P257" s="610">
        <v>0</v>
      </c>
      <c r="Q257" s="610">
        <v>0</v>
      </c>
      <c r="R257" s="610">
        <v>0</v>
      </c>
      <c r="S257" s="610">
        <v>0</v>
      </c>
      <c r="T257" s="610">
        <v>0</v>
      </c>
      <c r="U257" s="610">
        <v>0</v>
      </c>
    </row>
    <row r="258" spans="1:21" x14ac:dyDescent="0.25">
      <c r="A258" s="564">
        <v>111</v>
      </c>
      <c r="B258" s="584">
        <v>9352123</v>
      </c>
      <c r="C258" s="584" t="s">
        <v>1295</v>
      </c>
      <c r="D258" s="584" t="s">
        <v>664</v>
      </c>
      <c r="E258" s="610">
        <v>0</v>
      </c>
      <c r="F258" s="610">
        <v>0</v>
      </c>
      <c r="G258" s="610">
        <v>0</v>
      </c>
      <c r="H258" s="610">
        <v>0</v>
      </c>
      <c r="I258" s="610">
        <v>0</v>
      </c>
      <c r="J258" s="610">
        <v>0</v>
      </c>
      <c r="K258" s="610">
        <v>0</v>
      </c>
      <c r="L258" s="610">
        <v>0</v>
      </c>
      <c r="M258" s="610">
        <v>0</v>
      </c>
      <c r="N258" s="610">
        <v>0</v>
      </c>
      <c r="O258" s="610">
        <v>0</v>
      </c>
      <c r="P258" s="610">
        <v>0</v>
      </c>
      <c r="Q258" s="610">
        <v>0</v>
      </c>
      <c r="R258" s="610">
        <v>0</v>
      </c>
      <c r="S258" s="610">
        <v>0</v>
      </c>
      <c r="T258" s="610">
        <v>0</v>
      </c>
      <c r="U258" s="610">
        <v>0</v>
      </c>
    </row>
    <row r="259" spans="1:21" x14ac:dyDescent="0.25">
      <c r="A259" s="564">
        <v>67</v>
      </c>
      <c r="B259" s="584">
        <v>9352145</v>
      </c>
      <c r="C259" s="584" t="s">
        <v>722</v>
      </c>
      <c r="D259" s="584" t="s">
        <v>664</v>
      </c>
      <c r="E259" s="610">
        <v>0</v>
      </c>
      <c r="F259" s="610">
        <v>0</v>
      </c>
      <c r="G259" s="610">
        <v>0</v>
      </c>
      <c r="H259" s="610">
        <v>0</v>
      </c>
      <c r="I259" s="610">
        <v>0</v>
      </c>
      <c r="J259" s="610">
        <v>0</v>
      </c>
      <c r="K259" s="610">
        <v>0</v>
      </c>
      <c r="L259" s="610">
        <v>0</v>
      </c>
      <c r="M259" s="610">
        <v>0</v>
      </c>
      <c r="N259" s="610">
        <v>0</v>
      </c>
      <c r="O259" s="610">
        <v>0</v>
      </c>
      <c r="P259" s="610">
        <v>0</v>
      </c>
      <c r="Q259" s="610">
        <v>0</v>
      </c>
      <c r="R259" s="610">
        <v>0</v>
      </c>
      <c r="S259" s="610">
        <v>0</v>
      </c>
      <c r="T259" s="610">
        <v>0</v>
      </c>
      <c r="U259" s="610">
        <v>0</v>
      </c>
    </row>
    <row r="260" spans="1:21" x14ac:dyDescent="0.25">
      <c r="A260" s="564">
        <v>13</v>
      </c>
      <c r="B260" s="584">
        <v>9352150</v>
      </c>
      <c r="C260" s="584" t="s">
        <v>1296</v>
      </c>
      <c r="D260" s="584" t="s">
        <v>664</v>
      </c>
      <c r="E260" s="610">
        <v>0</v>
      </c>
      <c r="F260" s="610">
        <v>0</v>
      </c>
      <c r="G260" s="610">
        <v>0</v>
      </c>
      <c r="H260" s="610">
        <v>0</v>
      </c>
      <c r="I260" s="610">
        <v>0</v>
      </c>
      <c r="J260" s="610">
        <v>0</v>
      </c>
      <c r="K260" s="610">
        <v>0</v>
      </c>
      <c r="L260" s="610">
        <v>0</v>
      </c>
      <c r="M260" s="610">
        <v>0</v>
      </c>
      <c r="N260" s="610">
        <v>0</v>
      </c>
      <c r="O260" s="610">
        <v>0</v>
      </c>
      <c r="P260" s="610">
        <v>0</v>
      </c>
      <c r="Q260" s="610">
        <v>0</v>
      </c>
      <c r="R260" s="610">
        <v>0</v>
      </c>
      <c r="S260" s="610">
        <v>0</v>
      </c>
      <c r="T260" s="610">
        <v>0</v>
      </c>
      <c r="U260" s="610">
        <v>0</v>
      </c>
    </row>
    <row r="261" spans="1:21" x14ac:dyDescent="0.25">
      <c r="A261" s="564">
        <v>469</v>
      </c>
      <c r="B261" s="584">
        <v>9352155</v>
      </c>
      <c r="C261" s="584" t="s">
        <v>1297</v>
      </c>
      <c r="D261" s="584" t="s">
        <v>664</v>
      </c>
      <c r="E261" s="610">
        <v>0</v>
      </c>
      <c r="F261" s="610">
        <v>0</v>
      </c>
      <c r="G261" s="610">
        <v>0</v>
      </c>
      <c r="H261" s="610">
        <v>0</v>
      </c>
      <c r="I261" s="610">
        <v>0</v>
      </c>
      <c r="J261" s="610">
        <v>0</v>
      </c>
      <c r="K261" s="610">
        <v>0</v>
      </c>
      <c r="L261" s="610">
        <v>0</v>
      </c>
      <c r="M261" s="610">
        <v>0</v>
      </c>
      <c r="N261" s="610">
        <v>0</v>
      </c>
      <c r="O261" s="610">
        <v>0</v>
      </c>
      <c r="P261" s="610">
        <v>0</v>
      </c>
      <c r="Q261" s="610">
        <v>0</v>
      </c>
      <c r="R261" s="610">
        <v>0</v>
      </c>
      <c r="S261" s="610">
        <v>0</v>
      </c>
      <c r="T261" s="610">
        <v>0</v>
      </c>
      <c r="U261" s="610">
        <v>0</v>
      </c>
    </row>
    <row r="262" spans="1:21" x14ac:dyDescent="0.25">
      <c r="A262" s="564">
        <v>283</v>
      </c>
      <c r="B262" s="584">
        <v>9352158</v>
      </c>
      <c r="C262" s="584" t="s">
        <v>811</v>
      </c>
      <c r="D262" s="584" t="s">
        <v>664</v>
      </c>
      <c r="E262" s="610">
        <v>0</v>
      </c>
      <c r="F262" s="610">
        <v>0</v>
      </c>
      <c r="G262" s="610">
        <v>0</v>
      </c>
      <c r="H262" s="610">
        <v>0</v>
      </c>
      <c r="I262" s="610">
        <v>0</v>
      </c>
      <c r="J262" s="610">
        <v>0</v>
      </c>
      <c r="K262" s="610">
        <v>0</v>
      </c>
      <c r="L262" s="610">
        <v>0</v>
      </c>
      <c r="M262" s="610">
        <v>0</v>
      </c>
      <c r="N262" s="610">
        <v>0</v>
      </c>
      <c r="O262" s="610">
        <v>0</v>
      </c>
      <c r="P262" s="610">
        <v>0</v>
      </c>
      <c r="Q262" s="610">
        <v>0</v>
      </c>
      <c r="R262" s="610">
        <v>0</v>
      </c>
      <c r="S262" s="610">
        <v>0</v>
      </c>
      <c r="T262" s="610">
        <v>0</v>
      </c>
      <c r="U262" s="610">
        <v>0</v>
      </c>
    </row>
    <row r="263" spans="1:21" x14ac:dyDescent="0.25">
      <c r="A263" s="564">
        <v>256</v>
      </c>
      <c r="B263" s="584">
        <v>9352159</v>
      </c>
      <c r="C263" s="584" t="s">
        <v>1298</v>
      </c>
      <c r="D263" s="584" t="s">
        <v>664</v>
      </c>
      <c r="E263" s="610">
        <v>0</v>
      </c>
      <c r="F263" s="610">
        <v>0</v>
      </c>
      <c r="G263" s="610">
        <v>0</v>
      </c>
      <c r="H263" s="610">
        <v>0</v>
      </c>
      <c r="I263" s="610">
        <v>0</v>
      </c>
      <c r="J263" s="610">
        <v>0</v>
      </c>
      <c r="K263" s="610">
        <v>0</v>
      </c>
      <c r="L263" s="610">
        <v>0</v>
      </c>
      <c r="M263" s="610">
        <v>0</v>
      </c>
      <c r="N263" s="610">
        <v>0</v>
      </c>
      <c r="O263" s="610">
        <v>0</v>
      </c>
      <c r="P263" s="610">
        <v>0</v>
      </c>
      <c r="Q263" s="610">
        <v>0</v>
      </c>
      <c r="R263" s="610">
        <v>0</v>
      </c>
      <c r="S263" s="610">
        <v>0</v>
      </c>
      <c r="T263" s="610">
        <v>0</v>
      </c>
      <c r="U263" s="610">
        <v>0</v>
      </c>
    </row>
    <row r="264" spans="1:21" x14ac:dyDescent="0.25">
      <c r="A264" s="564">
        <v>303</v>
      </c>
      <c r="B264" s="584">
        <v>9352927</v>
      </c>
      <c r="C264" s="584" t="s">
        <v>822</v>
      </c>
      <c r="D264" s="584" t="s">
        <v>664</v>
      </c>
      <c r="E264" s="610">
        <v>0</v>
      </c>
      <c r="F264" s="610">
        <v>0</v>
      </c>
      <c r="G264" s="610">
        <v>0</v>
      </c>
      <c r="H264" s="610">
        <v>0</v>
      </c>
      <c r="I264" s="610">
        <v>0</v>
      </c>
      <c r="J264" s="610">
        <v>0</v>
      </c>
      <c r="K264" s="610">
        <v>0</v>
      </c>
      <c r="L264" s="610">
        <v>0</v>
      </c>
      <c r="M264" s="610">
        <v>0</v>
      </c>
      <c r="N264" s="610">
        <v>0</v>
      </c>
      <c r="O264" s="610">
        <v>0</v>
      </c>
      <c r="P264" s="610">
        <v>0</v>
      </c>
      <c r="Q264" s="610">
        <v>0</v>
      </c>
      <c r="R264" s="610">
        <v>0</v>
      </c>
      <c r="S264" s="610">
        <v>0</v>
      </c>
      <c r="T264" s="610">
        <v>0</v>
      </c>
      <c r="U264" s="610">
        <v>0</v>
      </c>
    </row>
    <row r="265" spans="1:21" x14ac:dyDescent="0.25">
      <c r="A265" s="564">
        <v>404</v>
      </c>
      <c r="B265" s="584">
        <v>9353002</v>
      </c>
      <c r="C265" s="584" t="s">
        <v>1299</v>
      </c>
      <c r="D265" s="584" t="s">
        <v>664</v>
      </c>
      <c r="E265" s="610">
        <v>0</v>
      </c>
      <c r="F265" s="610">
        <v>0</v>
      </c>
      <c r="G265" s="610">
        <v>0</v>
      </c>
      <c r="H265" s="610">
        <v>0</v>
      </c>
      <c r="I265" s="610">
        <v>0</v>
      </c>
      <c r="J265" s="610">
        <v>0</v>
      </c>
      <c r="K265" s="610">
        <v>0</v>
      </c>
      <c r="L265" s="610">
        <v>0</v>
      </c>
      <c r="M265" s="610">
        <v>0</v>
      </c>
      <c r="N265" s="610">
        <v>0</v>
      </c>
      <c r="O265" s="610">
        <v>0</v>
      </c>
      <c r="P265" s="610">
        <v>0</v>
      </c>
      <c r="Q265" s="610">
        <v>0</v>
      </c>
      <c r="R265" s="610">
        <v>0</v>
      </c>
      <c r="S265" s="610">
        <v>0</v>
      </c>
      <c r="T265" s="610">
        <v>0</v>
      </c>
      <c r="U265" s="610">
        <v>0</v>
      </c>
    </row>
    <row r="266" spans="1:21" x14ac:dyDescent="0.25">
      <c r="A266" s="564">
        <v>441</v>
      </c>
      <c r="B266" s="584">
        <v>9353025</v>
      </c>
      <c r="C266" s="584" t="s">
        <v>1300</v>
      </c>
      <c r="D266" s="584" t="s">
        <v>664</v>
      </c>
      <c r="E266" s="610">
        <v>0</v>
      </c>
      <c r="F266" s="610">
        <v>0</v>
      </c>
      <c r="G266" s="610">
        <v>0</v>
      </c>
      <c r="H266" s="610">
        <v>0</v>
      </c>
      <c r="I266" s="610">
        <v>0</v>
      </c>
      <c r="J266" s="610">
        <v>0</v>
      </c>
      <c r="K266" s="610">
        <v>0</v>
      </c>
      <c r="L266" s="610">
        <v>0</v>
      </c>
      <c r="M266" s="610">
        <v>0</v>
      </c>
      <c r="N266" s="610">
        <v>0</v>
      </c>
      <c r="O266" s="610">
        <v>0</v>
      </c>
      <c r="P266" s="610">
        <v>0</v>
      </c>
      <c r="Q266" s="610">
        <v>0</v>
      </c>
      <c r="R266" s="610">
        <v>0</v>
      </c>
      <c r="S266" s="610">
        <v>0</v>
      </c>
      <c r="T266" s="610">
        <v>0</v>
      </c>
      <c r="U266" s="610">
        <v>0</v>
      </c>
    </row>
    <row r="267" spans="1:21" x14ac:dyDescent="0.25">
      <c r="A267" s="564">
        <v>492</v>
      </c>
      <c r="B267" s="584">
        <v>9353054</v>
      </c>
      <c r="C267" s="584" t="s">
        <v>1301</v>
      </c>
      <c r="D267" s="584" t="s">
        <v>664</v>
      </c>
      <c r="E267" s="610">
        <v>0</v>
      </c>
      <c r="F267" s="610">
        <v>0</v>
      </c>
      <c r="G267" s="610">
        <v>0</v>
      </c>
      <c r="H267" s="610">
        <v>0</v>
      </c>
      <c r="I267" s="610">
        <v>0</v>
      </c>
      <c r="J267" s="610">
        <v>0</v>
      </c>
      <c r="K267" s="610">
        <v>0</v>
      </c>
      <c r="L267" s="610">
        <v>0</v>
      </c>
      <c r="M267" s="610">
        <v>0</v>
      </c>
      <c r="N267" s="610">
        <v>0</v>
      </c>
      <c r="O267" s="610">
        <v>0</v>
      </c>
      <c r="P267" s="610">
        <v>0</v>
      </c>
      <c r="Q267" s="610">
        <v>0</v>
      </c>
      <c r="R267" s="610">
        <v>0</v>
      </c>
      <c r="S267" s="610">
        <v>0</v>
      </c>
      <c r="T267" s="610">
        <v>0</v>
      </c>
      <c r="U267" s="610">
        <v>0</v>
      </c>
    </row>
    <row r="268" spans="1:21" x14ac:dyDescent="0.25">
      <c r="A268" s="564">
        <v>514</v>
      </c>
      <c r="B268" s="584">
        <v>9353062</v>
      </c>
      <c r="C268" s="584" t="s">
        <v>1302</v>
      </c>
      <c r="D268" s="584" t="s">
        <v>664</v>
      </c>
      <c r="E268" s="610">
        <v>0</v>
      </c>
      <c r="F268" s="610">
        <v>0</v>
      </c>
      <c r="G268" s="610">
        <v>0</v>
      </c>
      <c r="H268" s="610">
        <v>0</v>
      </c>
      <c r="I268" s="610">
        <v>0</v>
      </c>
      <c r="J268" s="610">
        <v>0</v>
      </c>
      <c r="K268" s="610">
        <v>0</v>
      </c>
      <c r="L268" s="610">
        <v>0</v>
      </c>
      <c r="M268" s="610">
        <v>0</v>
      </c>
      <c r="N268" s="610">
        <v>0</v>
      </c>
      <c r="O268" s="610">
        <v>0</v>
      </c>
      <c r="P268" s="610">
        <v>0</v>
      </c>
      <c r="Q268" s="610">
        <v>0</v>
      </c>
      <c r="R268" s="610">
        <v>0</v>
      </c>
      <c r="S268" s="610">
        <v>0</v>
      </c>
      <c r="T268" s="610">
        <v>0</v>
      </c>
      <c r="U268" s="610">
        <v>0</v>
      </c>
    </row>
    <row r="269" spans="1:21" x14ac:dyDescent="0.25">
      <c r="A269" s="564">
        <v>316</v>
      </c>
      <c r="B269" s="584">
        <v>9353097</v>
      </c>
      <c r="C269" s="584" t="s">
        <v>1303</v>
      </c>
      <c r="D269" s="584" t="s">
        <v>664</v>
      </c>
      <c r="E269" s="610">
        <v>0</v>
      </c>
      <c r="F269" s="610">
        <v>0</v>
      </c>
      <c r="G269" s="610">
        <v>0</v>
      </c>
      <c r="H269" s="610">
        <v>0</v>
      </c>
      <c r="I269" s="610">
        <v>0</v>
      </c>
      <c r="J269" s="610">
        <v>0</v>
      </c>
      <c r="K269" s="610">
        <v>0</v>
      </c>
      <c r="L269" s="610">
        <v>0</v>
      </c>
      <c r="M269" s="610">
        <v>0</v>
      </c>
      <c r="N269" s="610">
        <v>0</v>
      </c>
      <c r="O269" s="610">
        <v>0</v>
      </c>
      <c r="P269" s="610">
        <v>0</v>
      </c>
      <c r="Q269" s="610">
        <v>0</v>
      </c>
      <c r="R269" s="610">
        <v>0</v>
      </c>
      <c r="S269" s="610">
        <v>0</v>
      </c>
      <c r="T269" s="610">
        <v>0</v>
      </c>
      <c r="U269" s="610">
        <v>0</v>
      </c>
    </row>
    <row r="270" spans="1:21" x14ac:dyDescent="0.25">
      <c r="A270" s="564">
        <v>489</v>
      </c>
      <c r="B270" s="584">
        <v>9353098</v>
      </c>
      <c r="C270" s="584" t="s">
        <v>915</v>
      </c>
      <c r="D270" s="584" t="s">
        <v>664</v>
      </c>
      <c r="E270" s="610">
        <v>0</v>
      </c>
      <c r="F270" s="610">
        <v>0</v>
      </c>
      <c r="G270" s="610">
        <v>0</v>
      </c>
      <c r="H270" s="610">
        <v>0</v>
      </c>
      <c r="I270" s="610">
        <v>0</v>
      </c>
      <c r="J270" s="610">
        <v>0</v>
      </c>
      <c r="K270" s="610">
        <v>0</v>
      </c>
      <c r="L270" s="610">
        <v>0</v>
      </c>
      <c r="M270" s="610">
        <v>0</v>
      </c>
      <c r="N270" s="610">
        <v>0</v>
      </c>
      <c r="O270" s="610">
        <v>0</v>
      </c>
      <c r="P270" s="610">
        <v>0</v>
      </c>
      <c r="Q270" s="610">
        <v>0</v>
      </c>
      <c r="R270" s="610">
        <v>0</v>
      </c>
      <c r="S270" s="610">
        <v>0</v>
      </c>
      <c r="T270" s="610">
        <v>0</v>
      </c>
      <c r="U270" s="610">
        <v>0</v>
      </c>
    </row>
    <row r="271" spans="1:21" x14ac:dyDescent="0.25">
      <c r="A271" s="564">
        <v>86</v>
      </c>
      <c r="B271" s="584">
        <v>9353099</v>
      </c>
      <c r="C271" s="584" t="s">
        <v>738</v>
      </c>
      <c r="D271" s="584" t="s">
        <v>664</v>
      </c>
      <c r="E271" s="610">
        <v>0</v>
      </c>
      <c r="F271" s="610">
        <v>0</v>
      </c>
      <c r="G271" s="610">
        <v>0</v>
      </c>
      <c r="H271" s="610">
        <v>0</v>
      </c>
      <c r="I271" s="610">
        <v>0</v>
      </c>
      <c r="J271" s="610">
        <v>0</v>
      </c>
      <c r="K271" s="610">
        <v>0</v>
      </c>
      <c r="L271" s="610">
        <v>0</v>
      </c>
      <c r="M271" s="610">
        <v>0</v>
      </c>
      <c r="N271" s="610">
        <v>0</v>
      </c>
      <c r="O271" s="610">
        <v>0</v>
      </c>
      <c r="P271" s="610">
        <v>0</v>
      </c>
      <c r="Q271" s="610">
        <v>0</v>
      </c>
      <c r="R271" s="610">
        <v>0</v>
      </c>
      <c r="S271" s="610">
        <v>0</v>
      </c>
      <c r="T271" s="610">
        <v>0</v>
      </c>
      <c r="U271" s="610">
        <v>0</v>
      </c>
    </row>
    <row r="272" spans="1:21" x14ac:dyDescent="0.25">
      <c r="A272" s="564">
        <v>325</v>
      </c>
      <c r="B272" s="584">
        <v>9353115</v>
      </c>
      <c r="C272" s="584" t="s">
        <v>1304</v>
      </c>
      <c r="D272" s="584" t="s">
        <v>664</v>
      </c>
      <c r="E272" s="610">
        <v>0</v>
      </c>
      <c r="F272" s="610">
        <v>0</v>
      </c>
      <c r="G272" s="610">
        <v>0</v>
      </c>
      <c r="H272" s="610">
        <v>0</v>
      </c>
      <c r="I272" s="610">
        <v>0</v>
      </c>
      <c r="J272" s="610">
        <v>0</v>
      </c>
      <c r="K272" s="610">
        <v>0</v>
      </c>
      <c r="L272" s="610">
        <v>0</v>
      </c>
      <c r="M272" s="610">
        <v>0</v>
      </c>
      <c r="N272" s="610">
        <v>0</v>
      </c>
      <c r="O272" s="610">
        <v>0</v>
      </c>
      <c r="P272" s="610">
        <v>0</v>
      </c>
      <c r="Q272" s="610">
        <v>0</v>
      </c>
      <c r="R272" s="610">
        <v>0</v>
      </c>
      <c r="S272" s="610">
        <v>0</v>
      </c>
      <c r="T272" s="610">
        <v>0</v>
      </c>
      <c r="U272" s="610">
        <v>0</v>
      </c>
    </row>
    <row r="273" spans="1:21" x14ac:dyDescent="0.25">
      <c r="A273" s="564">
        <v>38</v>
      </c>
      <c r="B273" s="584">
        <v>9353116</v>
      </c>
      <c r="C273" s="584" t="s">
        <v>1305</v>
      </c>
      <c r="D273" s="584" t="s">
        <v>664</v>
      </c>
      <c r="E273" s="610">
        <v>0</v>
      </c>
      <c r="F273" s="610">
        <v>0</v>
      </c>
      <c r="G273" s="610">
        <v>0</v>
      </c>
      <c r="H273" s="610">
        <v>0</v>
      </c>
      <c r="I273" s="610">
        <v>0</v>
      </c>
      <c r="J273" s="610">
        <v>0</v>
      </c>
      <c r="K273" s="610">
        <v>0</v>
      </c>
      <c r="L273" s="610">
        <v>0</v>
      </c>
      <c r="M273" s="610">
        <v>0</v>
      </c>
      <c r="N273" s="610">
        <v>0</v>
      </c>
      <c r="O273" s="610">
        <v>0</v>
      </c>
      <c r="P273" s="610">
        <v>0</v>
      </c>
      <c r="Q273" s="610">
        <v>0</v>
      </c>
      <c r="R273" s="610">
        <v>0</v>
      </c>
      <c r="S273" s="610">
        <v>0</v>
      </c>
      <c r="T273" s="610">
        <v>0</v>
      </c>
      <c r="U273" s="610">
        <v>0</v>
      </c>
    </row>
    <row r="274" spans="1:21" x14ac:dyDescent="0.25">
      <c r="A274" s="564">
        <v>240</v>
      </c>
      <c r="B274" s="584">
        <v>9353302</v>
      </c>
      <c r="C274" s="584" t="s">
        <v>1306</v>
      </c>
      <c r="D274" s="584" t="s">
        <v>664</v>
      </c>
      <c r="E274" s="610">
        <v>0</v>
      </c>
      <c r="F274" s="610">
        <v>0</v>
      </c>
      <c r="G274" s="610">
        <v>0</v>
      </c>
      <c r="H274" s="610">
        <v>0</v>
      </c>
      <c r="I274" s="610">
        <v>0</v>
      </c>
      <c r="J274" s="610">
        <v>0</v>
      </c>
      <c r="K274" s="610">
        <v>0</v>
      </c>
      <c r="L274" s="610">
        <v>0</v>
      </c>
      <c r="M274" s="610">
        <v>0</v>
      </c>
      <c r="N274" s="610">
        <v>0</v>
      </c>
      <c r="O274" s="610">
        <v>0</v>
      </c>
      <c r="P274" s="610">
        <v>0</v>
      </c>
      <c r="Q274" s="610">
        <v>0</v>
      </c>
      <c r="R274" s="610">
        <v>0</v>
      </c>
      <c r="S274" s="610">
        <v>0</v>
      </c>
      <c r="T274" s="610">
        <v>0</v>
      </c>
      <c r="U274" s="610">
        <v>0</v>
      </c>
    </row>
    <row r="275" spans="1:21" x14ac:dyDescent="0.25">
      <c r="A275" s="564">
        <v>437</v>
      </c>
      <c r="B275" s="584">
        <v>9353312</v>
      </c>
      <c r="C275" s="584" t="s">
        <v>1307</v>
      </c>
      <c r="D275" s="584" t="s">
        <v>664</v>
      </c>
      <c r="E275" s="610">
        <v>0</v>
      </c>
      <c r="F275" s="610">
        <v>0</v>
      </c>
      <c r="G275" s="610">
        <v>0</v>
      </c>
      <c r="H275" s="610">
        <v>0</v>
      </c>
      <c r="I275" s="610">
        <v>0</v>
      </c>
      <c r="J275" s="610">
        <v>0</v>
      </c>
      <c r="K275" s="610">
        <v>0</v>
      </c>
      <c r="L275" s="610">
        <v>0</v>
      </c>
      <c r="M275" s="610">
        <v>0</v>
      </c>
      <c r="N275" s="610">
        <v>0</v>
      </c>
      <c r="O275" s="610">
        <v>0</v>
      </c>
      <c r="P275" s="610">
        <v>0</v>
      </c>
      <c r="Q275" s="610">
        <v>0</v>
      </c>
      <c r="R275" s="610">
        <v>0</v>
      </c>
      <c r="S275" s="610">
        <v>0</v>
      </c>
      <c r="T275" s="610">
        <v>0</v>
      </c>
      <c r="U275" s="610">
        <v>0</v>
      </c>
    </row>
    <row r="276" spans="1:21" x14ac:dyDescent="0.25">
      <c r="A276" s="564">
        <v>472</v>
      </c>
      <c r="B276" s="584">
        <v>9353314</v>
      </c>
      <c r="C276" s="584" t="s">
        <v>1308</v>
      </c>
      <c r="D276" s="584" t="s">
        <v>664</v>
      </c>
      <c r="E276" s="610">
        <v>0</v>
      </c>
      <c r="F276" s="610">
        <v>0</v>
      </c>
      <c r="G276" s="610">
        <v>0</v>
      </c>
      <c r="H276" s="610">
        <v>0</v>
      </c>
      <c r="I276" s="610">
        <v>0</v>
      </c>
      <c r="J276" s="610">
        <v>0</v>
      </c>
      <c r="K276" s="610">
        <v>0</v>
      </c>
      <c r="L276" s="610">
        <v>0</v>
      </c>
      <c r="M276" s="610">
        <v>0</v>
      </c>
      <c r="N276" s="610">
        <v>0</v>
      </c>
      <c r="O276" s="610">
        <v>0</v>
      </c>
      <c r="P276" s="610">
        <v>0</v>
      </c>
      <c r="Q276" s="610">
        <v>0</v>
      </c>
      <c r="R276" s="610">
        <v>0</v>
      </c>
      <c r="S276" s="610">
        <v>0</v>
      </c>
      <c r="T276" s="610">
        <v>0</v>
      </c>
      <c r="U276" s="610">
        <v>0</v>
      </c>
    </row>
    <row r="277" spans="1:21" x14ac:dyDescent="0.25">
      <c r="A277" s="564">
        <v>487</v>
      </c>
      <c r="B277" s="584">
        <v>9353318</v>
      </c>
      <c r="C277" s="584" t="s">
        <v>1309</v>
      </c>
      <c r="D277" s="584" t="s">
        <v>664</v>
      </c>
      <c r="E277" s="610">
        <v>0</v>
      </c>
      <c r="F277" s="610">
        <v>0</v>
      </c>
      <c r="G277" s="610">
        <v>0</v>
      </c>
      <c r="H277" s="610">
        <v>0</v>
      </c>
      <c r="I277" s="610">
        <v>0</v>
      </c>
      <c r="J277" s="610">
        <v>0</v>
      </c>
      <c r="K277" s="610">
        <v>0</v>
      </c>
      <c r="L277" s="610">
        <v>0</v>
      </c>
      <c r="M277" s="610">
        <v>0</v>
      </c>
      <c r="N277" s="610">
        <v>0</v>
      </c>
      <c r="O277" s="610">
        <v>0</v>
      </c>
      <c r="P277" s="610">
        <v>0</v>
      </c>
      <c r="Q277" s="610">
        <v>0</v>
      </c>
      <c r="R277" s="610">
        <v>0</v>
      </c>
      <c r="S277" s="610">
        <v>0</v>
      </c>
      <c r="T277" s="610">
        <v>0</v>
      </c>
      <c r="U277" s="610">
        <v>0</v>
      </c>
    </row>
    <row r="278" spans="1:21" x14ac:dyDescent="0.25">
      <c r="A278" s="564">
        <v>344</v>
      </c>
      <c r="B278" s="584">
        <v>9353328</v>
      </c>
      <c r="C278" s="584" t="s">
        <v>1310</v>
      </c>
      <c r="D278" s="584" t="s">
        <v>664</v>
      </c>
      <c r="E278" s="610">
        <v>0</v>
      </c>
      <c r="F278" s="610">
        <v>0</v>
      </c>
      <c r="G278" s="610">
        <v>0</v>
      </c>
      <c r="H278" s="610">
        <v>0</v>
      </c>
      <c r="I278" s="610">
        <v>0</v>
      </c>
      <c r="J278" s="610">
        <v>0</v>
      </c>
      <c r="K278" s="610">
        <v>0</v>
      </c>
      <c r="L278" s="610">
        <v>0</v>
      </c>
      <c r="M278" s="610">
        <v>0</v>
      </c>
      <c r="N278" s="610">
        <v>0</v>
      </c>
      <c r="O278" s="610">
        <v>0</v>
      </c>
      <c r="P278" s="610">
        <v>0</v>
      </c>
      <c r="Q278" s="610">
        <v>0</v>
      </c>
      <c r="R278" s="610">
        <v>0</v>
      </c>
      <c r="S278" s="610">
        <v>0</v>
      </c>
      <c r="T278" s="610">
        <v>0</v>
      </c>
      <c r="U278" s="610">
        <v>0</v>
      </c>
    </row>
    <row r="279" spans="1:21" x14ac:dyDescent="0.25">
      <c r="A279" s="564">
        <v>72</v>
      </c>
      <c r="B279" s="584">
        <v>9353335</v>
      </c>
      <c r="C279" s="584" t="s">
        <v>1311</v>
      </c>
      <c r="D279" s="584" t="s">
        <v>664</v>
      </c>
      <c r="E279" s="610">
        <v>0</v>
      </c>
      <c r="F279" s="610">
        <v>0</v>
      </c>
      <c r="G279" s="610">
        <v>0</v>
      </c>
      <c r="H279" s="610">
        <v>0</v>
      </c>
      <c r="I279" s="610">
        <v>0</v>
      </c>
      <c r="J279" s="610">
        <v>0</v>
      </c>
      <c r="K279" s="610">
        <v>0</v>
      </c>
      <c r="L279" s="610">
        <v>0</v>
      </c>
      <c r="M279" s="610">
        <v>0</v>
      </c>
      <c r="N279" s="610">
        <v>0</v>
      </c>
      <c r="O279" s="610">
        <v>0</v>
      </c>
      <c r="P279" s="610">
        <v>0</v>
      </c>
      <c r="Q279" s="610">
        <v>0</v>
      </c>
      <c r="R279" s="610">
        <v>0</v>
      </c>
      <c r="S279" s="610">
        <v>0</v>
      </c>
      <c r="T279" s="610">
        <v>0</v>
      </c>
      <c r="U279" s="610">
        <v>0</v>
      </c>
    </row>
    <row r="280" spans="1:21" x14ac:dyDescent="0.25">
      <c r="A280" s="564">
        <v>253</v>
      </c>
      <c r="B280" s="584">
        <v>9353344</v>
      </c>
      <c r="C280" s="584" t="s">
        <v>1312</v>
      </c>
      <c r="D280" s="584" t="s">
        <v>664</v>
      </c>
      <c r="E280" s="610">
        <v>0</v>
      </c>
      <c r="F280" s="610">
        <v>0</v>
      </c>
      <c r="G280" s="610">
        <v>0</v>
      </c>
      <c r="H280" s="610">
        <v>0</v>
      </c>
      <c r="I280" s="610">
        <v>0</v>
      </c>
      <c r="J280" s="610">
        <v>0</v>
      </c>
      <c r="K280" s="610">
        <v>0</v>
      </c>
      <c r="L280" s="610">
        <v>0</v>
      </c>
      <c r="M280" s="610">
        <v>0</v>
      </c>
      <c r="N280" s="610">
        <v>0</v>
      </c>
      <c r="O280" s="610">
        <v>0</v>
      </c>
      <c r="P280" s="610">
        <v>0</v>
      </c>
      <c r="Q280" s="610">
        <v>0</v>
      </c>
      <c r="R280" s="610">
        <v>0</v>
      </c>
      <c r="S280" s="610">
        <v>0</v>
      </c>
      <c r="T280" s="610">
        <v>0</v>
      </c>
      <c r="U280" s="610">
        <v>0</v>
      </c>
    </row>
    <row r="281" spans="1:21" x14ac:dyDescent="0.25">
      <c r="A281" s="564">
        <v>505</v>
      </c>
      <c r="B281" s="584">
        <v>9353345</v>
      </c>
      <c r="C281" s="584" t="s">
        <v>1313</v>
      </c>
      <c r="D281" s="584" t="s">
        <v>664</v>
      </c>
      <c r="E281" s="610">
        <v>0</v>
      </c>
      <c r="F281" s="610">
        <v>0</v>
      </c>
      <c r="G281" s="610">
        <v>0</v>
      </c>
      <c r="H281" s="610">
        <v>0</v>
      </c>
      <c r="I281" s="610">
        <v>0</v>
      </c>
      <c r="J281" s="610">
        <v>0</v>
      </c>
      <c r="K281" s="610">
        <v>0</v>
      </c>
      <c r="L281" s="610">
        <v>0</v>
      </c>
      <c r="M281" s="610">
        <v>0</v>
      </c>
      <c r="N281" s="610">
        <v>0</v>
      </c>
      <c r="O281" s="610">
        <v>0</v>
      </c>
      <c r="P281" s="610">
        <v>0</v>
      </c>
      <c r="Q281" s="610">
        <v>0</v>
      </c>
      <c r="R281" s="610">
        <v>0</v>
      </c>
      <c r="S281" s="610">
        <v>0</v>
      </c>
      <c r="T281" s="610">
        <v>0</v>
      </c>
      <c r="U281" s="610">
        <v>0</v>
      </c>
    </row>
    <row r="282" spans="1:21" x14ac:dyDescent="0.25">
      <c r="A282" s="564">
        <v>527</v>
      </c>
      <c r="B282" s="584">
        <v>9354029</v>
      </c>
      <c r="C282" s="584" t="s">
        <v>934</v>
      </c>
      <c r="D282" s="584" t="s">
        <v>1347</v>
      </c>
      <c r="E282" s="610">
        <v>0</v>
      </c>
      <c r="F282" s="610">
        <v>0</v>
      </c>
      <c r="G282" s="610">
        <v>0</v>
      </c>
      <c r="H282" s="610">
        <v>0</v>
      </c>
      <c r="I282" s="610">
        <v>0</v>
      </c>
      <c r="J282" s="610">
        <v>0</v>
      </c>
      <c r="K282" s="610">
        <v>0</v>
      </c>
      <c r="L282" s="610">
        <v>0</v>
      </c>
      <c r="M282" s="610">
        <v>0</v>
      </c>
      <c r="N282" s="610">
        <v>0</v>
      </c>
      <c r="O282" s="610">
        <v>0</v>
      </c>
      <c r="P282" s="610">
        <v>0</v>
      </c>
      <c r="Q282" s="610">
        <v>0</v>
      </c>
      <c r="R282" s="610">
        <v>0</v>
      </c>
      <c r="S282" s="610">
        <v>0</v>
      </c>
      <c r="T282" s="610">
        <v>0</v>
      </c>
      <c r="U282" s="610">
        <v>0</v>
      </c>
    </row>
    <row r="283" spans="1:21" x14ac:dyDescent="0.25">
      <c r="A283" s="564">
        <v>531</v>
      </c>
      <c r="B283" s="584">
        <v>9354030</v>
      </c>
      <c r="C283" s="584" t="s">
        <v>938</v>
      </c>
      <c r="D283" s="584" t="s">
        <v>1347</v>
      </c>
      <c r="E283" s="610">
        <v>0</v>
      </c>
      <c r="F283" s="610">
        <v>0</v>
      </c>
      <c r="G283" s="610">
        <v>0</v>
      </c>
      <c r="H283" s="610">
        <v>0</v>
      </c>
      <c r="I283" s="610">
        <v>0</v>
      </c>
      <c r="J283" s="610">
        <v>0</v>
      </c>
      <c r="K283" s="610">
        <v>0</v>
      </c>
      <c r="L283" s="610">
        <v>0</v>
      </c>
      <c r="M283" s="610">
        <v>0</v>
      </c>
      <c r="N283" s="610">
        <v>0</v>
      </c>
      <c r="O283" s="610">
        <v>0</v>
      </c>
      <c r="P283" s="610">
        <v>0</v>
      </c>
      <c r="Q283" s="610">
        <v>0</v>
      </c>
      <c r="R283" s="610">
        <v>0</v>
      </c>
      <c r="S283" s="610">
        <v>0</v>
      </c>
      <c r="T283" s="610">
        <v>0</v>
      </c>
      <c r="U283" s="610">
        <v>0</v>
      </c>
    </row>
    <row r="284" spans="1:21" x14ac:dyDescent="0.25">
      <c r="A284" s="564">
        <v>551</v>
      </c>
      <c r="B284" s="584">
        <v>9354000</v>
      </c>
      <c r="C284" s="584" t="s">
        <v>940</v>
      </c>
      <c r="D284" s="584" t="s">
        <v>360</v>
      </c>
      <c r="E284" s="610">
        <v>0</v>
      </c>
      <c r="F284" s="610">
        <v>0</v>
      </c>
      <c r="G284" s="610">
        <v>0</v>
      </c>
      <c r="H284" s="610">
        <v>0</v>
      </c>
      <c r="I284" s="610">
        <v>0</v>
      </c>
      <c r="J284" s="610">
        <v>0</v>
      </c>
      <c r="K284" s="610">
        <v>0</v>
      </c>
      <c r="L284" s="610">
        <v>0</v>
      </c>
      <c r="M284" s="610">
        <v>0</v>
      </c>
      <c r="N284" s="610">
        <v>0</v>
      </c>
      <c r="O284" s="610">
        <v>0</v>
      </c>
      <c r="P284" s="610">
        <v>0</v>
      </c>
      <c r="Q284" s="610">
        <v>0</v>
      </c>
      <c r="R284" s="610">
        <v>0</v>
      </c>
      <c r="S284" s="610">
        <v>0</v>
      </c>
      <c r="T284" s="610">
        <v>0</v>
      </c>
      <c r="U284" s="610">
        <v>0</v>
      </c>
    </row>
    <row r="285" spans="1:21" x14ac:dyDescent="0.25">
      <c r="A285" s="564">
        <v>990</v>
      </c>
      <c r="B285" s="584">
        <v>9354001</v>
      </c>
      <c r="C285" s="584" t="s">
        <v>950</v>
      </c>
      <c r="D285" s="584" t="s">
        <v>360</v>
      </c>
      <c r="E285" s="610">
        <v>0</v>
      </c>
      <c r="F285" s="610">
        <v>0</v>
      </c>
      <c r="G285" s="610">
        <v>0</v>
      </c>
      <c r="H285" s="610">
        <v>0</v>
      </c>
      <c r="I285" s="610">
        <v>0</v>
      </c>
      <c r="J285" s="610">
        <v>0</v>
      </c>
      <c r="K285" s="610">
        <v>0</v>
      </c>
      <c r="L285" s="610">
        <v>0</v>
      </c>
      <c r="M285" s="610">
        <v>0</v>
      </c>
      <c r="N285" s="610">
        <v>0</v>
      </c>
      <c r="O285" s="610">
        <v>0</v>
      </c>
      <c r="P285" s="610">
        <v>0</v>
      </c>
      <c r="Q285" s="610">
        <v>0</v>
      </c>
      <c r="R285" s="610">
        <v>0</v>
      </c>
      <c r="S285" s="610">
        <v>0</v>
      </c>
      <c r="T285" s="610">
        <v>0</v>
      </c>
      <c r="U285" s="610">
        <v>0</v>
      </c>
    </row>
    <row r="286" spans="1:21" x14ac:dyDescent="0.25">
      <c r="A286" s="564">
        <v>170</v>
      </c>
      <c r="B286" s="584">
        <v>9354002</v>
      </c>
      <c r="C286" s="584" t="s">
        <v>767</v>
      </c>
      <c r="D286" s="584" t="s">
        <v>360</v>
      </c>
      <c r="E286" s="610">
        <v>0</v>
      </c>
      <c r="F286" s="610">
        <v>0</v>
      </c>
      <c r="G286" s="610">
        <v>0</v>
      </c>
      <c r="H286" s="610">
        <v>0</v>
      </c>
      <c r="I286" s="610">
        <v>0</v>
      </c>
      <c r="J286" s="610">
        <v>0</v>
      </c>
      <c r="K286" s="610">
        <v>0</v>
      </c>
      <c r="L286" s="610">
        <v>0</v>
      </c>
      <c r="M286" s="610">
        <v>0</v>
      </c>
      <c r="N286" s="610">
        <v>0</v>
      </c>
      <c r="O286" s="610">
        <v>0</v>
      </c>
      <c r="P286" s="610">
        <v>0</v>
      </c>
      <c r="Q286" s="610">
        <v>0</v>
      </c>
      <c r="R286" s="610">
        <v>0</v>
      </c>
      <c r="S286" s="610">
        <v>0</v>
      </c>
      <c r="T286" s="610">
        <v>0</v>
      </c>
      <c r="U286" s="610">
        <v>0</v>
      </c>
    </row>
    <row r="287" spans="1:21" x14ac:dyDescent="0.25">
      <c r="A287" s="564">
        <v>350</v>
      </c>
      <c r="B287" s="584">
        <v>9354003</v>
      </c>
      <c r="C287" s="584" t="s">
        <v>847</v>
      </c>
      <c r="D287" s="584" t="s">
        <v>360</v>
      </c>
      <c r="E287" s="610">
        <v>0</v>
      </c>
      <c r="F287" s="610">
        <v>0</v>
      </c>
      <c r="G287" s="610">
        <v>0</v>
      </c>
      <c r="H287" s="610">
        <v>0</v>
      </c>
      <c r="I287" s="610">
        <v>0</v>
      </c>
      <c r="J287" s="610">
        <v>0</v>
      </c>
      <c r="K287" s="610">
        <v>0</v>
      </c>
      <c r="L287" s="610">
        <v>0</v>
      </c>
      <c r="M287" s="610">
        <v>0</v>
      </c>
      <c r="N287" s="610">
        <v>0</v>
      </c>
      <c r="O287" s="610">
        <v>0</v>
      </c>
      <c r="P287" s="610">
        <v>0</v>
      </c>
      <c r="Q287" s="610">
        <v>0</v>
      </c>
      <c r="R287" s="610">
        <v>0</v>
      </c>
      <c r="S287" s="610">
        <v>0</v>
      </c>
      <c r="T287" s="610">
        <v>0</v>
      </c>
      <c r="U287" s="610">
        <v>0</v>
      </c>
    </row>
    <row r="288" spans="1:21" x14ac:dyDescent="0.25">
      <c r="A288" s="564">
        <v>556</v>
      </c>
      <c r="B288" s="584">
        <v>9354004</v>
      </c>
      <c r="C288" s="584" t="s">
        <v>945</v>
      </c>
      <c r="D288" s="584" t="s">
        <v>360</v>
      </c>
      <c r="E288" s="610">
        <v>0</v>
      </c>
      <c r="F288" s="610">
        <v>0</v>
      </c>
      <c r="G288" s="610">
        <v>0</v>
      </c>
      <c r="H288" s="610">
        <v>0</v>
      </c>
      <c r="I288" s="610">
        <v>0</v>
      </c>
      <c r="J288" s="610">
        <v>0</v>
      </c>
      <c r="K288" s="610">
        <v>0</v>
      </c>
      <c r="L288" s="610">
        <v>0</v>
      </c>
      <c r="M288" s="610">
        <v>0</v>
      </c>
      <c r="N288" s="610">
        <v>0</v>
      </c>
      <c r="O288" s="610">
        <v>0</v>
      </c>
      <c r="P288" s="610">
        <v>0</v>
      </c>
      <c r="Q288" s="610">
        <v>0</v>
      </c>
      <c r="R288" s="610">
        <v>0</v>
      </c>
      <c r="S288" s="610">
        <v>0</v>
      </c>
      <c r="T288" s="610">
        <v>0</v>
      </c>
      <c r="U288" s="610">
        <v>0</v>
      </c>
    </row>
    <row r="289" spans="1:21" x14ac:dyDescent="0.25">
      <c r="A289" s="564">
        <v>373</v>
      </c>
      <c r="B289" s="584">
        <v>9354006</v>
      </c>
      <c r="C289" s="584" t="s">
        <v>855</v>
      </c>
      <c r="D289" s="584" t="s">
        <v>360</v>
      </c>
      <c r="E289" s="610">
        <v>0</v>
      </c>
      <c r="F289" s="610">
        <v>0</v>
      </c>
      <c r="G289" s="610">
        <v>0</v>
      </c>
      <c r="H289" s="610">
        <v>0</v>
      </c>
      <c r="I289" s="610">
        <v>0</v>
      </c>
      <c r="J289" s="610">
        <v>0</v>
      </c>
      <c r="K289" s="610">
        <v>0</v>
      </c>
      <c r="L289" s="610">
        <v>0</v>
      </c>
      <c r="M289" s="610">
        <v>0</v>
      </c>
      <c r="N289" s="610">
        <v>0</v>
      </c>
      <c r="O289" s="610">
        <v>0</v>
      </c>
      <c r="P289" s="610">
        <v>0</v>
      </c>
      <c r="Q289" s="610">
        <v>0</v>
      </c>
      <c r="R289" s="610">
        <v>0</v>
      </c>
      <c r="S289" s="610">
        <v>0</v>
      </c>
      <c r="T289" s="610">
        <v>0</v>
      </c>
      <c r="U289" s="610">
        <v>0</v>
      </c>
    </row>
    <row r="290" spans="1:21" x14ac:dyDescent="0.25">
      <c r="A290" s="564">
        <v>365</v>
      </c>
      <c r="B290" s="584">
        <v>9354007</v>
      </c>
      <c r="C290" s="584" t="s">
        <v>1314</v>
      </c>
      <c r="D290" s="584" t="s">
        <v>360</v>
      </c>
      <c r="E290" s="610">
        <v>0</v>
      </c>
      <c r="F290" s="610">
        <v>0</v>
      </c>
      <c r="G290" s="610">
        <v>0</v>
      </c>
      <c r="H290" s="610">
        <v>0</v>
      </c>
      <c r="I290" s="610">
        <v>0</v>
      </c>
      <c r="J290" s="610">
        <v>0</v>
      </c>
      <c r="K290" s="610">
        <v>0</v>
      </c>
      <c r="L290" s="610">
        <v>0</v>
      </c>
      <c r="M290" s="610">
        <v>0</v>
      </c>
      <c r="N290" s="610">
        <v>0</v>
      </c>
      <c r="O290" s="610">
        <v>0</v>
      </c>
      <c r="P290" s="610">
        <v>0</v>
      </c>
      <c r="Q290" s="610">
        <v>0</v>
      </c>
      <c r="R290" s="610">
        <v>0</v>
      </c>
      <c r="S290" s="610">
        <v>0</v>
      </c>
      <c r="T290" s="610">
        <v>0</v>
      </c>
      <c r="U290" s="610">
        <v>0</v>
      </c>
    </row>
    <row r="291" spans="1:21" x14ac:dyDescent="0.25">
      <c r="A291" s="564">
        <v>559</v>
      </c>
      <c r="B291" s="584">
        <v>9354008</v>
      </c>
      <c r="C291" s="584" t="s">
        <v>1315</v>
      </c>
      <c r="D291" s="584" t="s">
        <v>360</v>
      </c>
      <c r="E291" s="610">
        <v>0</v>
      </c>
      <c r="F291" s="610">
        <v>0</v>
      </c>
      <c r="G291" s="610">
        <v>0</v>
      </c>
      <c r="H291" s="610">
        <v>0</v>
      </c>
      <c r="I291" s="610">
        <v>0</v>
      </c>
      <c r="J291" s="610">
        <v>0</v>
      </c>
      <c r="K291" s="610">
        <v>0</v>
      </c>
      <c r="L291" s="610">
        <v>0</v>
      </c>
      <c r="M291" s="610">
        <v>0</v>
      </c>
      <c r="N291" s="610">
        <v>0</v>
      </c>
      <c r="O291" s="610">
        <v>0</v>
      </c>
      <c r="P291" s="610">
        <v>0</v>
      </c>
      <c r="Q291" s="610">
        <v>0</v>
      </c>
      <c r="R291" s="610">
        <v>0</v>
      </c>
      <c r="S291" s="610">
        <v>0</v>
      </c>
      <c r="T291" s="610">
        <v>0</v>
      </c>
      <c r="U291" s="610">
        <v>0</v>
      </c>
    </row>
    <row r="292" spans="1:21" x14ac:dyDescent="0.25">
      <c r="A292" s="564">
        <v>991</v>
      </c>
      <c r="B292" s="584">
        <v>9354009</v>
      </c>
      <c r="C292" s="584" t="s">
        <v>951</v>
      </c>
      <c r="D292" s="584" t="s">
        <v>360</v>
      </c>
      <c r="E292" s="610">
        <v>0</v>
      </c>
      <c r="F292" s="610">
        <v>0</v>
      </c>
      <c r="G292" s="610">
        <v>0</v>
      </c>
      <c r="H292" s="610">
        <v>0</v>
      </c>
      <c r="I292" s="610">
        <v>0</v>
      </c>
      <c r="J292" s="610">
        <v>0</v>
      </c>
      <c r="K292" s="610">
        <v>0</v>
      </c>
      <c r="L292" s="610">
        <v>0</v>
      </c>
      <c r="M292" s="610">
        <v>0</v>
      </c>
      <c r="N292" s="610">
        <v>0</v>
      </c>
      <c r="O292" s="610">
        <v>0</v>
      </c>
      <c r="P292" s="610">
        <v>0</v>
      </c>
      <c r="Q292" s="610">
        <v>0</v>
      </c>
      <c r="R292" s="610">
        <v>0</v>
      </c>
      <c r="S292" s="610">
        <v>0</v>
      </c>
      <c r="T292" s="610">
        <v>0</v>
      </c>
      <c r="U292" s="610">
        <v>0</v>
      </c>
    </row>
    <row r="293" spans="1:21" x14ac:dyDescent="0.25">
      <c r="A293" s="564">
        <v>992</v>
      </c>
      <c r="B293" s="584">
        <v>9354010</v>
      </c>
      <c r="C293" s="584" t="s">
        <v>952</v>
      </c>
      <c r="D293" s="584" t="s">
        <v>360</v>
      </c>
      <c r="E293" s="610">
        <v>0</v>
      </c>
      <c r="F293" s="610">
        <v>0</v>
      </c>
      <c r="G293" s="610">
        <v>0</v>
      </c>
      <c r="H293" s="610">
        <v>0</v>
      </c>
      <c r="I293" s="610">
        <v>0</v>
      </c>
      <c r="J293" s="610">
        <v>0</v>
      </c>
      <c r="K293" s="610">
        <v>0</v>
      </c>
      <c r="L293" s="610">
        <v>0</v>
      </c>
      <c r="M293" s="610">
        <v>0</v>
      </c>
      <c r="N293" s="610">
        <v>0</v>
      </c>
      <c r="O293" s="610">
        <v>0</v>
      </c>
      <c r="P293" s="610">
        <v>0</v>
      </c>
      <c r="Q293" s="610">
        <v>0</v>
      </c>
      <c r="R293" s="610">
        <v>0</v>
      </c>
      <c r="S293" s="610">
        <v>0</v>
      </c>
      <c r="T293" s="610">
        <v>0</v>
      </c>
      <c r="U293" s="610">
        <v>0</v>
      </c>
    </row>
    <row r="294" spans="1:21" x14ac:dyDescent="0.25">
      <c r="A294" s="564">
        <v>993</v>
      </c>
      <c r="B294" s="584">
        <v>9354016</v>
      </c>
      <c r="C294" s="584" t="s">
        <v>953</v>
      </c>
      <c r="D294" s="584" t="s">
        <v>360</v>
      </c>
      <c r="E294" s="610">
        <v>0</v>
      </c>
      <c r="F294" s="610">
        <v>0</v>
      </c>
      <c r="G294" s="610">
        <v>0</v>
      </c>
      <c r="H294" s="610">
        <v>0</v>
      </c>
      <c r="I294" s="610">
        <v>0</v>
      </c>
      <c r="J294" s="610">
        <v>0</v>
      </c>
      <c r="K294" s="610">
        <v>0</v>
      </c>
      <c r="L294" s="610">
        <v>0</v>
      </c>
      <c r="M294" s="610">
        <v>0</v>
      </c>
      <c r="N294" s="610">
        <v>0</v>
      </c>
      <c r="O294" s="610">
        <v>0</v>
      </c>
      <c r="P294" s="610">
        <v>0</v>
      </c>
      <c r="Q294" s="610">
        <v>0</v>
      </c>
      <c r="R294" s="610">
        <v>0</v>
      </c>
      <c r="S294" s="610">
        <v>0</v>
      </c>
      <c r="T294" s="610">
        <v>0</v>
      </c>
      <c r="U294" s="610">
        <v>0</v>
      </c>
    </row>
    <row r="295" spans="1:21" x14ac:dyDescent="0.25">
      <c r="A295" s="564">
        <v>361</v>
      </c>
      <c r="B295" s="584">
        <v>9354017</v>
      </c>
      <c r="C295" s="584" t="s">
        <v>850</v>
      </c>
      <c r="D295" s="584" t="s">
        <v>360</v>
      </c>
      <c r="E295" s="610">
        <v>0</v>
      </c>
      <c r="F295" s="610">
        <v>0</v>
      </c>
      <c r="G295" s="610">
        <v>0</v>
      </c>
      <c r="H295" s="610">
        <v>0</v>
      </c>
      <c r="I295" s="610">
        <v>0</v>
      </c>
      <c r="J295" s="610">
        <v>0</v>
      </c>
      <c r="K295" s="610">
        <v>0</v>
      </c>
      <c r="L295" s="610">
        <v>0</v>
      </c>
      <c r="M295" s="610">
        <v>0</v>
      </c>
      <c r="N295" s="610">
        <v>0</v>
      </c>
      <c r="O295" s="610">
        <v>0</v>
      </c>
      <c r="P295" s="610">
        <v>0</v>
      </c>
      <c r="Q295" s="610">
        <v>0</v>
      </c>
      <c r="R295" s="610">
        <v>0</v>
      </c>
      <c r="S295" s="610">
        <v>0</v>
      </c>
      <c r="T295" s="610">
        <v>0</v>
      </c>
      <c r="U295" s="610">
        <v>0</v>
      </c>
    </row>
    <row r="296" spans="1:21" x14ac:dyDescent="0.25">
      <c r="A296" s="564">
        <v>555</v>
      </c>
      <c r="B296" s="584">
        <v>9354019</v>
      </c>
      <c r="C296" s="584" t="s">
        <v>944</v>
      </c>
      <c r="D296" s="584" t="s">
        <v>360</v>
      </c>
      <c r="E296" s="610">
        <v>0</v>
      </c>
      <c r="F296" s="610">
        <v>0</v>
      </c>
      <c r="G296" s="610">
        <v>0</v>
      </c>
      <c r="H296" s="610">
        <v>0</v>
      </c>
      <c r="I296" s="610">
        <v>0</v>
      </c>
      <c r="J296" s="610">
        <v>0</v>
      </c>
      <c r="K296" s="610">
        <v>0</v>
      </c>
      <c r="L296" s="610">
        <v>0</v>
      </c>
      <c r="M296" s="610">
        <v>0</v>
      </c>
      <c r="N296" s="610">
        <v>0</v>
      </c>
      <c r="O296" s="610">
        <v>0</v>
      </c>
      <c r="P296" s="610">
        <v>0</v>
      </c>
      <c r="Q296" s="610">
        <v>0</v>
      </c>
      <c r="R296" s="610">
        <v>0</v>
      </c>
      <c r="S296" s="610">
        <v>0</v>
      </c>
      <c r="T296" s="610">
        <v>0</v>
      </c>
      <c r="U296" s="610">
        <v>0</v>
      </c>
    </row>
    <row r="297" spans="1:21" x14ac:dyDescent="0.25">
      <c r="A297" s="564">
        <v>169</v>
      </c>
      <c r="B297" s="584">
        <v>9354032</v>
      </c>
      <c r="C297" s="584" t="s">
        <v>766</v>
      </c>
      <c r="D297" s="584" t="s">
        <v>360</v>
      </c>
      <c r="E297" s="610">
        <v>0</v>
      </c>
      <c r="F297" s="610">
        <v>0</v>
      </c>
      <c r="G297" s="610">
        <v>0</v>
      </c>
      <c r="H297" s="610">
        <v>0</v>
      </c>
      <c r="I297" s="610">
        <v>0</v>
      </c>
      <c r="J297" s="610">
        <v>0</v>
      </c>
      <c r="K297" s="610">
        <v>0</v>
      </c>
      <c r="L297" s="610">
        <v>0</v>
      </c>
      <c r="M297" s="610">
        <v>0</v>
      </c>
      <c r="N297" s="610">
        <v>0</v>
      </c>
      <c r="O297" s="610">
        <v>0</v>
      </c>
      <c r="P297" s="610">
        <v>0</v>
      </c>
      <c r="Q297" s="610">
        <v>0</v>
      </c>
      <c r="R297" s="610">
        <v>0</v>
      </c>
      <c r="S297" s="610">
        <v>0</v>
      </c>
      <c r="T297" s="610">
        <v>0</v>
      </c>
      <c r="U297" s="610">
        <v>0</v>
      </c>
    </row>
    <row r="298" spans="1:21" x14ac:dyDescent="0.25">
      <c r="A298" s="564">
        <v>561</v>
      </c>
      <c r="B298" s="584">
        <v>9354033</v>
      </c>
      <c r="C298" s="584" t="s">
        <v>948</v>
      </c>
      <c r="D298" s="584" t="s">
        <v>360</v>
      </c>
      <c r="E298" s="610">
        <v>0</v>
      </c>
      <c r="F298" s="610">
        <v>0</v>
      </c>
      <c r="G298" s="610">
        <v>0</v>
      </c>
      <c r="H298" s="610">
        <v>0</v>
      </c>
      <c r="I298" s="610">
        <v>0</v>
      </c>
      <c r="J298" s="610">
        <v>0</v>
      </c>
      <c r="K298" s="610">
        <v>0</v>
      </c>
      <c r="L298" s="610">
        <v>0</v>
      </c>
      <c r="M298" s="610">
        <v>0</v>
      </c>
      <c r="N298" s="610">
        <v>0</v>
      </c>
      <c r="O298" s="610">
        <v>0</v>
      </c>
      <c r="P298" s="610">
        <v>0</v>
      </c>
      <c r="Q298" s="610">
        <v>0</v>
      </c>
      <c r="R298" s="610">
        <v>0</v>
      </c>
      <c r="S298" s="610">
        <v>0</v>
      </c>
      <c r="T298" s="610">
        <v>0</v>
      </c>
      <c r="U298" s="610">
        <v>0</v>
      </c>
    </row>
    <row r="299" spans="1:21" x14ac:dyDescent="0.25">
      <c r="A299" s="564">
        <v>371</v>
      </c>
      <c r="B299" s="584">
        <v>9354034</v>
      </c>
      <c r="C299" s="584" t="s">
        <v>1316</v>
      </c>
      <c r="D299" s="584" t="s">
        <v>360</v>
      </c>
      <c r="E299" s="610">
        <v>0</v>
      </c>
      <c r="F299" s="610">
        <v>0</v>
      </c>
      <c r="G299" s="610">
        <v>0</v>
      </c>
      <c r="H299" s="610">
        <v>0</v>
      </c>
      <c r="I299" s="610">
        <v>0</v>
      </c>
      <c r="J299" s="610">
        <v>0</v>
      </c>
      <c r="K299" s="610">
        <v>0</v>
      </c>
      <c r="L299" s="610">
        <v>0</v>
      </c>
      <c r="M299" s="610">
        <v>0</v>
      </c>
      <c r="N299" s="610">
        <v>0</v>
      </c>
      <c r="O299" s="610">
        <v>0</v>
      </c>
      <c r="P299" s="610">
        <v>0</v>
      </c>
      <c r="Q299" s="610">
        <v>0</v>
      </c>
      <c r="R299" s="610">
        <v>0</v>
      </c>
      <c r="S299" s="610">
        <v>0</v>
      </c>
      <c r="T299" s="610">
        <v>0</v>
      </c>
      <c r="U299" s="610">
        <v>0</v>
      </c>
    </row>
    <row r="300" spans="1:21" x14ac:dyDescent="0.25">
      <c r="A300" s="564">
        <v>994</v>
      </c>
      <c r="B300" s="584">
        <v>9354035</v>
      </c>
      <c r="C300" s="584" t="s">
        <v>663</v>
      </c>
      <c r="D300" s="584" t="s">
        <v>360</v>
      </c>
      <c r="E300" s="610">
        <v>0</v>
      </c>
      <c r="F300" s="610">
        <v>0</v>
      </c>
      <c r="G300" s="610">
        <v>0</v>
      </c>
      <c r="H300" s="610">
        <v>0</v>
      </c>
      <c r="I300" s="610">
        <v>0</v>
      </c>
      <c r="J300" s="610">
        <v>0</v>
      </c>
      <c r="K300" s="610">
        <v>0</v>
      </c>
      <c r="L300" s="610">
        <v>0</v>
      </c>
      <c r="M300" s="610">
        <v>0</v>
      </c>
      <c r="N300" s="610">
        <v>0</v>
      </c>
      <c r="O300" s="610">
        <v>0</v>
      </c>
      <c r="P300" s="610">
        <v>0</v>
      </c>
      <c r="Q300" s="610">
        <v>0</v>
      </c>
      <c r="R300" s="610">
        <v>0</v>
      </c>
      <c r="S300" s="610">
        <v>0</v>
      </c>
      <c r="T300" s="610">
        <v>0</v>
      </c>
      <c r="U300" s="610">
        <v>0</v>
      </c>
    </row>
    <row r="301" spans="1:21" x14ac:dyDescent="0.25">
      <c r="A301" s="564">
        <v>166</v>
      </c>
      <c r="B301" s="584">
        <v>9354036</v>
      </c>
      <c r="C301" s="584" t="s">
        <v>1317</v>
      </c>
      <c r="D301" s="584" t="s">
        <v>360</v>
      </c>
      <c r="E301" s="610">
        <v>0</v>
      </c>
      <c r="F301" s="610">
        <v>0</v>
      </c>
      <c r="G301" s="610">
        <v>0</v>
      </c>
      <c r="H301" s="610">
        <v>0</v>
      </c>
      <c r="I301" s="610">
        <v>0</v>
      </c>
      <c r="J301" s="610">
        <v>0</v>
      </c>
      <c r="K301" s="610">
        <v>0</v>
      </c>
      <c r="L301" s="610">
        <v>0</v>
      </c>
      <c r="M301" s="610">
        <v>0</v>
      </c>
      <c r="N301" s="610">
        <v>0</v>
      </c>
      <c r="O301" s="610">
        <v>0</v>
      </c>
      <c r="P301" s="610">
        <v>0</v>
      </c>
      <c r="Q301" s="610">
        <v>0</v>
      </c>
      <c r="R301" s="610">
        <v>0</v>
      </c>
      <c r="S301" s="610">
        <v>0</v>
      </c>
      <c r="T301" s="610">
        <v>0</v>
      </c>
      <c r="U301" s="610">
        <v>0</v>
      </c>
    </row>
    <row r="302" spans="1:21" x14ac:dyDescent="0.25">
      <c r="A302" s="564">
        <v>165</v>
      </c>
      <c r="B302" s="584">
        <v>9354040</v>
      </c>
      <c r="C302" s="584" t="s">
        <v>765</v>
      </c>
      <c r="D302" s="584" t="s">
        <v>360</v>
      </c>
      <c r="E302" s="610">
        <v>0</v>
      </c>
      <c r="F302" s="610">
        <v>0</v>
      </c>
      <c r="G302" s="610">
        <v>0</v>
      </c>
      <c r="H302" s="610">
        <v>0</v>
      </c>
      <c r="I302" s="610">
        <v>0</v>
      </c>
      <c r="J302" s="610">
        <v>0</v>
      </c>
      <c r="K302" s="610">
        <v>0</v>
      </c>
      <c r="L302" s="610">
        <v>0</v>
      </c>
      <c r="M302" s="610">
        <v>0</v>
      </c>
      <c r="N302" s="610">
        <v>0</v>
      </c>
      <c r="O302" s="610">
        <v>0</v>
      </c>
      <c r="P302" s="610">
        <v>0</v>
      </c>
      <c r="Q302" s="610">
        <v>0</v>
      </c>
      <c r="R302" s="610">
        <v>0</v>
      </c>
      <c r="S302" s="610">
        <v>0</v>
      </c>
      <c r="T302" s="610">
        <v>0</v>
      </c>
      <c r="U302" s="610">
        <v>0</v>
      </c>
    </row>
    <row r="303" spans="1:21" x14ac:dyDescent="0.25">
      <c r="A303" s="564">
        <v>557</v>
      </c>
      <c r="B303" s="584">
        <v>9354041</v>
      </c>
      <c r="C303" s="584" t="s">
        <v>1318</v>
      </c>
      <c r="D303" s="584" t="s">
        <v>360</v>
      </c>
      <c r="E303" s="610">
        <v>0</v>
      </c>
      <c r="F303" s="610">
        <v>0</v>
      </c>
      <c r="G303" s="610">
        <v>0</v>
      </c>
      <c r="H303" s="610">
        <v>0</v>
      </c>
      <c r="I303" s="610">
        <v>0</v>
      </c>
      <c r="J303" s="610">
        <v>0</v>
      </c>
      <c r="K303" s="610">
        <v>0</v>
      </c>
      <c r="L303" s="610">
        <v>0</v>
      </c>
      <c r="M303" s="610">
        <v>0</v>
      </c>
      <c r="N303" s="610">
        <v>0</v>
      </c>
      <c r="O303" s="610">
        <v>0</v>
      </c>
      <c r="P303" s="610">
        <v>0</v>
      </c>
      <c r="Q303" s="610">
        <v>0</v>
      </c>
      <c r="R303" s="610">
        <v>0</v>
      </c>
      <c r="S303" s="610">
        <v>0</v>
      </c>
      <c r="T303" s="610">
        <v>0</v>
      </c>
      <c r="U303" s="610">
        <v>0</v>
      </c>
    </row>
    <row r="304" spans="1:21" x14ac:dyDescent="0.25">
      <c r="A304" s="564">
        <v>599</v>
      </c>
      <c r="B304" s="584">
        <v>9354042</v>
      </c>
      <c r="C304" s="584" t="s">
        <v>1319</v>
      </c>
      <c r="D304" s="584" t="s">
        <v>360</v>
      </c>
      <c r="E304" s="610">
        <v>0</v>
      </c>
      <c r="F304" s="610">
        <v>0</v>
      </c>
      <c r="G304" s="610">
        <v>0</v>
      </c>
      <c r="H304" s="610">
        <v>0</v>
      </c>
      <c r="I304" s="610">
        <v>0</v>
      </c>
      <c r="J304" s="610">
        <v>0</v>
      </c>
      <c r="K304" s="610">
        <v>0</v>
      </c>
      <c r="L304" s="610">
        <v>0</v>
      </c>
      <c r="M304" s="610">
        <v>0</v>
      </c>
      <c r="N304" s="610">
        <v>0</v>
      </c>
      <c r="O304" s="610">
        <v>0</v>
      </c>
      <c r="P304" s="610">
        <v>0</v>
      </c>
      <c r="Q304" s="610">
        <v>0</v>
      </c>
      <c r="R304" s="610">
        <v>0</v>
      </c>
      <c r="S304" s="610">
        <v>0</v>
      </c>
      <c r="T304" s="610">
        <v>0</v>
      </c>
      <c r="U304" s="610">
        <v>0</v>
      </c>
    </row>
    <row r="305" spans="1:21" x14ac:dyDescent="0.25">
      <c r="A305" s="564">
        <v>167</v>
      </c>
      <c r="B305" s="584">
        <v>9354043</v>
      </c>
      <c r="C305" s="584" t="s">
        <v>1320</v>
      </c>
      <c r="D305" s="584" t="s">
        <v>360</v>
      </c>
      <c r="E305" s="610">
        <v>0</v>
      </c>
      <c r="F305" s="610">
        <v>0</v>
      </c>
      <c r="G305" s="610">
        <v>0</v>
      </c>
      <c r="H305" s="610">
        <v>0</v>
      </c>
      <c r="I305" s="610">
        <v>0</v>
      </c>
      <c r="J305" s="610">
        <v>0</v>
      </c>
      <c r="K305" s="610">
        <v>0</v>
      </c>
      <c r="L305" s="610">
        <v>0</v>
      </c>
      <c r="M305" s="610">
        <v>0</v>
      </c>
      <c r="N305" s="610">
        <v>0</v>
      </c>
      <c r="O305" s="610">
        <v>0</v>
      </c>
      <c r="P305" s="610">
        <v>0</v>
      </c>
      <c r="Q305" s="610">
        <v>0</v>
      </c>
      <c r="R305" s="610">
        <v>0</v>
      </c>
      <c r="S305" s="610">
        <v>0</v>
      </c>
      <c r="T305" s="610">
        <v>0</v>
      </c>
      <c r="U305" s="610">
        <v>0</v>
      </c>
    </row>
    <row r="306" spans="1:21" x14ac:dyDescent="0.25">
      <c r="A306" s="564">
        <v>171</v>
      </c>
      <c r="B306" s="584">
        <v>9354045</v>
      </c>
      <c r="C306" s="584" t="s">
        <v>1321</v>
      </c>
      <c r="D306" s="584" t="s">
        <v>360</v>
      </c>
      <c r="E306" s="610">
        <v>0</v>
      </c>
      <c r="F306" s="610">
        <v>0</v>
      </c>
      <c r="G306" s="610">
        <v>0</v>
      </c>
      <c r="H306" s="610">
        <v>0</v>
      </c>
      <c r="I306" s="610">
        <v>0</v>
      </c>
      <c r="J306" s="610">
        <v>0</v>
      </c>
      <c r="K306" s="610">
        <v>0</v>
      </c>
      <c r="L306" s="610">
        <v>0</v>
      </c>
      <c r="M306" s="610">
        <v>0</v>
      </c>
      <c r="N306" s="610">
        <v>0</v>
      </c>
      <c r="O306" s="610">
        <v>0</v>
      </c>
      <c r="P306" s="610">
        <v>0</v>
      </c>
      <c r="Q306" s="610">
        <v>0</v>
      </c>
      <c r="R306" s="610">
        <v>0</v>
      </c>
      <c r="S306" s="610">
        <v>0</v>
      </c>
      <c r="T306" s="610">
        <v>0</v>
      </c>
      <c r="U306" s="610">
        <v>0</v>
      </c>
    </row>
    <row r="307" spans="1:21" x14ac:dyDescent="0.25">
      <c r="A307" s="564">
        <v>175</v>
      </c>
      <c r="B307" s="584">
        <v>9354051</v>
      </c>
      <c r="C307" s="584" t="s">
        <v>1322</v>
      </c>
      <c r="D307" s="584" t="s">
        <v>360</v>
      </c>
      <c r="E307" s="610">
        <v>0</v>
      </c>
      <c r="F307" s="610">
        <v>0</v>
      </c>
      <c r="G307" s="610">
        <v>0</v>
      </c>
      <c r="H307" s="610">
        <v>0</v>
      </c>
      <c r="I307" s="610">
        <v>0</v>
      </c>
      <c r="J307" s="610">
        <v>0</v>
      </c>
      <c r="K307" s="610">
        <v>0</v>
      </c>
      <c r="L307" s="610">
        <v>0</v>
      </c>
      <c r="M307" s="610">
        <v>0</v>
      </c>
      <c r="N307" s="610">
        <v>0</v>
      </c>
      <c r="O307" s="610">
        <v>0</v>
      </c>
      <c r="P307" s="610">
        <v>0</v>
      </c>
      <c r="Q307" s="610">
        <v>0</v>
      </c>
      <c r="R307" s="610">
        <v>0</v>
      </c>
      <c r="S307" s="610">
        <v>0</v>
      </c>
      <c r="T307" s="610">
        <v>0</v>
      </c>
      <c r="U307" s="610">
        <v>0</v>
      </c>
    </row>
    <row r="308" spans="1:21" x14ac:dyDescent="0.25">
      <c r="A308" s="564">
        <v>155</v>
      </c>
      <c r="B308" s="584">
        <v>9354056</v>
      </c>
      <c r="C308" s="584" t="s">
        <v>761</v>
      </c>
      <c r="D308" s="584" t="s">
        <v>360</v>
      </c>
      <c r="E308" s="610">
        <v>0</v>
      </c>
      <c r="F308" s="610">
        <v>0</v>
      </c>
      <c r="G308" s="610">
        <v>0</v>
      </c>
      <c r="H308" s="610">
        <v>0</v>
      </c>
      <c r="I308" s="610">
        <v>0</v>
      </c>
      <c r="J308" s="610">
        <v>0</v>
      </c>
      <c r="K308" s="610">
        <v>0</v>
      </c>
      <c r="L308" s="610">
        <v>0</v>
      </c>
      <c r="M308" s="610">
        <v>0</v>
      </c>
      <c r="N308" s="610">
        <v>0</v>
      </c>
      <c r="O308" s="610">
        <v>0</v>
      </c>
      <c r="P308" s="610">
        <v>0</v>
      </c>
      <c r="Q308" s="610">
        <v>0</v>
      </c>
      <c r="R308" s="610">
        <v>0</v>
      </c>
      <c r="S308" s="610">
        <v>0</v>
      </c>
      <c r="T308" s="610">
        <v>0</v>
      </c>
      <c r="U308" s="610">
        <v>0</v>
      </c>
    </row>
    <row r="309" spans="1:21" x14ac:dyDescent="0.25">
      <c r="A309" s="564">
        <v>156</v>
      </c>
      <c r="B309" s="584">
        <v>9354075</v>
      </c>
      <c r="C309" s="584" t="s">
        <v>762</v>
      </c>
      <c r="D309" s="584" t="s">
        <v>360</v>
      </c>
      <c r="E309" s="610">
        <v>0</v>
      </c>
      <c r="F309" s="610">
        <v>0</v>
      </c>
      <c r="G309" s="610">
        <v>0</v>
      </c>
      <c r="H309" s="610">
        <v>0</v>
      </c>
      <c r="I309" s="610">
        <v>0</v>
      </c>
      <c r="J309" s="610">
        <v>0</v>
      </c>
      <c r="K309" s="610">
        <v>0</v>
      </c>
      <c r="L309" s="610">
        <v>0</v>
      </c>
      <c r="M309" s="610">
        <v>0</v>
      </c>
      <c r="N309" s="610">
        <v>0</v>
      </c>
      <c r="O309" s="610">
        <v>0</v>
      </c>
      <c r="P309" s="610">
        <v>0</v>
      </c>
      <c r="Q309" s="610">
        <v>0</v>
      </c>
      <c r="R309" s="610">
        <v>0</v>
      </c>
      <c r="S309" s="610">
        <v>0</v>
      </c>
      <c r="T309" s="610">
        <v>0</v>
      </c>
      <c r="U309" s="610">
        <v>0</v>
      </c>
    </row>
    <row r="310" spans="1:21" x14ac:dyDescent="0.25">
      <c r="A310" s="564">
        <v>378</v>
      </c>
      <c r="B310" s="584">
        <v>9354076</v>
      </c>
      <c r="C310" s="584" t="s">
        <v>857</v>
      </c>
      <c r="D310" s="584" t="s">
        <v>360</v>
      </c>
      <c r="E310" s="610">
        <v>0</v>
      </c>
      <c r="F310" s="610">
        <v>0</v>
      </c>
      <c r="G310" s="610">
        <v>0</v>
      </c>
      <c r="H310" s="610">
        <v>0</v>
      </c>
      <c r="I310" s="610">
        <v>0</v>
      </c>
      <c r="J310" s="610">
        <v>0</v>
      </c>
      <c r="K310" s="610">
        <v>0</v>
      </c>
      <c r="L310" s="610">
        <v>0</v>
      </c>
      <c r="M310" s="610">
        <v>0</v>
      </c>
      <c r="N310" s="610">
        <v>0</v>
      </c>
      <c r="O310" s="610">
        <v>0</v>
      </c>
      <c r="P310" s="610">
        <v>0</v>
      </c>
      <c r="Q310" s="610">
        <v>0</v>
      </c>
      <c r="R310" s="610">
        <v>0</v>
      </c>
      <c r="S310" s="610">
        <v>0</v>
      </c>
      <c r="T310" s="610">
        <v>0</v>
      </c>
      <c r="U310" s="610">
        <v>0</v>
      </c>
    </row>
    <row r="311" spans="1:21" x14ac:dyDescent="0.25">
      <c r="A311" s="564">
        <v>366</v>
      </c>
      <c r="B311" s="584">
        <v>9354092</v>
      </c>
      <c r="C311" s="584" t="s">
        <v>851</v>
      </c>
      <c r="D311" s="584" t="s">
        <v>360</v>
      </c>
      <c r="E311" s="610">
        <v>0</v>
      </c>
      <c r="F311" s="610">
        <v>0</v>
      </c>
      <c r="G311" s="610">
        <v>0</v>
      </c>
      <c r="H311" s="610">
        <v>0</v>
      </c>
      <c r="I311" s="610">
        <v>0</v>
      </c>
      <c r="J311" s="610">
        <v>0</v>
      </c>
      <c r="K311" s="610">
        <v>0</v>
      </c>
      <c r="L311" s="610">
        <v>0</v>
      </c>
      <c r="M311" s="610">
        <v>0</v>
      </c>
      <c r="N311" s="610">
        <v>0</v>
      </c>
      <c r="O311" s="610">
        <v>0</v>
      </c>
      <c r="P311" s="610">
        <v>0</v>
      </c>
      <c r="Q311" s="610">
        <v>0</v>
      </c>
      <c r="R311" s="610">
        <v>0</v>
      </c>
      <c r="S311" s="610">
        <v>0</v>
      </c>
      <c r="T311" s="610">
        <v>0</v>
      </c>
      <c r="U311" s="610">
        <v>0</v>
      </c>
    </row>
    <row r="312" spans="1:21" x14ac:dyDescent="0.25">
      <c r="A312" s="564">
        <v>375</v>
      </c>
      <c r="B312" s="584">
        <v>9354095</v>
      </c>
      <c r="C312" s="584" t="s">
        <v>1323</v>
      </c>
      <c r="D312" s="584" t="s">
        <v>360</v>
      </c>
      <c r="E312" s="610">
        <v>0</v>
      </c>
      <c r="F312" s="610">
        <v>0</v>
      </c>
      <c r="G312" s="610">
        <v>0</v>
      </c>
      <c r="H312" s="610">
        <v>0</v>
      </c>
      <c r="I312" s="610">
        <v>0</v>
      </c>
      <c r="J312" s="610">
        <v>0</v>
      </c>
      <c r="K312" s="610">
        <v>0</v>
      </c>
      <c r="L312" s="610">
        <v>0</v>
      </c>
      <c r="M312" s="610">
        <v>0</v>
      </c>
      <c r="N312" s="610">
        <v>0</v>
      </c>
      <c r="O312" s="610">
        <v>0</v>
      </c>
      <c r="P312" s="610">
        <v>0</v>
      </c>
      <c r="Q312" s="610">
        <v>0</v>
      </c>
      <c r="R312" s="610">
        <v>0</v>
      </c>
      <c r="S312" s="610">
        <v>0</v>
      </c>
      <c r="T312" s="610">
        <v>0</v>
      </c>
      <c r="U312" s="610">
        <v>0</v>
      </c>
    </row>
    <row r="313" spans="1:21" x14ac:dyDescent="0.25">
      <c r="A313" s="564">
        <v>357</v>
      </c>
      <c r="B313" s="584">
        <v>9354097</v>
      </c>
      <c r="C313" s="584" t="s">
        <v>849</v>
      </c>
      <c r="D313" s="584" t="s">
        <v>360</v>
      </c>
      <c r="E313" s="610">
        <v>0</v>
      </c>
      <c r="F313" s="610">
        <v>0</v>
      </c>
      <c r="G313" s="610">
        <v>0</v>
      </c>
      <c r="H313" s="610">
        <v>0</v>
      </c>
      <c r="I313" s="610">
        <v>0</v>
      </c>
      <c r="J313" s="610">
        <v>0</v>
      </c>
      <c r="K313" s="610">
        <v>0</v>
      </c>
      <c r="L313" s="610">
        <v>0</v>
      </c>
      <c r="M313" s="610">
        <v>0</v>
      </c>
      <c r="N313" s="610">
        <v>0</v>
      </c>
      <c r="O313" s="610">
        <v>0</v>
      </c>
      <c r="P313" s="610">
        <v>0</v>
      </c>
      <c r="Q313" s="610">
        <v>0</v>
      </c>
      <c r="R313" s="610">
        <v>0</v>
      </c>
      <c r="S313" s="610">
        <v>0</v>
      </c>
      <c r="T313" s="610">
        <v>0</v>
      </c>
      <c r="U313" s="610">
        <v>0</v>
      </c>
    </row>
    <row r="314" spans="1:21" x14ac:dyDescent="0.25">
      <c r="A314" s="564">
        <v>362</v>
      </c>
      <c r="B314" s="584">
        <v>9354098</v>
      </c>
      <c r="C314" s="584" t="s">
        <v>1324</v>
      </c>
      <c r="D314" s="584" t="s">
        <v>360</v>
      </c>
      <c r="E314" s="610">
        <v>0</v>
      </c>
      <c r="F314" s="610">
        <v>0</v>
      </c>
      <c r="G314" s="610">
        <v>0</v>
      </c>
      <c r="H314" s="610">
        <v>0</v>
      </c>
      <c r="I314" s="610">
        <v>0</v>
      </c>
      <c r="J314" s="610">
        <v>0</v>
      </c>
      <c r="K314" s="610">
        <v>0</v>
      </c>
      <c r="L314" s="610">
        <v>0</v>
      </c>
      <c r="M314" s="610">
        <v>0</v>
      </c>
      <c r="N314" s="610">
        <v>0</v>
      </c>
      <c r="O314" s="610">
        <v>0</v>
      </c>
      <c r="P314" s="610">
        <v>0</v>
      </c>
      <c r="Q314" s="610">
        <v>0</v>
      </c>
      <c r="R314" s="610">
        <v>0</v>
      </c>
      <c r="S314" s="610">
        <v>0</v>
      </c>
      <c r="T314" s="610">
        <v>0</v>
      </c>
      <c r="U314" s="610">
        <v>0</v>
      </c>
    </row>
    <row r="315" spans="1:21" x14ac:dyDescent="0.25">
      <c r="A315" s="564">
        <v>376</v>
      </c>
      <c r="B315" s="584">
        <v>9354099</v>
      </c>
      <c r="C315" s="584" t="s">
        <v>856</v>
      </c>
      <c r="D315" s="584" t="s">
        <v>360</v>
      </c>
      <c r="E315" s="610">
        <v>0</v>
      </c>
      <c r="F315" s="610">
        <v>0</v>
      </c>
      <c r="G315" s="610">
        <v>0</v>
      </c>
      <c r="H315" s="610">
        <v>0</v>
      </c>
      <c r="I315" s="610">
        <v>0</v>
      </c>
      <c r="J315" s="610">
        <v>0</v>
      </c>
      <c r="K315" s="610">
        <v>0</v>
      </c>
      <c r="L315" s="610">
        <v>0</v>
      </c>
      <c r="M315" s="610">
        <v>0</v>
      </c>
      <c r="N315" s="610">
        <v>0</v>
      </c>
      <c r="O315" s="610">
        <v>0</v>
      </c>
      <c r="P315" s="610">
        <v>0</v>
      </c>
      <c r="Q315" s="610">
        <v>0</v>
      </c>
      <c r="R315" s="610">
        <v>0</v>
      </c>
      <c r="S315" s="610">
        <v>0</v>
      </c>
      <c r="T315" s="610">
        <v>0</v>
      </c>
      <c r="U315" s="610">
        <v>0</v>
      </c>
    </row>
    <row r="316" spans="1:21" x14ac:dyDescent="0.25">
      <c r="A316" s="564">
        <v>554</v>
      </c>
      <c r="B316" s="584">
        <v>9354102</v>
      </c>
      <c r="C316" s="584" t="s">
        <v>943</v>
      </c>
      <c r="D316" s="584" t="s">
        <v>360</v>
      </c>
      <c r="E316" s="610">
        <v>0</v>
      </c>
      <c r="F316" s="610">
        <v>0</v>
      </c>
      <c r="G316" s="610">
        <v>0</v>
      </c>
      <c r="H316" s="610">
        <v>0</v>
      </c>
      <c r="I316" s="610">
        <v>0</v>
      </c>
      <c r="J316" s="610">
        <v>0</v>
      </c>
      <c r="K316" s="610">
        <v>0</v>
      </c>
      <c r="L316" s="610">
        <v>0</v>
      </c>
      <c r="M316" s="610">
        <v>0</v>
      </c>
      <c r="N316" s="610">
        <v>0</v>
      </c>
      <c r="O316" s="610">
        <v>0</v>
      </c>
      <c r="P316" s="610">
        <v>0</v>
      </c>
      <c r="Q316" s="610">
        <v>0</v>
      </c>
      <c r="R316" s="610">
        <v>0</v>
      </c>
      <c r="S316" s="610">
        <v>0</v>
      </c>
      <c r="T316" s="610">
        <v>0</v>
      </c>
      <c r="U316" s="610">
        <v>0</v>
      </c>
    </row>
    <row r="317" spans="1:21" x14ac:dyDescent="0.25">
      <c r="A317" s="564">
        <v>562</v>
      </c>
      <c r="B317" s="584">
        <v>9354103</v>
      </c>
      <c r="C317" s="584" t="s">
        <v>949</v>
      </c>
      <c r="D317" s="584" t="s">
        <v>360</v>
      </c>
      <c r="E317" s="610">
        <v>0</v>
      </c>
      <c r="F317" s="610">
        <v>0</v>
      </c>
      <c r="G317" s="610">
        <v>0</v>
      </c>
      <c r="H317" s="610">
        <v>0</v>
      </c>
      <c r="I317" s="610">
        <v>0</v>
      </c>
      <c r="J317" s="610">
        <v>0</v>
      </c>
      <c r="K317" s="610">
        <v>0</v>
      </c>
      <c r="L317" s="610">
        <v>0</v>
      </c>
      <c r="M317" s="610">
        <v>0</v>
      </c>
      <c r="N317" s="610">
        <v>0</v>
      </c>
      <c r="O317" s="610">
        <v>0</v>
      </c>
      <c r="P317" s="610">
        <v>0</v>
      </c>
      <c r="Q317" s="610">
        <v>0</v>
      </c>
      <c r="R317" s="610">
        <v>0</v>
      </c>
      <c r="S317" s="610">
        <v>0</v>
      </c>
      <c r="T317" s="610">
        <v>0</v>
      </c>
      <c r="U317" s="610">
        <v>0</v>
      </c>
    </row>
    <row r="318" spans="1:21" x14ac:dyDescent="0.25">
      <c r="A318" s="564">
        <v>159</v>
      </c>
      <c r="B318" s="584">
        <v>9354504</v>
      </c>
      <c r="C318" s="584" t="s">
        <v>764</v>
      </c>
      <c r="D318" s="584" t="s">
        <v>360</v>
      </c>
      <c r="E318" s="610">
        <v>0</v>
      </c>
      <c r="F318" s="610">
        <v>0</v>
      </c>
      <c r="G318" s="610">
        <v>0</v>
      </c>
      <c r="H318" s="610">
        <v>0</v>
      </c>
      <c r="I318" s="610">
        <v>0</v>
      </c>
      <c r="J318" s="610">
        <v>0</v>
      </c>
      <c r="K318" s="610">
        <v>0</v>
      </c>
      <c r="L318" s="610">
        <v>0</v>
      </c>
      <c r="M318" s="610">
        <v>0</v>
      </c>
      <c r="N318" s="610">
        <v>0</v>
      </c>
      <c r="O318" s="610">
        <v>0</v>
      </c>
      <c r="P318" s="610">
        <v>0</v>
      </c>
      <c r="Q318" s="610">
        <v>0</v>
      </c>
      <c r="R318" s="610">
        <v>0</v>
      </c>
      <c r="S318" s="610">
        <v>0</v>
      </c>
      <c r="T318" s="610">
        <v>0</v>
      </c>
      <c r="U318" s="610">
        <v>0</v>
      </c>
    </row>
    <row r="319" spans="1:21" x14ac:dyDescent="0.25">
      <c r="A319" s="564">
        <v>372</v>
      </c>
      <c r="B319" s="584">
        <v>9354603</v>
      </c>
      <c r="C319" s="584" t="s">
        <v>854</v>
      </c>
      <c r="D319" s="584" t="s">
        <v>360</v>
      </c>
      <c r="E319" s="610">
        <v>0</v>
      </c>
      <c r="F319" s="610">
        <v>0</v>
      </c>
      <c r="G319" s="610">
        <v>0</v>
      </c>
      <c r="H319" s="610">
        <v>0</v>
      </c>
      <c r="I319" s="610">
        <v>0</v>
      </c>
      <c r="J319" s="610">
        <v>0</v>
      </c>
      <c r="K319" s="610">
        <v>0</v>
      </c>
      <c r="L319" s="610">
        <v>0</v>
      </c>
      <c r="M319" s="610">
        <v>0</v>
      </c>
      <c r="N319" s="610">
        <v>0</v>
      </c>
      <c r="O319" s="610">
        <v>0</v>
      </c>
      <c r="P319" s="610">
        <v>0</v>
      </c>
      <c r="Q319" s="610">
        <v>0</v>
      </c>
      <c r="R319" s="610">
        <v>0</v>
      </c>
      <c r="S319" s="610">
        <v>0</v>
      </c>
      <c r="T319" s="610">
        <v>0</v>
      </c>
      <c r="U319" s="610">
        <v>0</v>
      </c>
    </row>
    <row r="320" spans="1:21" x14ac:dyDescent="0.25">
      <c r="A320" s="564">
        <v>368</v>
      </c>
      <c r="B320" s="584">
        <v>9354606</v>
      </c>
      <c r="C320" s="584" t="s">
        <v>852</v>
      </c>
      <c r="D320" s="584" t="s">
        <v>360</v>
      </c>
      <c r="E320" s="610">
        <v>0</v>
      </c>
      <c r="F320" s="610">
        <v>0</v>
      </c>
      <c r="G320" s="610">
        <v>0</v>
      </c>
      <c r="H320" s="610">
        <v>0</v>
      </c>
      <c r="I320" s="610">
        <v>0</v>
      </c>
      <c r="J320" s="610">
        <v>0</v>
      </c>
      <c r="K320" s="610">
        <v>0</v>
      </c>
      <c r="L320" s="610">
        <v>0</v>
      </c>
      <c r="M320" s="610">
        <v>0</v>
      </c>
      <c r="N320" s="610">
        <v>0</v>
      </c>
      <c r="O320" s="610">
        <v>0</v>
      </c>
      <c r="P320" s="610">
        <v>0</v>
      </c>
      <c r="Q320" s="610">
        <v>0</v>
      </c>
      <c r="R320" s="610">
        <v>0</v>
      </c>
      <c r="S320" s="610">
        <v>0</v>
      </c>
      <c r="T320" s="610">
        <v>0</v>
      </c>
      <c r="U320" s="610">
        <v>0</v>
      </c>
    </row>
    <row r="321" spans="1:21" x14ac:dyDescent="0.25">
      <c r="A321" s="564">
        <v>483</v>
      </c>
      <c r="B321" s="584">
        <v>9352023</v>
      </c>
      <c r="C321" s="584" t="s">
        <v>1325</v>
      </c>
      <c r="D321" s="584" t="s">
        <v>664</v>
      </c>
      <c r="E321" s="610">
        <v>0</v>
      </c>
      <c r="F321" s="610">
        <v>0</v>
      </c>
      <c r="G321" s="610">
        <v>0</v>
      </c>
      <c r="H321" s="610">
        <v>0</v>
      </c>
      <c r="I321" s="610">
        <v>0</v>
      </c>
      <c r="J321" s="610">
        <v>0</v>
      </c>
      <c r="K321" s="610">
        <v>0</v>
      </c>
      <c r="L321" s="610">
        <v>0</v>
      </c>
      <c r="M321" s="610">
        <v>0</v>
      </c>
      <c r="N321" s="610">
        <v>0</v>
      </c>
      <c r="O321" s="610">
        <v>0</v>
      </c>
      <c r="P321" s="610">
        <v>0</v>
      </c>
      <c r="Q321" s="610">
        <v>0</v>
      </c>
      <c r="R321" s="610">
        <v>0</v>
      </c>
      <c r="S321" s="610">
        <v>0</v>
      </c>
      <c r="T321" s="610">
        <v>0</v>
      </c>
      <c r="U321" s="610">
        <v>0</v>
      </c>
    </row>
    <row r="322" spans="1:21" x14ac:dyDescent="0.25">
      <c r="A322" s="564">
        <v>512</v>
      </c>
      <c r="B322" s="584">
        <v>9352044</v>
      </c>
      <c r="C322" s="584" t="s">
        <v>1326</v>
      </c>
      <c r="D322" s="584" t="s">
        <v>664</v>
      </c>
      <c r="E322" s="610">
        <v>0</v>
      </c>
      <c r="F322" s="610">
        <v>0</v>
      </c>
      <c r="G322" s="610">
        <v>0</v>
      </c>
      <c r="H322" s="610">
        <v>0</v>
      </c>
      <c r="I322" s="610">
        <v>0</v>
      </c>
      <c r="J322" s="610">
        <v>0</v>
      </c>
      <c r="K322" s="610">
        <v>0</v>
      </c>
      <c r="L322" s="610">
        <v>0</v>
      </c>
      <c r="M322" s="610">
        <v>0</v>
      </c>
      <c r="N322" s="610">
        <v>0</v>
      </c>
      <c r="O322" s="610">
        <v>0</v>
      </c>
      <c r="P322" s="610">
        <v>0</v>
      </c>
      <c r="Q322" s="610">
        <v>0</v>
      </c>
      <c r="R322" s="610">
        <v>0</v>
      </c>
      <c r="S322" s="610">
        <v>0</v>
      </c>
      <c r="T322" s="610">
        <v>0</v>
      </c>
      <c r="U322" s="610">
        <v>0</v>
      </c>
    </row>
    <row r="323" spans="1:21" x14ac:dyDescent="0.25">
      <c r="A323" s="564">
        <v>270</v>
      </c>
      <c r="B323" s="584">
        <v>9352161</v>
      </c>
      <c r="C323" s="584" t="s">
        <v>1327</v>
      </c>
      <c r="D323" s="584" t="s">
        <v>664</v>
      </c>
      <c r="E323" s="610">
        <v>0</v>
      </c>
      <c r="F323" s="610">
        <v>0</v>
      </c>
      <c r="G323" s="610">
        <v>0</v>
      </c>
      <c r="H323" s="610">
        <v>0</v>
      </c>
      <c r="I323" s="610">
        <v>0</v>
      </c>
      <c r="J323" s="610">
        <v>0</v>
      </c>
      <c r="K323" s="610">
        <v>0</v>
      </c>
      <c r="L323" s="610">
        <v>0</v>
      </c>
      <c r="M323" s="610">
        <v>0</v>
      </c>
      <c r="N323" s="610">
        <v>0</v>
      </c>
      <c r="O323" s="610">
        <v>0</v>
      </c>
      <c r="P323" s="610">
        <v>0</v>
      </c>
      <c r="Q323" s="610">
        <v>0</v>
      </c>
      <c r="R323" s="610">
        <v>0</v>
      </c>
      <c r="S323" s="610">
        <v>0</v>
      </c>
      <c r="T323" s="610">
        <v>0</v>
      </c>
      <c r="U323" s="610">
        <v>0</v>
      </c>
    </row>
    <row r="324" spans="1:21" x14ac:dyDescent="0.25">
      <c r="A324" s="564">
        <v>119</v>
      </c>
      <c r="B324" s="584">
        <v>9352128</v>
      </c>
      <c r="C324" s="584" t="s">
        <v>1183</v>
      </c>
      <c r="D324" s="584" t="s">
        <v>664</v>
      </c>
      <c r="E324" s="610">
        <v>0</v>
      </c>
      <c r="F324" s="610">
        <v>0</v>
      </c>
      <c r="G324" s="610">
        <v>0</v>
      </c>
      <c r="H324" s="610">
        <v>0</v>
      </c>
      <c r="I324" s="610">
        <v>0</v>
      </c>
      <c r="J324" s="610">
        <v>0</v>
      </c>
      <c r="K324" s="610">
        <v>0</v>
      </c>
      <c r="L324" s="610">
        <v>0</v>
      </c>
      <c r="M324" s="610">
        <v>0</v>
      </c>
      <c r="N324" s="610">
        <v>0</v>
      </c>
      <c r="O324" s="610">
        <v>0</v>
      </c>
      <c r="P324" s="610">
        <v>0</v>
      </c>
      <c r="Q324" s="610">
        <v>0</v>
      </c>
      <c r="R324" s="610">
        <v>0</v>
      </c>
      <c r="S324" s="610">
        <v>0</v>
      </c>
      <c r="T324" s="610">
        <v>0</v>
      </c>
      <c r="U324" s="610">
        <v>0</v>
      </c>
    </row>
    <row r="325" spans="1:21" x14ac:dyDescent="0.25">
      <c r="A325" s="564">
        <v>225</v>
      </c>
      <c r="B325" s="584">
        <v>9353086</v>
      </c>
      <c r="C325" s="584" t="s">
        <v>1223</v>
      </c>
      <c r="D325" s="584" t="s">
        <v>664</v>
      </c>
      <c r="E325" s="610">
        <v>0</v>
      </c>
      <c r="F325" s="610">
        <v>0</v>
      </c>
      <c r="G325" s="610">
        <v>0</v>
      </c>
      <c r="H325" s="610">
        <v>0</v>
      </c>
      <c r="I325" s="610">
        <v>0</v>
      </c>
      <c r="J325" s="610">
        <v>0</v>
      </c>
      <c r="K325" s="610">
        <v>0</v>
      </c>
      <c r="L325" s="610">
        <v>0</v>
      </c>
      <c r="M325" s="610">
        <v>0</v>
      </c>
      <c r="N325" s="610">
        <v>0</v>
      </c>
      <c r="O325" s="610">
        <v>0</v>
      </c>
      <c r="P325" s="610">
        <v>0</v>
      </c>
      <c r="Q325" s="610">
        <v>0</v>
      </c>
      <c r="R325" s="610">
        <v>0</v>
      </c>
      <c r="S325" s="610">
        <v>0</v>
      </c>
      <c r="T325" s="610">
        <v>0</v>
      </c>
      <c r="U325" s="610">
        <v>0</v>
      </c>
    </row>
    <row r="326" spans="1:21" x14ac:dyDescent="0.25">
      <c r="A326" s="564">
        <v>455</v>
      </c>
      <c r="B326" s="584">
        <v>9353320</v>
      </c>
      <c r="C326" s="584" t="s">
        <v>1244</v>
      </c>
      <c r="D326" s="584" t="s">
        <v>664</v>
      </c>
      <c r="E326" s="610">
        <v>0</v>
      </c>
      <c r="F326" s="610">
        <v>0</v>
      </c>
      <c r="G326" s="610">
        <v>0</v>
      </c>
      <c r="H326" s="610">
        <v>0</v>
      </c>
      <c r="I326" s="610">
        <v>0</v>
      </c>
      <c r="J326" s="610">
        <v>0</v>
      </c>
      <c r="K326" s="610">
        <v>0</v>
      </c>
      <c r="L326" s="610">
        <v>0</v>
      </c>
      <c r="M326" s="610">
        <v>0</v>
      </c>
      <c r="N326" s="610">
        <v>0</v>
      </c>
      <c r="O326" s="610">
        <v>0</v>
      </c>
      <c r="P326" s="610">
        <v>0</v>
      </c>
      <c r="Q326" s="610">
        <v>0</v>
      </c>
      <c r="R326" s="610">
        <v>0</v>
      </c>
      <c r="S326" s="610">
        <v>0</v>
      </c>
      <c r="T326" s="610">
        <v>0</v>
      </c>
      <c r="U326" s="610">
        <v>0</v>
      </c>
    </row>
    <row r="327" spans="1:21" x14ac:dyDescent="0.25">
      <c r="A327" s="564">
        <v>82</v>
      </c>
      <c r="B327" s="584">
        <v>9352098</v>
      </c>
      <c r="C327" s="584" t="s">
        <v>1177</v>
      </c>
      <c r="D327" s="584" t="s">
        <v>664</v>
      </c>
      <c r="E327" s="610">
        <v>0</v>
      </c>
      <c r="F327" s="610">
        <v>0</v>
      </c>
      <c r="G327" s="610">
        <v>0</v>
      </c>
      <c r="H327" s="610">
        <v>0</v>
      </c>
      <c r="I327" s="610">
        <v>0</v>
      </c>
      <c r="J327" s="610">
        <v>0</v>
      </c>
      <c r="K327" s="610">
        <v>0</v>
      </c>
      <c r="L327" s="610">
        <v>0</v>
      </c>
      <c r="M327" s="610">
        <v>0</v>
      </c>
      <c r="N327" s="610">
        <v>0</v>
      </c>
      <c r="O327" s="610">
        <v>0</v>
      </c>
      <c r="P327" s="610">
        <v>0</v>
      </c>
      <c r="Q327" s="610">
        <v>0</v>
      </c>
      <c r="R327" s="610">
        <v>0</v>
      </c>
      <c r="S327" s="610">
        <v>0</v>
      </c>
      <c r="T327" s="610">
        <v>0</v>
      </c>
      <c r="U327" s="610">
        <v>0</v>
      </c>
    </row>
    <row r="328" spans="1:21" x14ac:dyDescent="0.25">
      <c r="A328" s="564">
        <v>515</v>
      </c>
      <c r="B328" s="584">
        <v>9353063</v>
      </c>
      <c r="C328" s="584" t="s">
        <v>931</v>
      </c>
      <c r="D328" s="584" t="s">
        <v>664</v>
      </c>
      <c r="E328" s="610">
        <v>0</v>
      </c>
      <c r="F328" s="610">
        <v>0</v>
      </c>
      <c r="G328" s="610">
        <v>0</v>
      </c>
      <c r="H328" s="610">
        <v>0</v>
      </c>
      <c r="I328" s="610">
        <v>0</v>
      </c>
      <c r="J328" s="610">
        <v>0</v>
      </c>
      <c r="K328" s="610">
        <v>0</v>
      </c>
      <c r="L328" s="610">
        <v>0</v>
      </c>
      <c r="M328" s="610">
        <v>0</v>
      </c>
      <c r="N328" s="610">
        <v>0</v>
      </c>
      <c r="O328" s="610">
        <v>0</v>
      </c>
      <c r="P328" s="610">
        <v>0</v>
      </c>
      <c r="Q328" s="610">
        <v>0</v>
      </c>
      <c r="R328" s="610">
        <v>0</v>
      </c>
      <c r="S328" s="610">
        <v>0</v>
      </c>
      <c r="T328" s="610">
        <v>0</v>
      </c>
      <c r="U328" s="610">
        <v>0</v>
      </c>
    </row>
    <row r="329" spans="1:21" x14ac:dyDescent="0.25">
      <c r="B329" s="584" t="s">
        <v>1328</v>
      </c>
      <c r="C329" s="584" t="s">
        <v>1328</v>
      </c>
      <c r="D329" s="584" t="s">
        <v>1328</v>
      </c>
      <c r="E329" s="610">
        <v>0</v>
      </c>
      <c r="F329" s="610">
        <v>0</v>
      </c>
      <c r="G329" s="610">
        <v>0</v>
      </c>
      <c r="H329" s="610">
        <v>0</v>
      </c>
      <c r="I329" s="610">
        <v>0</v>
      </c>
      <c r="J329" s="610">
        <v>0</v>
      </c>
      <c r="K329" s="610">
        <v>0</v>
      </c>
      <c r="L329" s="610">
        <v>0</v>
      </c>
      <c r="M329" s="610">
        <v>0</v>
      </c>
      <c r="N329" s="610">
        <v>0</v>
      </c>
      <c r="O329" s="610">
        <v>0</v>
      </c>
      <c r="P329" s="610">
        <v>0</v>
      </c>
      <c r="Q329" s="610">
        <v>0</v>
      </c>
      <c r="R329" s="610">
        <v>0</v>
      </c>
      <c r="S329" s="610">
        <v>0</v>
      </c>
      <c r="T329" s="610">
        <v>0</v>
      </c>
      <c r="U329" s="610">
        <v>0</v>
      </c>
    </row>
    <row r="330" spans="1:21" x14ac:dyDescent="0.25">
      <c r="B330" s="584" t="s">
        <v>1328</v>
      </c>
      <c r="C330" s="584" t="s">
        <v>1328</v>
      </c>
      <c r="D330" s="584" t="s">
        <v>1328</v>
      </c>
      <c r="E330" s="610">
        <v>0</v>
      </c>
      <c r="F330" s="610">
        <v>0</v>
      </c>
      <c r="G330" s="610">
        <v>0</v>
      </c>
      <c r="H330" s="610">
        <v>0</v>
      </c>
      <c r="I330" s="610">
        <v>0</v>
      </c>
      <c r="J330" s="610">
        <v>0</v>
      </c>
      <c r="K330" s="610">
        <v>0</v>
      </c>
      <c r="L330" s="610">
        <v>0</v>
      </c>
      <c r="M330" s="610">
        <v>0</v>
      </c>
      <c r="N330" s="610">
        <v>0</v>
      </c>
      <c r="O330" s="610">
        <v>0</v>
      </c>
      <c r="P330" s="610">
        <v>0</v>
      </c>
      <c r="Q330" s="610">
        <v>0</v>
      </c>
      <c r="R330" s="610">
        <v>0</v>
      </c>
      <c r="S330" s="610">
        <v>0</v>
      </c>
      <c r="T330" s="610">
        <v>0</v>
      </c>
      <c r="U330" s="610">
        <v>0</v>
      </c>
    </row>
    <row r="331" spans="1:21" x14ac:dyDescent="0.25">
      <c r="B331" s="584" t="s">
        <v>1328</v>
      </c>
      <c r="C331" s="584" t="s">
        <v>1328</v>
      </c>
      <c r="D331" s="584" t="s">
        <v>1328</v>
      </c>
      <c r="E331" s="610">
        <v>0</v>
      </c>
      <c r="F331" s="610">
        <v>0</v>
      </c>
      <c r="G331" s="610">
        <v>0</v>
      </c>
      <c r="H331" s="610">
        <v>0</v>
      </c>
      <c r="I331" s="610">
        <v>0</v>
      </c>
      <c r="J331" s="610">
        <v>0</v>
      </c>
      <c r="K331" s="610">
        <v>0</v>
      </c>
      <c r="L331" s="610">
        <v>0</v>
      </c>
      <c r="M331" s="610">
        <v>0</v>
      </c>
      <c r="N331" s="610">
        <v>0</v>
      </c>
      <c r="O331" s="610">
        <v>0</v>
      </c>
      <c r="P331" s="610">
        <v>0</v>
      </c>
      <c r="Q331" s="610">
        <v>0</v>
      </c>
      <c r="R331" s="610">
        <v>0</v>
      </c>
      <c r="S331" s="610">
        <v>0</v>
      </c>
      <c r="T331" s="610">
        <v>0</v>
      </c>
      <c r="U331" s="610">
        <v>0</v>
      </c>
    </row>
    <row r="332" spans="1:21" x14ac:dyDescent="0.25">
      <c r="B332" s="584" t="s">
        <v>1328</v>
      </c>
      <c r="C332" s="584" t="s">
        <v>1328</v>
      </c>
      <c r="D332" s="584" t="s">
        <v>1328</v>
      </c>
      <c r="E332" s="610">
        <v>0</v>
      </c>
      <c r="F332" s="610">
        <v>0</v>
      </c>
      <c r="G332" s="610">
        <v>0</v>
      </c>
      <c r="H332" s="610">
        <v>0</v>
      </c>
      <c r="I332" s="610">
        <v>0</v>
      </c>
      <c r="J332" s="610">
        <v>0</v>
      </c>
      <c r="K332" s="610">
        <v>0</v>
      </c>
      <c r="L332" s="610">
        <v>0</v>
      </c>
      <c r="M332" s="610">
        <v>0</v>
      </c>
      <c r="N332" s="610">
        <v>0</v>
      </c>
      <c r="O332" s="610">
        <v>0</v>
      </c>
      <c r="P332" s="610">
        <v>0</v>
      </c>
      <c r="Q332" s="610">
        <v>0</v>
      </c>
      <c r="R332" s="610">
        <v>0</v>
      </c>
      <c r="S332" s="610">
        <v>0</v>
      </c>
      <c r="T332" s="610">
        <v>0</v>
      </c>
      <c r="U332" s="610">
        <v>0</v>
      </c>
    </row>
    <row r="333" spans="1:21" x14ac:dyDescent="0.25">
      <c r="B333" s="584" t="s">
        <v>1328</v>
      </c>
      <c r="C333" s="584" t="s">
        <v>1328</v>
      </c>
      <c r="D333" s="584" t="s">
        <v>1328</v>
      </c>
      <c r="E333" s="610">
        <v>0</v>
      </c>
      <c r="F333" s="610">
        <v>0</v>
      </c>
      <c r="G333" s="610">
        <v>0</v>
      </c>
      <c r="H333" s="610">
        <v>0</v>
      </c>
      <c r="I333" s="610">
        <v>0</v>
      </c>
      <c r="J333" s="610">
        <v>0</v>
      </c>
      <c r="K333" s="610">
        <v>0</v>
      </c>
      <c r="L333" s="610">
        <v>0</v>
      </c>
      <c r="M333" s="610">
        <v>0</v>
      </c>
      <c r="N333" s="610">
        <v>0</v>
      </c>
      <c r="O333" s="610">
        <v>0</v>
      </c>
      <c r="P333" s="610">
        <v>0</v>
      </c>
      <c r="Q333" s="610">
        <v>0</v>
      </c>
      <c r="R333" s="610">
        <v>0</v>
      </c>
      <c r="S333" s="610">
        <v>0</v>
      </c>
      <c r="T333" s="610">
        <v>0</v>
      </c>
      <c r="U333" s="610">
        <v>0</v>
      </c>
    </row>
    <row r="334" spans="1:21" x14ac:dyDescent="0.25">
      <c r="B334" s="584" t="s">
        <v>1328</v>
      </c>
      <c r="C334" s="584" t="s">
        <v>1328</v>
      </c>
      <c r="D334" s="584" t="s">
        <v>1328</v>
      </c>
      <c r="E334" s="610">
        <v>0</v>
      </c>
      <c r="F334" s="610">
        <v>0</v>
      </c>
      <c r="G334" s="610">
        <v>0</v>
      </c>
      <c r="H334" s="610">
        <v>0</v>
      </c>
      <c r="I334" s="610">
        <v>0</v>
      </c>
      <c r="J334" s="610">
        <v>0</v>
      </c>
      <c r="K334" s="610">
        <v>0</v>
      </c>
      <c r="L334" s="610">
        <v>0</v>
      </c>
      <c r="M334" s="610">
        <v>0</v>
      </c>
      <c r="N334" s="610">
        <v>0</v>
      </c>
      <c r="O334" s="610">
        <v>0</v>
      </c>
      <c r="P334" s="610">
        <v>0</v>
      </c>
      <c r="Q334" s="610">
        <v>0</v>
      </c>
      <c r="R334" s="610">
        <v>0</v>
      </c>
      <c r="S334" s="610">
        <v>0</v>
      </c>
      <c r="T334" s="610">
        <v>0</v>
      </c>
      <c r="U334" s="610">
        <v>0</v>
      </c>
    </row>
    <row r="335" spans="1:21" x14ac:dyDescent="0.25">
      <c r="B335" s="584" t="s">
        <v>1328</v>
      </c>
      <c r="C335" s="584" t="s">
        <v>1328</v>
      </c>
      <c r="D335" s="584" t="s">
        <v>1328</v>
      </c>
      <c r="E335" s="610">
        <v>0</v>
      </c>
      <c r="F335" s="610">
        <v>0</v>
      </c>
      <c r="G335" s="610">
        <v>0</v>
      </c>
      <c r="H335" s="610">
        <v>0</v>
      </c>
      <c r="I335" s="610">
        <v>0</v>
      </c>
      <c r="J335" s="610">
        <v>0</v>
      </c>
      <c r="K335" s="610">
        <v>0</v>
      </c>
      <c r="L335" s="610">
        <v>0</v>
      </c>
      <c r="M335" s="610">
        <v>0</v>
      </c>
      <c r="N335" s="610">
        <v>0</v>
      </c>
      <c r="O335" s="610">
        <v>0</v>
      </c>
      <c r="P335" s="610">
        <v>0</v>
      </c>
      <c r="Q335" s="610">
        <v>0</v>
      </c>
      <c r="R335" s="610">
        <v>0</v>
      </c>
      <c r="S335" s="610">
        <v>0</v>
      </c>
      <c r="T335" s="610">
        <v>0</v>
      </c>
      <c r="U335" s="610">
        <v>0</v>
      </c>
    </row>
    <row r="336" spans="1:21" x14ac:dyDescent="0.25">
      <c r="B336" s="584" t="s">
        <v>1328</v>
      </c>
      <c r="C336" s="584" t="s">
        <v>1328</v>
      </c>
      <c r="D336" s="584" t="s">
        <v>1328</v>
      </c>
      <c r="E336" s="610">
        <v>0</v>
      </c>
      <c r="F336" s="610">
        <v>0</v>
      </c>
      <c r="G336" s="610">
        <v>0</v>
      </c>
      <c r="H336" s="610">
        <v>0</v>
      </c>
      <c r="I336" s="610">
        <v>0</v>
      </c>
      <c r="J336" s="610">
        <v>0</v>
      </c>
      <c r="K336" s="610">
        <v>0</v>
      </c>
      <c r="L336" s="610">
        <v>0</v>
      </c>
      <c r="M336" s="610">
        <v>0</v>
      </c>
      <c r="N336" s="610">
        <v>0</v>
      </c>
      <c r="O336" s="610">
        <v>0</v>
      </c>
      <c r="P336" s="610">
        <v>0</v>
      </c>
      <c r="Q336" s="610">
        <v>0</v>
      </c>
      <c r="R336" s="610">
        <v>0</v>
      </c>
      <c r="S336" s="610">
        <v>0</v>
      </c>
      <c r="T336" s="610">
        <v>0</v>
      </c>
      <c r="U336" s="610">
        <v>0</v>
      </c>
    </row>
    <row r="337" spans="2:21" x14ac:dyDescent="0.25">
      <c r="B337" s="584" t="s">
        <v>1328</v>
      </c>
      <c r="C337" s="584" t="s">
        <v>1328</v>
      </c>
      <c r="D337" s="584" t="s">
        <v>1328</v>
      </c>
      <c r="E337" s="610">
        <v>0</v>
      </c>
      <c r="F337" s="610">
        <v>0</v>
      </c>
      <c r="G337" s="610">
        <v>0</v>
      </c>
      <c r="H337" s="610">
        <v>0</v>
      </c>
      <c r="I337" s="610">
        <v>0</v>
      </c>
      <c r="J337" s="610">
        <v>0</v>
      </c>
      <c r="K337" s="610">
        <v>0</v>
      </c>
      <c r="L337" s="610">
        <v>0</v>
      </c>
      <c r="M337" s="610">
        <v>0</v>
      </c>
      <c r="N337" s="610">
        <v>0</v>
      </c>
      <c r="O337" s="610">
        <v>0</v>
      </c>
      <c r="P337" s="610">
        <v>0</v>
      </c>
      <c r="Q337" s="610">
        <v>0</v>
      </c>
      <c r="R337" s="610">
        <v>0</v>
      </c>
      <c r="S337" s="610">
        <v>0</v>
      </c>
      <c r="T337" s="610">
        <v>0</v>
      </c>
      <c r="U337" s="610">
        <v>0</v>
      </c>
    </row>
    <row r="338" spans="2:21" x14ac:dyDescent="0.25">
      <c r="B338" s="584" t="s">
        <v>1328</v>
      </c>
      <c r="C338" s="584" t="s">
        <v>1328</v>
      </c>
      <c r="D338" s="584" t="s">
        <v>1328</v>
      </c>
      <c r="E338" s="610">
        <v>0</v>
      </c>
      <c r="F338" s="610">
        <v>0</v>
      </c>
      <c r="G338" s="610">
        <v>0</v>
      </c>
      <c r="H338" s="610">
        <v>0</v>
      </c>
      <c r="I338" s="610">
        <v>0</v>
      </c>
      <c r="J338" s="610">
        <v>0</v>
      </c>
      <c r="K338" s="610">
        <v>0</v>
      </c>
      <c r="L338" s="610">
        <v>0</v>
      </c>
      <c r="M338" s="610">
        <v>0</v>
      </c>
      <c r="N338" s="610">
        <v>0</v>
      </c>
      <c r="O338" s="610">
        <v>0</v>
      </c>
      <c r="P338" s="610">
        <v>0</v>
      </c>
      <c r="Q338" s="610">
        <v>0</v>
      </c>
      <c r="R338" s="610">
        <v>0</v>
      </c>
      <c r="S338" s="610">
        <v>0</v>
      </c>
      <c r="T338" s="610">
        <v>0</v>
      </c>
      <c r="U338" s="610">
        <v>0</v>
      </c>
    </row>
    <row r="339" spans="2:21" x14ac:dyDescent="0.25">
      <c r="B339" s="584" t="s">
        <v>1328</v>
      </c>
      <c r="C339" s="584" t="s">
        <v>1328</v>
      </c>
      <c r="D339" s="584" t="s">
        <v>1328</v>
      </c>
      <c r="E339" s="610">
        <v>0</v>
      </c>
      <c r="F339" s="610">
        <v>0</v>
      </c>
      <c r="G339" s="610">
        <v>0</v>
      </c>
      <c r="H339" s="610">
        <v>0</v>
      </c>
      <c r="I339" s="610">
        <v>0</v>
      </c>
      <c r="J339" s="610">
        <v>0</v>
      </c>
      <c r="K339" s="610">
        <v>0</v>
      </c>
      <c r="L339" s="610">
        <v>0</v>
      </c>
      <c r="M339" s="610">
        <v>0</v>
      </c>
      <c r="N339" s="610">
        <v>0</v>
      </c>
      <c r="O339" s="610">
        <v>0</v>
      </c>
      <c r="P339" s="610">
        <v>0</v>
      </c>
      <c r="Q339" s="610">
        <v>0</v>
      </c>
      <c r="R339" s="610">
        <v>0</v>
      </c>
      <c r="S339" s="610">
        <v>0</v>
      </c>
      <c r="T339" s="610">
        <v>0</v>
      </c>
      <c r="U339" s="610">
        <v>0</v>
      </c>
    </row>
    <row r="340" spans="2:21" x14ac:dyDescent="0.25">
      <c r="B340" s="584" t="s">
        <v>1328</v>
      </c>
      <c r="C340" s="584" t="s">
        <v>1328</v>
      </c>
      <c r="D340" s="584" t="s">
        <v>1328</v>
      </c>
      <c r="E340" s="610">
        <v>0</v>
      </c>
      <c r="F340" s="610">
        <v>0</v>
      </c>
      <c r="G340" s="610">
        <v>0</v>
      </c>
      <c r="H340" s="610">
        <v>0</v>
      </c>
      <c r="I340" s="610">
        <v>0</v>
      </c>
      <c r="J340" s="610">
        <v>0</v>
      </c>
      <c r="K340" s="610">
        <v>0</v>
      </c>
      <c r="L340" s="610">
        <v>0</v>
      </c>
      <c r="M340" s="610">
        <v>0</v>
      </c>
      <c r="N340" s="610">
        <v>0</v>
      </c>
      <c r="O340" s="610">
        <v>0</v>
      </c>
      <c r="P340" s="610">
        <v>0</v>
      </c>
      <c r="Q340" s="610">
        <v>0</v>
      </c>
      <c r="R340" s="610">
        <v>0</v>
      </c>
      <c r="S340" s="610">
        <v>0</v>
      </c>
      <c r="T340" s="610">
        <v>0</v>
      </c>
      <c r="U340" s="610">
        <v>0</v>
      </c>
    </row>
    <row r="341" spans="2:21" x14ac:dyDescent="0.25">
      <c r="B341" s="584" t="s">
        <v>1328</v>
      </c>
      <c r="C341" s="584" t="s">
        <v>1328</v>
      </c>
      <c r="D341" s="584" t="s">
        <v>1328</v>
      </c>
      <c r="E341" s="610">
        <v>0</v>
      </c>
      <c r="F341" s="610">
        <v>0</v>
      </c>
      <c r="G341" s="610">
        <v>0</v>
      </c>
      <c r="H341" s="610">
        <v>0</v>
      </c>
      <c r="I341" s="610">
        <v>0</v>
      </c>
      <c r="J341" s="610">
        <v>0</v>
      </c>
      <c r="K341" s="610">
        <v>0</v>
      </c>
      <c r="L341" s="610">
        <v>0</v>
      </c>
      <c r="M341" s="610">
        <v>0</v>
      </c>
      <c r="N341" s="610">
        <v>0</v>
      </c>
      <c r="O341" s="610">
        <v>0</v>
      </c>
      <c r="P341" s="610">
        <v>0</v>
      </c>
      <c r="Q341" s="610">
        <v>0</v>
      </c>
      <c r="R341" s="610">
        <v>0</v>
      </c>
      <c r="S341" s="610">
        <v>0</v>
      </c>
      <c r="T341" s="610">
        <v>0</v>
      </c>
      <c r="U341" s="610">
        <v>0</v>
      </c>
    </row>
    <row r="342" spans="2:21" x14ac:dyDescent="0.25">
      <c r="B342" s="584" t="s">
        <v>1328</v>
      </c>
      <c r="C342" s="584" t="s">
        <v>1328</v>
      </c>
      <c r="D342" s="584" t="s">
        <v>1328</v>
      </c>
      <c r="E342" s="610">
        <v>0</v>
      </c>
      <c r="F342" s="610">
        <v>0</v>
      </c>
      <c r="G342" s="610">
        <v>0</v>
      </c>
      <c r="H342" s="610">
        <v>0</v>
      </c>
      <c r="I342" s="610">
        <v>0</v>
      </c>
      <c r="J342" s="610">
        <v>0</v>
      </c>
      <c r="K342" s="610">
        <v>0</v>
      </c>
      <c r="L342" s="610">
        <v>0</v>
      </c>
      <c r="M342" s="610">
        <v>0</v>
      </c>
      <c r="N342" s="610">
        <v>0</v>
      </c>
      <c r="O342" s="610">
        <v>0</v>
      </c>
      <c r="P342" s="610">
        <v>0</v>
      </c>
      <c r="Q342" s="610">
        <v>0</v>
      </c>
      <c r="R342" s="610">
        <v>0</v>
      </c>
      <c r="S342" s="610">
        <v>0</v>
      </c>
      <c r="T342" s="610">
        <v>0</v>
      </c>
      <c r="U342" s="610">
        <v>0</v>
      </c>
    </row>
    <row r="343" spans="2:21" x14ac:dyDescent="0.25">
      <c r="B343" s="584" t="s">
        <v>1328</v>
      </c>
      <c r="C343" s="584" t="s">
        <v>1328</v>
      </c>
      <c r="D343" s="584" t="s">
        <v>1328</v>
      </c>
      <c r="E343" s="610">
        <v>0</v>
      </c>
      <c r="F343" s="610">
        <v>0</v>
      </c>
      <c r="G343" s="610">
        <v>0</v>
      </c>
      <c r="H343" s="610">
        <v>0</v>
      </c>
      <c r="I343" s="610">
        <v>0</v>
      </c>
      <c r="J343" s="610">
        <v>0</v>
      </c>
      <c r="K343" s="610">
        <v>0</v>
      </c>
      <c r="L343" s="610">
        <v>0</v>
      </c>
      <c r="M343" s="610">
        <v>0</v>
      </c>
      <c r="N343" s="610">
        <v>0</v>
      </c>
      <c r="O343" s="610">
        <v>0</v>
      </c>
      <c r="P343" s="610">
        <v>0</v>
      </c>
      <c r="Q343" s="610">
        <v>0</v>
      </c>
      <c r="R343" s="610">
        <v>0</v>
      </c>
      <c r="S343" s="610">
        <v>0</v>
      </c>
      <c r="T343" s="610">
        <v>0</v>
      </c>
      <c r="U343" s="610">
        <v>0</v>
      </c>
    </row>
    <row r="344" spans="2:21" x14ac:dyDescent="0.25">
      <c r="B344" s="584" t="s">
        <v>1328</v>
      </c>
      <c r="C344" s="584" t="s">
        <v>1328</v>
      </c>
      <c r="D344" s="584" t="s">
        <v>1328</v>
      </c>
      <c r="E344" s="610">
        <v>0</v>
      </c>
      <c r="F344" s="610">
        <v>0</v>
      </c>
      <c r="G344" s="610">
        <v>0</v>
      </c>
      <c r="H344" s="610">
        <v>0</v>
      </c>
      <c r="I344" s="610">
        <v>0</v>
      </c>
      <c r="J344" s="610">
        <v>0</v>
      </c>
      <c r="K344" s="610">
        <v>0</v>
      </c>
      <c r="L344" s="610">
        <v>0</v>
      </c>
      <c r="M344" s="610">
        <v>0</v>
      </c>
      <c r="N344" s="610">
        <v>0</v>
      </c>
      <c r="O344" s="610">
        <v>0</v>
      </c>
      <c r="P344" s="610">
        <v>0</v>
      </c>
      <c r="Q344" s="610">
        <v>0</v>
      </c>
      <c r="R344" s="610">
        <v>0</v>
      </c>
      <c r="S344" s="610">
        <v>0</v>
      </c>
      <c r="T344" s="610">
        <v>0</v>
      </c>
      <c r="U344" s="610">
        <v>0</v>
      </c>
    </row>
    <row r="345" spans="2:21" x14ac:dyDescent="0.25">
      <c r="B345" s="584" t="s">
        <v>1328</v>
      </c>
      <c r="C345" s="584" t="s">
        <v>1328</v>
      </c>
      <c r="D345" s="584" t="s">
        <v>1328</v>
      </c>
      <c r="E345" s="610">
        <v>0</v>
      </c>
      <c r="F345" s="610">
        <v>0</v>
      </c>
      <c r="G345" s="610">
        <v>0</v>
      </c>
      <c r="H345" s="610">
        <v>0</v>
      </c>
      <c r="I345" s="610">
        <v>0</v>
      </c>
      <c r="J345" s="610">
        <v>0</v>
      </c>
      <c r="K345" s="610">
        <v>0</v>
      </c>
      <c r="L345" s="610">
        <v>0</v>
      </c>
      <c r="M345" s="610">
        <v>0</v>
      </c>
      <c r="N345" s="610">
        <v>0</v>
      </c>
      <c r="O345" s="610">
        <v>0</v>
      </c>
      <c r="P345" s="610">
        <v>0</v>
      </c>
      <c r="Q345" s="610">
        <v>0</v>
      </c>
      <c r="R345" s="610">
        <v>0</v>
      </c>
      <c r="S345" s="610">
        <v>0</v>
      </c>
      <c r="T345" s="610">
        <v>0</v>
      </c>
      <c r="U345" s="610">
        <v>0</v>
      </c>
    </row>
    <row r="346" spans="2:21" x14ac:dyDescent="0.25">
      <c r="B346" s="584" t="s">
        <v>1328</v>
      </c>
      <c r="C346" s="584" t="s">
        <v>1328</v>
      </c>
      <c r="D346" s="584" t="s">
        <v>1328</v>
      </c>
      <c r="E346" s="610">
        <v>0</v>
      </c>
      <c r="F346" s="610">
        <v>0</v>
      </c>
      <c r="G346" s="610">
        <v>0</v>
      </c>
      <c r="H346" s="610">
        <v>0</v>
      </c>
      <c r="I346" s="610">
        <v>0</v>
      </c>
      <c r="J346" s="610">
        <v>0</v>
      </c>
      <c r="K346" s="610">
        <v>0</v>
      </c>
      <c r="L346" s="610">
        <v>0</v>
      </c>
      <c r="M346" s="610">
        <v>0</v>
      </c>
      <c r="N346" s="610">
        <v>0</v>
      </c>
      <c r="O346" s="610">
        <v>0</v>
      </c>
      <c r="P346" s="610">
        <v>0</v>
      </c>
      <c r="Q346" s="610">
        <v>0</v>
      </c>
      <c r="R346" s="610">
        <v>0</v>
      </c>
      <c r="S346" s="610">
        <v>0</v>
      </c>
      <c r="T346" s="610">
        <v>0</v>
      </c>
      <c r="U346" s="610">
        <v>0</v>
      </c>
    </row>
    <row r="347" spans="2:21" x14ac:dyDescent="0.25">
      <c r="B347" s="584" t="s">
        <v>1328</v>
      </c>
      <c r="C347" s="584" t="s">
        <v>1328</v>
      </c>
      <c r="D347" s="584" t="s">
        <v>1328</v>
      </c>
      <c r="E347" s="610">
        <v>0</v>
      </c>
      <c r="F347" s="610">
        <v>0</v>
      </c>
      <c r="G347" s="610">
        <v>0</v>
      </c>
      <c r="H347" s="610">
        <v>0</v>
      </c>
      <c r="I347" s="610">
        <v>0</v>
      </c>
      <c r="J347" s="610">
        <v>0</v>
      </c>
      <c r="K347" s="610">
        <v>0</v>
      </c>
      <c r="L347" s="610">
        <v>0</v>
      </c>
      <c r="M347" s="610">
        <v>0</v>
      </c>
      <c r="N347" s="610">
        <v>0</v>
      </c>
      <c r="O347" s="610">
        <v>0</v>
      </c>
      <c r="P347" s="610">
        <v>0</v>
      </c>
      <c r="Q347" s="610">
        <v>0</v>
      </c>
      <c r="R347" s="610">
        <v>0</v>
      </c>
      <c r="S347" s="610">
        <v>0</v>
      </c>
      <c r="T347" s="610">
        <v>0</v>
      </c>
      <c r="U347" s="610">
        <v>0</v>
      </c>
    </row>
    <row r="348" spans="2:21" x14ac:dyDescent="0.25">
      <c r="B348" s="584" t="s">
        <v>1328</v>
      </c>
      <c r="C348" s="584" t="s">
        <v>1328</v>
      </c>
      <c r="D348" s="584" t="s">
        <v>1328</v>
      </c>
      <c r="E348" s="610">
        <v>0</v>
      </c>
      <c r="F348" s="610">
        <v>0</v>
      </c>
      <c r="G348" s="610">
        <v>0</v>
      </c>
      <c r="H348" s="610">
        <v>0</v>
      </c>
      <c r="I348" s="610">
        <v>0</v>
      </c>
      <c r="J348" s="610">
        <v>0</v>
      </c>
      <c r="K348" s="610">
        <v>0</v>
      </c>
      <c r="L348" s="610">
        <v>0</v>
      </c>
      <c r="M348" s="610">
        <v>0</v>
      </c>
      <c r="N348" s="610">
        <v>0</v>
      </c>
      <c r="O348" s="610">
        <v>0</v>
      </c>
      <c r="P348" s="610">
        <v>0</v>
      </c>
      <c r="Q348" s="610">
        <v>0</v>
      </c>
      <c r="R348" s="610">
        <v>0</v>
      </c>
      <c r="S348" s="610">
        <v>0</v>
      </c>
      <c r="T348" s="610">
        <v>0</v>
      </c>
      <c r="U348" s="610">
        <v>0</v>
      </c>
    </row>
    <row r="349" spans="2:21" x14ac:dyDescent="0.25">
      <c r="B349" s="584" t="s">
        <v>1328</v>
      </c>
      <c r="C349" s="584" t="s">
        <v>1328</v>
      </c>
      <c r="D349" s="584" t="s">
        <v>1328</v>
      </c>
      <c r="E349" s="610">
        <v>0</v>
      </c>
      <c r="F349" s="610">
        <v>0</v>
      </c>
      <c r="G349" s="610">
        <v>0</v>
      </c>
      <c r="H349" s="610">
        <v>0</v>
      </c>
      <c r="I349" s="610">
        <v>0</v>
      </c>
      <c r="J349" s="610">
        <v>0</v>
      </c>
      <c r="K349" s="610">
        <v>0</v>
      </c>
      <c r="L349" s="610">
        <v>0</v>
      </c>
      <c r="M349" s="610">
        <v>0</v>
      </c>
      <c r="N349" s="610">
        <v>0</v>
      </c>
      <c r="O349" s="610">
        <v>0</v>
      </c>
      <c r="P349" s="610">
        <v>0</v>
      </c>
      <c r="Q349" s="610">
        <v>0</v>
      </c>
      <c r="R349" s="610">
        <v>0</v>
      </c>
      <c r="S349" s="610">
        <v>0</v>
      </c>
      <c r="T349" s="610">
        <v>0</v>
      </c>
      <c r="U349" s="610">
        <v>0</v>
      </c>
    </row>
    <row r="350" spans="2:21" x14ac:dyDescent="0.25">
      <c r="B350" s="584" t="s">
        <v>1328</v>
      </c>
      <c r="C350" s="584" t="s">
        <v>1328</v>
      </c>
      <c r="D350" s="584" t="s">
        <v>1328</v>
      </c>
      <c r="E350" s="610">
        <v>0</v>
      </c>
      <c r="F350" s="610">
        <v>0</v>
      </c>
      <c r="G350" s="610">
        <v>0</v>
      </c>
      <c r="H350" s="610">
        <v>0</v>
      </c>
      <c r="I350" s="610">
        <v>0</v>
      </c>
      <c r="J350" s="610">
        <v>0</v>
      </c>
      <c r="K350" s="610">
        <v>0</v>
      </c>
      <c r="L350" s="610">
        <v>0</v>
      </c>
      <c r="M350" s="610">
        <v>0</v>
      </c>
      <c r="N350" s="610">
        <v>0</v>
      </c>
      <c r="O350" s="610">
        <v>0</v>
      </c>
      <c r="P350" s="610">
        <v>0</v>
      </c>
      <c r="Q350" s="610">
        <v>0</v>
      </c>
      <c r="R350" s="610">
        <v>0</v>
      </c>
      <c r="S350" s="610">
        <v>0</v>
      </c>
      <c r="T350" s="610">
        <v>0</v>
      </c>
      <c r="U350" s="610">
        <v>0</v>
      </c>
    </row>
    <row r="351" spans="2:21" x14ac:dyDescent="0.25">
      <c r="B351" s="584" t="s">
        <v>1328</v>
      </c>
      <c r="C351" s="584" t="s">
        <v>1328</v>
      </c>
      <c r="D351" s="584" t="s">
        <v>1328</v>
      </c>
      <c r="E351" s="610">
        <v>0</v>
      </c>
      <c r="F351" s="610">
        <v>0</v>
      </c>
      <c r="G351" s="610">
        <v>0</v>
      </c>
      <c r="H351" s="610">
        <v>0</v>
      </c>
      <c r="I351" s="610">
        <v>0</v>
      </c>
      <c r="J351" s="610">
        <v>0</v>
      </c>
      <c r="K351" s="610">
        <v>0</v>
      </c>
      <c r="L351" s="610">
        <v>0</v>
      </c>
      <c r="M351" s="610">
        <v>0</v>
      </c>
      <c r="N351" s="610">
        <v>0</v>
      </c>
      <c r="O351" s="610">
        <v>0</v>
      </c>
      <c r="P351" s="610">
        <v>0</v>
      </c>
      <c r="Q351" s="610">
        <v>0</v>
      </c>
      <c r="R351" s="610">
        <v>0</v>
      </c>
      <c r="S351" s="610">
        <v>0</v>
      </c>
      <c r="T351" s="610">
        <v>0</v>
      </c>
      <c r="U351" s="610">
        <v>0</v>
      </c>
    </row>
    <row r="352" spans="2:21" x14ac:dyDescent="0.25">
      <c r="B352" s="584" t="s">
        <v>1328</v>
      </c>
      <c r="C352" s="584" t="s">
        <v>1328</v>
      </c>
      <c r="D352" s="584" t="s">
        <v>1328</v>
      </c>
      <c r="E352" s="610">
        <v>0</v>
      </c>
      <c r="F352" s="610">
        <v>0</v>
      </c>
      <c r="G352" s="610">
        <v>0</v>
      </c>
      <c r="H352" s="610">
        <v>0</v>
      </c>
      <c r="I352" s="610">
        <v>0</v>
      </c>
      <c r="J352" s="610">
        <v>0</v>
      </c>
      <c r="K352" s="610">
        <v>0</v>
      </c>
      <c r="L352" s="610">
        <v>0</v>
      </c>
      <c r="M352" s="610">
        <v>0</v>
      </c>
      <c r="N352" s="610">
        <v>0</v>
      </c>
      <c r="O352" s="610">
        <v>0</v>
      </c>
      <c r="P352" s="610">
        <v>0</v>
      </c>
      <c r="Q352" s="610">
        <v>0</v>
      </c>
      <c r="R352" s="610">
        <v>0</v>
      </c>
      <c r="S352" s="610">
        <v>0</v>
      </c>
      <c r="T352" s="610">
        <v>0</v>
      </c>
      <c r="U352" s="610">
        <v>0</v>
      </c>
    </row>
    <row r="353" spans="2:21" x14ac:dyDescent="0.25">
      <c r="B353" s="584" t="s">
        <v>1328</v>
      </c>
      <c r="C353" s="584" t="s">
        <v>1328</v>
      </c>
      <c r="D353" s="584" t="s">
        <v>1328</v>
      </c>
      <c r="E353" s="610">
        <v>0</v>
      </c>
      <c r="F353" s="610">
        <v>0</v>
      </c>
      <c r="G353" s="610">
        <v>0</v>
      </c>
      <c r="H353" s="610">
        <v>0</v>
      </c>
      <c r="I353" s="610">
        <v>0</v>
      </c>
      <c r="J353" s="610">
        <v>0</v>
      </c>
      <c r="K353" s="610">
        <v>0</v>
      </c>
      <c r="L353" s="610">
        <v>0</v>
      </c>
      <c r="M353" s="610">
        <v>0</v>
      </c>
      <c r="N353" s="610">
        <v>0</v>
      </c>
      <c r="O353" s="610">
        <v>0</v>
      </c>
      <c r="P353" s="610">
        <v>0</v>
      </c>
      <c r="Q353" s="610">
        <v>0</v>
      </c>
      <c r="R353" s="610">
        <v>0</v>
      </c>
      <c r="S353" s="610">
        <v>0</v>
      </c>
      <c r="T353" s="610">
        <v>0</v>
      </c>
      <c r="U353" s="610">
        <v>0</v>
      </c>
    </row>
    <row r="354" spans="2:21" x14ac:dyDescent="0.25">
      <c r="B354" s="584" t="s">
        <v>1328</v>
      </c>
      <c r="C354" s="584" t="s">
        <v>1328</v>
      </c>
      <c r="D354" s="584" t="s">
        <v>1328</v>
      </c>
      <c r="E354" s="610">
        <v>0</v>
      </c>
      <c r="F354" s="610">
        <v>0</v>
      </c>
      <c r="G354" s="610">
        <v>0</v>
      </c>
      <c r="H354" s="610">
        <v>0</v>
      </c>
      <c r="I354" s="610">
        <v>0</v>
      </c>
      <c r="J354" s="610">
        <v>0</v>
      </c>
      <c r="K354" s="610">
        <v>0</v>
      </c>
      <c r="L354" s="610">
        <v>0</v>
      </c>
      <c r="M354" s="610">
        <v>0</v>
      </c>
      <c r="N354" s="610">
        <v>0</v>
      </c>
      <c r="O354" s="610">
        <v>0</v>
      </c>
      <c r="P354" s="610">
        <v>0</v>
      </c>
      <c r="Q354" s="610">
        <v>0</v>
      </c>
      <c r="R354" s="610">
        <v>0</v>
      </c>
      <c r="S354" s="610">
        <v>0</v>
      </c>
      <c r="T354" s="610">
        <v>0</v>
      </c>
      <c r="U354" s="610">
        <v>0</v>
      </c>
    </row>
    <row r="355" spans="2:21" x14ac:dyDescent="0.25">
      <c r="B355" s="584" t="s">
        <v>1328</v>
      </c>
      <c r="C355" s="584" t="s">
        <v>1328</v>
      </c>
      <c r="D355" s="584" t="s">
        <v>1328</v>
      </c>
      <c r="E355" s="610">
        <v>0</v>
      </c>
      <c r="F355" s="610">
        <v>0</v>
      </c>
      <c r="G355" s="610">
        <v>0</v>
      </c>
      <c r="H355" s="610">
        <v>0</v>
      </c>
      <c r="I355" s="610">
        <v>0</v>
      </c>
      <c r="J355" s="610">
        <v>0</v>
      </c>
      <c r="K355" s="610">
        <v>0</v>
      </c>
      <c r="L355" s="610">
        <v>0</v>
      </c>
      <c r="M355" s="610">
        <v>0</v>
      </c>
      <c r="N355" s="610">
        <v>0</v>
      </c>
      <c r="O355" s="610">
        <v>0</v>
      </c>
      <c r="P355" s="610">
        <v>0</v>
      </c>
      <c r="Q355" s="610">
        <v>0</v>
      </c>
      <c r="R355" s="610">
        <v>0</v>
      </c>
      <c r="S355" s="610">
        <v>0</v>
      </c>
      <c r="T355" s="610">
        <v>0</v>
      </c>
      <c r="U355" s="610">
        <v>0</v>
      </c>
    </row>
    <row r="356" spans="2:21" x14ac:dyDescent="0.25">
      <c r="B356" s="584" t="s">
        <v>1328</v>
      </c>
      <c r="C356" s="584" t="s">
        <v>1328</v>
      </c>
      <c r="D356" s="584" t="s">
        <v>1328</v>
      </c>
      <c r="E356" s="610">
        <v>0</v>
      </c>
      <c r="F356" s="610">
        <v>0</v>
      </c>
      <c r="G356" s="610">
        <v>0</v>
      </c>
      <c r="H356" s="610">
        <v>0</v>
      </c>
      <c r="I356" s="610">
        <v>0</v>
      </c>
      <c r="J356" s="610">
        <v>0</v>
      </c>
      <c r="K356" s="610">
        <v>0</v>
      </c>
      <c r="L356" s="610">
        <v>0</v>
      </c>
      <c r="M356" s="610">
        <v>0</v>
      </c>
      <c r="N356" s="610">
        <v>0</v>
      </c>
      <c r="O356" s="610">
        <v>0</v>
      </c>
      <c r="P356" s="610">
        <v>0</v>
      </c>
      <c r="Q356" s="610">
        <v>0</v>
      </c>
      <c r="R356" s="610">
        <v>0</v>
      </c>
      <c r="S356" s="610">
        <v>0</v>
      </c>
      <c r="T356" s="610">
        <v>0</v>
      </c>
      <c r="U356" s="610">
        <v>0</v>
      </c>
    </row>
    <row r="357" spans="2:21" x14ac:dyDescent="0.25">
      <c r="B357" s="584" t="s">
        <v>1328</v>
      </c>
      <c r="C357" s="584" t="s">
        <v>1328</v>
      </c>
      <c r="D357" s="584" t="s">
        <v>1328</v>
      </c>
      <c r="E357" s="610">
        <v>0</v>
      </c>
      <c r="F357" s="610">
        <v>0</v>
      </c>
      <c r="G357" s="610">
        <v>0</v>
      </c>
      <c r="H357" s="610">
        <v>0</v>
      </c>
      <c r="I357" s="610">
        <v>0</v>
      </c>
      <c r="J357" s="610">
        <v>0</v>
      </c>
      <c r="K357" s="610">
        <v>0</v>
      </c>
      <c r="L357" s="610">
        <v>0</v>
      </c>
      <c r="M357" s="610">
        <v>0</v>
      </c>
      <c r="N357" s="610">
        <v>0</v>
      </c>
      <c r="O357" s="610">
        <v>0</v>
      </c>
      <c r="P357" s="610">
        <v>0</v>
      </c>
      <c r="Q357" s="610">
        <v>0</v>
      </c>
      <c r="R357" s="610">
        <v>0</v>
      </c>
      <c r="S357" s="610">
        <v>0</v>
      </c>
      <c r="T357" s="610">
        <v>0</v>
      </c>
      <c r="U357" s="610">
        <v>0</v>
      </c>
    </row>
    <row r="358" spans="2:21" x14ac:dyDescent="0.25">
      <c r="B358" s="584" t="s">
        <v>1328</v>
      </c>
      <c r="C358" s="584" t="s">
        <v>1328</v>
      </c>
      <c r="D358" s="584" t="s">
        <v>1328</v>
      </c>
      <c r="E358" s="610">
        <v>0</v>
      </c>
      <c r="F358" s="610">
        <v>0</v>
      </c>
      <c r="G358" s="610">
        <v>0</v>
      </c>
      <c r="H358" s="610">
        <v>0</v>
      </c>
      <c r="I358" s="610">
        <v>0</v>
      </c>
      <c r="J358" s="610">
        <v>0</v>
      </c>
      <c r="K358" s="610">
        <v>0</v>
      </c>
      <c r="L358" s="610">
        <v>0</v>
      </c>
      <c r="M358" s="610">
        <v>0</v>
      </c>
      <c r="N358" s="610">
        <v>0</v>
      </c>
      <c r="O358" s="610">
        <v>0</v>
      </c>
      <c r="P358" s="610">
        <v>0</v>
      </c>
      <c r="Q358" s="610">
        <v>0</v>
      </c>
      <c r="R358" s="610">
        <v>0</v>
      </c>
      <c r="S358" s="610">
        <v>0</v>
      </c>
      <c r="T358" s="610">
        <v>0</v>
      </c>
      <c r="U358" s="610">
        <v>0</v>
      </c>
    </row>
    <row r="359" spans="2:21" x14ac:dyDescent="0.25">
      <c r="B359" s="584" t="s">
        <v>1328</v>
      </c>
      <c r="C359" s="584" t="s">
        <v>1328</v>
      </c>
      <c r="D359" s="584" t="s">
        <v>1328</v>
      </c>
      <c r="E359" s="610">
        <v>0</v>
      </c>
      <c r="F359" s="610">
        <v>0</v>
      </c>
      <c r="G359" s="610">
        <v>0</v>
      </c>
      <c r="H359" s="610">
        <v>0</v>
      </c>
      <c r="I359" s="610">
        <v>0</v>
      </c>
      <c r="J359" s="610">
        <v>0</v>
      </c>
      <c r="K359" s="610">
        <v>0</v>
      </c>
      <c r="L359" s="610">
        <v>0</v>
      </c>
      <c r="M359" s="610">
        <v>0</v>
      </c>
      <c r="N359" s="610">
        <v>0</v>
      </c>
      <c r="O359" s="610">
        <v>0</v>
      </c>
      <c r="P359" s="610">
        <v>0</v>
      </c>
      <c r="Q359" s="610">
        <v>0</v>
      </c>
      <c r="R359" s="610">
        <v>0</v>
      </c>
      <c r="S359" s="610">
        <v>0</v>
      </c>
      <c r="T359" s="610">
        <v>0</v>
      </c>
      <c r="U359" s="610">
        <v>0</v>
      </c>
    </row>
    <row r="360" spans="2:21" x14ac:dyDescent="0.25">
      <c r="B360" s="584" t="s">
        <v>1328</v>
      </c>
      <c r="C360" s="584" t="s">
        <v>1328</v>
      </c>
      <c r="D360" s="584" t="s">
        <v>1328</v>
      </c>
      <c r="E360" s="610">
        <v>0</v>
      </c>
      <c r="F360" s="610">
        <v>0</v>
      </c>
      <c r="G360" s="610">
        <v>0</v>
      </c>
      <c r="H360" s="610">
        <v>0</v>
      </c>
      <c r="I360" s="610">
        <v>0</v>
      </c>
      <c r="J360" s="610">
        <v>0</v>
      </c>
      <c r="K360" s="610">
        <v>0</v>
      </c>
      <c r="L360" s="610">
        <v>0</v>
      </c>
      <c r="M360" s="610">
        <v>0</v>
      </c>
      <c r="N360" s="610">
        <v>0</v>
      </c>
      <c r="O360" s="610">
        <v>0</v>
      </c>
      <c r="P360" s="610">
        <v>0</v>
      </c>
      <c r="Q360" s="610">
        <v>0</v>
      </c>
      <c r="R360" s="610">
        <v>0</v>
      </c>
      <c r="S360" s="610">
        <v>0</v>
      </c>
      <c r="T360" s="610">
        <v>0</v>
      </c>
      <c r="U360" s="610">
        <v>0</v>
      </c>
    </row>
    <row r="361" spans="2:21" x14ac:dyDescent="0.25">
      <c r="B361" s="584" t="s">
        <v>1328</v>
      </c>
      <c r="C361" s="584" t="s">
        <v>1328</v>
      </c>
      <c r="D361" s="584" t="s">
        <v>1328</v>
      </c>
      <c r="E361" s="610">
        <v>0</v>
      </c>
      <c r="F361" s="610">
        <v>0</v>
      </c>
      <c r="G361" s="610">
        <v>0</v>
      </c>
      <c r="H361" s="610">
        <v>0</v>
      </c>
      <c r="I361" s="610">
        <v>0</v>
      </c>
      <c r="J361" s="610">
        <v>0</v>
      </c>
      <c r="K361" s="610">
        <v>0</v>
      </c>
      <c r="L361" s="610">
        <v>0</v>
      </c>
      <c r="M361" s="610">
        <v>0</v>
      </c>
      <c r="N361" s="610">
        <v>0</v>
      </c>
      <c r="O361" s="610">
        <v>0</v>
      </c>
      <c r="P361" s="610">
        <v>0</v>
      </c>
      <c r="Q361" s="610">
        <v>0</v>
      </c>
      <c r="R361" s="610">
        <v>0</v>
      </c>
      <c r="S361" s="610">
        <v>0</v>
      </c>
      <c r="T361" s="610">
        <v>0</v>
      </c>
      <c r="U361" s="610">
        <v>0</v>
      </c>
    </row>
    <row r="362" spans="2:21" x14ac:dyDescent="0.25">
      <c r="B362" s="584" t="s">
        <v>1328</v>
      </c>
      <c r="C362" s="584" t="s">
        <v>1328</v>
      </c>
      <c r="D362" s="584" t="s">
        <v>1328</v>
      </c>
      <c r="E362" s="610">
        <v>0</v>
      </c>
      <c r="F362" s="610">
        <v>0</v>
      </c>
      <c r="G362" s="610">
        <v>0</v>
      </c>
      <c r="H362" s="610">
        <v>0</v>
      </c>
      <c r="I362" s="610">
        <v>0</v>
      </c>
      <c r="J362" s="610">
        <v>0</v>
      </c>
      <c r="K362" s="610">
        <v>0</v>
      </c>
      <c r="L362" s="610">
        <v>0</v>
      </c>
      <c r="M362" s="610">
        <v>0</v>
      </c>
      <c r="N362" s="610">
        <v>0</v>
      </c>
      <c r="O362" s="610">
        <v>0</v>
      </c>
      <c r="P362" s="610">
        <v>0</v>
      </c>
      <c r="Q362" s="610">
        <v>0</v>
      </c>
      <c r="R362" s="610">
        <v>0</v>
      </c>
      <c r="S362" s="610">
        <v>0</v>
      </c>
      <c r="T362" s="610">
        <v>0</v>
      </c>
      <c r="U362" s="610">
        <v>0</v>
      </c>
    </row>
    <row r="363" spans="2:21" x14ac:dyDescent="0.25">
      <c r="B363" s="584" t="s">
        <v>1328</v>
      </c>
      <c r="C363" s="584" t="s">
        <v>1328</v>
      </c>
      <c r="D363" s="584" t="s">
        <v>1328</v>
      </c>
      <c r="E363" s="610">
        <v>0</v>
      </c>
      <c r="F363" s="610">
        <v>0</v>
      </c>
      <c r="G363" s="610">
        <v>0</v>
      </c>
      <c r="H363" s="610">
        <v>0</v>
      </c>
      <c r="I363" s="610">
        <v>0</v>
      </c>
      <c r="J363" s="610">
        <v>0</v>
      </c>
      <c r="K363" s="610">
        <v>0</v>
      </c>
      <c r="L363" s="610">
        <v>0</v>
      </c>
      <c r="M363" s="610">
        <v>0</v>
      </c>
      <c r="N363" s="610">
        <v>0</v>
      </c>
      <c r="O363" s="610">
        <v>0</v>
      </c>
      <c r="P363" s="610">
        <v>0</v>
      </c>
      <c r="Q363" s="610">
        <v>0</v>
      </c>
      <c r="R363" s="610">
        <v>0</v>
      </c>
      <c r="S363" s="610">
        <v>0</v>
      </c>
      <c r="T363" s="610">
        <v>0</v>
      </c>
      <c r="U363" s="610">
        <v>0</v>
      </c>
    </row>
    <row r="364" spans="2:21" x14ac:dyDescent="0.25">
      <c r="B364" s="584" t="s">
        <v>1328</v>
      </c>
      <c r="C364" s="584" t="s">
        <v>1328</v>
      </c>
      <c r="D364" s="584" t="s">
        <v>1328</v>
      </c>
      <c r="E364" s="610">
        <v>0</v>
      </c>
      <c r="F364" s="610">
        <v>0</v>
      </c>
      <c r="G364" s="610">
        <v>0</v>
      </c>
      <c r="H364" s="610">
        <v>0</v>
      </c>
      <c r="I364" s="610">
        <v>0</v>
      </c>
      <c r="J364" s="610">
        <v>0</v>
      </c>
      <c r="K364" s="610">
        <v>0</v>
      </c>
      <c r="L364" s="610">
        <v>0</v>
      </c>
      <c r="M364" s="610">
        <v>0</v>
      </c>
      <c r="N364" s="610">
        <v>0</v>
      </c>
      <c r="O364" s="610">
        <v>0</v>
      </c>
      <c r="P364" s="610">
        <v>0</v>
      </c>
      <c r="Q364" s="610">
        <v>0</v>
      </c>
      <c r="R364" s="610">
        <v>0</v>
      </c>
      <c r="S364" s="610">
        <v>0</v>
      </c>
      <c r="T364" s="610">
        <v>0</v>
      </c>
      <c r="U364" s="610">
        <v>0</v>
      </c>
    </row>
    <row r="365" spans="2:21" x14ac:dyDescent="0.25">
      <c r="B365" s="584" t="s">
        <v>1328</v>
      </c>
      <c r="C365" s="584" t="s">
        <v>1328</v>
      </c>
      <c r="D365" s="584" t="s">
        <v>1328</v>
      </c>
      <c r="E365" s="610">
        <v>0</v>
      </c>
      <c r="F365" s="610">
        <v>0</v>
      </c>
      <c r="G365" s="610">
        <v>0</v>
      </c>
      <c r="H365" s="610">
        <v>0</v>
      </c>
      <c r="I365" s="610">
        <v>0</v>
      </c>
      <c r="J365" s="610">
        <v>0</v>
      </c>
      <c r="K365" s="610">
        <v>0</v>
      </c>
      <c r="L365" s="610">
        <v>0</v>
      </c>
      <c r="M365" s="610">
        <v>0</v>
      </c>
      <c r="N365" s="610">
        <v>0</v>
      </c>
      <c r="O365" s="610">
        <v>0</v>
      </c>
      <c r="P365" s="610">
        <v>0</v>
      </c>
      <c r="Q365" s="610">
        <v>0</v>
      </c>
      <c r="R365" s="610">
        <v>0</v>
      </c>
      <c r="S365" s="610">
        <v>0</v>
      </c>
      <c r="T365" s="610">
        <v>0</v>
      </c>
      <c r="U365" s="610">
        <v>0</v>
      </c>
    </row>
    <row r="366" spans="2:21" x14ac:dyDescent="0.25">
      <c r="B366" s="584" t="s">
        <v>1328</v>
      </c>
      <c r="C366" s="584" t="s">
        <v>1328</v>
      </c>
      <c r="D366" s="584" t="s">
        <v>1328</v>
      </c>
      <c r="E366" s="610">
        <v>0</v>
      </c>
      <c r="F366" s="610">
        <v>0</v>
      </c>
      <c r="G366" s="610">
        <v>0</v>
      </c>
      <c r="H366" s="610">
        <v>0</v>
      </c>
      <c r="I366" s="610">
        <v>0</v>
      </c>
      <c r="J366" s="610">
        <v>0</v>
      </c>
      <c r="K366" s="610">
        <v>0</v>
      </c>
      <c r="L366" s="610">
        <v>0</v>
      </c>
      <c r="M366" s="610">
        <v>0</v>
      </c>
      <c r="N366" s="610">
        <v>0</v>
      </c>
      <c r="O366" s="610">
        <v>0</v>
      </c>
      <c r="P366" s="610">
        <v>0</v>
      </c>
      <c r="Q366" s="610">
        <v>0</v>
      </c>
      <c r="R366" s="610">
        <v>0</v>
      </c>
      <c r="S366" s="610">
        <v>0</v>
      </c>
      <c r="T366" s="610">
        <v>0</v>
      </c>
      <c r="U366" s="610">
        <v>0</v>
      </c>
    </row>
    <row r="367" spans="2:21" x14ac:dyDescent="0.25">
      <c r="B367" s="584" t="s">
        <v>1328</v>
      </c>
      <c r="C367" s="584" t="s">
        <v>1328</v>
      </c>
      <c r="D367" s="584" t="s">
        <v>1328</v>
      </c>
      <c r="E367" s="610">
        <v>0</v>
      </c>
      <c r="F367" s="610">
        <v>0</v>
      </c>
      <c r="G367" s="610">
        <v>0</v>
      </c>
      <c r="H367" s="610">
        <v>0</v>
      </c>
      <c r="I367" s="610">
        <v>0</v>
      </c>
      <c r="J367" s="610">
        <v>0</v>
      </c>
      <c r="K367" s="610">
        <v>0</v>
      </c>
      <c r="L367" s="610">
        <v>0</v>
      </c>
      <c r="M367" s="610">
        <v>0</v>
      </c>
      <c r="N367" s="610">
        <v>0</v>
      </c>
      <c r="O367" s="610">
        <v>0</v>
      </c>
      <c r="P367" s="610">
        <v>0</v>
      </c>
      <c r="Q367" s="610">
        <v>0</v>
      </c>
      <c r="R367" s="610">
        <v>0</v>
      </c>
      <c r="S367" s="610">
        <v>0</v>
      </c>
      <c r="T367" s="610">
        <v>0</v>
      </c>
      <c r="U367" s="610">
        <v>0</v>
      </c>
    </row>
    <row r="368" spans="2:21" x14ac:dyDescent="0.25">
      <c r="B368" s="584" t="s">
        <v>1328</v>
      </c>
      <c r="C368" s="584" t="s">
        <v>1328</v>
      </c>
      <c r="D368" s="584" t="s">
        <v>1328</v>
      </c>
      <c r="E368" s="610">
        <v>0</v>
      </c>
      <c r="F368" s="610">
        <v>0</v>
      </c>
      <c r="G368" s="610">
        <v>0</v>
      </c>
      <c r="H368" s="610">
        <v>0</v>
      </c>
      <c r="I368" s="610">
        <v>0</v>
      </c>
      <c r="J368" s="610">
        <v>0</v>
      </c>
      <c r="K368" s="610">
        <v>0</v>
      </c>
      <c r="L368" s="610">
        <v>0</v>
      </c>
      <c r="M368" s="610">
        <v>0</v>
      </c>
      <c r="N368" s="610">
        <v>0</v>
      </c>
      <c r="O368" s="610">
        <v>0</v>
      </c>
      <c r="P368" s="610">
        <v>0</v>
      </c>
      <c r="Q368" s="610">
        <v>0</v>
      </c>
      <c r="R368" s="610">
        <v>0</v>
      </c>
      <c r="S368" s="610">
        <v>0</v>
      </c>
      <c r="T368" s="610">
        <v>0</v>
      </c>
      <c r="U368" s="610">
        <v>0</v>
      </c>
    </row>
    <row r="369" spans="2:21" x14ac:dyDescent="0.25">
      <c r="B369" s="584" t="s">
        <v>1328</v>
      </c>
      <c r="C369" s="584" t="s">
        <v>1328</v>
      </c>
      <c r="D369" s="584" t="s">
        <v>1328</v>
      </c>
      <c r="E369" s="610">
        <v>0</v>
      </c>
      <c r="F369" s="610">
        <v>0</v>
      </c>
      <c r="G369" s="610">
        <v>0</v>
      </c>
      <c r="H369" s="610">
        <v>0</v>
      </c>
      <c r="I369" s="610">
        <v>0</v>
      </c>
      <c r="J369" s="610">
        <v>0</v>
      </c>
      <c r="K369" s="610">
        <v>0</v>
      </c>
      <c r="L369" s="610">
        <v>0</v>
      </c>
      <c r="M369" s="610">
        <v>0</v>
      </c>
      <c r="N369" s="610">
        <v>0</v>
      </c>
      <c r="O369" s="610">
        <v>0</v>
      </c>
      <c r="P369" s="610">
        <v>0</v>
      </c>
      <c r="Q369" s="610">
        <v>0</v>
      </c>
      <c r="R369" s="610">
        <v>0</v>
      </c>
      <c r="S369" s="610">
        <v>0</v>
      </c>
      <c r="T369" s="610">
        <v>0</v>
      </c>
      <c r="U369" s="610">
        <v>0</v>
      </c>
    </row>
    <row r="370" spans="2:21" x14ac:dyDescent="0.25">
      <c r="B370" s="584" t="s">
        <v>1328</v>
      </c>
      <c r="C370" s="584" t="s">
        <v>1328</v>
      </c>
      <c r="D370" s="584" t="s">
        <v>1328</v>
      </c>
      <c r="E370" s="610">
        <v>0</v>
      </c>
      <c r="F370" s="610">
        <v>0</v>
      </c>
      <c r="G370" s="610">
        <v>0</v>
      </c>
      <c r="H370" s="610">
        <v>0</v>
      </c>
      <c r="I370" s="610">
        <v>0</v>
      </c>
      <c r="J370" s="610">
        <v>0</v>
      </c>
      <c r="K370" s="610">
        <v>0</v>
      </c>
      <c r="L370" s="610">
        <v>0</v>
      </c>
      <c r="M370" s="610">
        <v>0</v>
      </c>
      <c r="N370" s="610">
        <v>0</v>
      </c>
      <c r="O370" s="610">
        <v>0</v>
      </c>
      <c r="P370" s="610">
        <v>0</v>
      </c>
      <c r="Q370" s="610">
        <v>0</v>
      </c>
      <c r="R370" s="610">
        <v>0</v>
      </c>
      <c r="S370" s="610">
        <v>0</v>
      </c>
      <c r="T370" s="610">
        <v>0</v>
      </c>
      <c r="U370" s="610">
        <v>0</v>
      </c>
    </row>
    <row r="371" spans="2:21" x14ac:dyDescent="0.25">
      <c r="B371" s="584" t="s">
        <v>1328</v>
      </c>
      <c r="C371" s="584" t="s">
        <v>1328</v>
      </c>
      <c r="D371" s="584" t="s">
        <v>1328</v>
      </c>
      <c r="E371" s="610">
        <v>0</v>
      </c>
      <c r="F371" s="610">
        <v>0</v>
      </c>
      <c r="G371" s="610">
        <v>0</v>
      </c>
      <c r="H371" s="610">
        <v>0</v>
      </c>
      <c r="I371" s="610">
        <v>0</v>
      </c>
      <c r="J371" s="610">
        <v>0</v>
      </c>
      <c r="K371" s="610">
        <v>0</v>
      </c>
      <c r="L371" s="610">
        <v>0</v>
      </c>
      <c r="M371" s="610">
        <v>0</v>
      </c>
      <c r="N371" s="610">
        <v>0</v>
      </c>
      <c r="O371" s="610">
        <v>0</v>
      </c>
      <c r="P371" s="610">
        <v>0</v>
      </c>
      <c r="Q371" s="610">
        <v>0</v>
      </c>
      <c r="R371" s="610">
        <v>0</v>
      </c>
      <c r="S371" s="610">
        <v>0</v>
      </c>
      <c r="T371" s="610">
        <v>0</v>
      </c>
      <c r="U371" s="610">
        <v>0</v>
      </c>
    </row>
    <row r="372" spans="2:21" x14ac:dyDescent="0.25">
      <c r="B372" s="584" t="s">
        <v>1328</v>
      </c>
      <c r="C372" s="584" t="s">
        <v>1328</v>
      </c>
      <c r="D372" s="584" t="s">
        <v>1328</v>
      </c>
      <c r="E372" s="610">
        <v>0</v>
      </c>
      <c r="F372" s="610">
        <v>0</v>
      </c>
      <c r="G372" s="610">
        <v>0</v>
      </c>
      <c r="H372" s="610">
        <v>0</v>
      </c>
      <c r="I372" s="610">
        <v>0</v>
      </c>
      <c r="J372" s="610">
        <v>0</v>
      </c>
      <c r="K372" s="610">
        <v>0</v>
      </c>
      <c r="L372" s="610">
        <v>0</v>
      </c>
      <c r="M372" s="610">
        <v>0</v>
      </c>
      <c r="N372" s="610">
        <v>0</v>
      </c>
      <c r="O372" s="610">
        <v>0</v>
      </c>
      <c r="P372" s="610">
        <v>0</v>
      </c>
      <c r="Q372" s="610">
        <v>0</v>
      </c>
      <c r="R372" s="610">
        <v>0</v>
      </c>
      <c r="S372" s="610">
        <v>0</v>
      </c>
      <c r="T372" s="610">
        <v>0</v>
      </c>
      <c r="U372" s="610">
        <v>0</v>
      </c>
    </row>
    <row r="373" spans="2:21" x14ac:dyDescent="0.25">
      <c r="B373" s="584" t="s">
        <v>1328</v>
      </c>
      <c r="C373" s="584" t="s">
        <v>1328</v>
      </c>
      <c r="D373" s="584" t="s">
        <v>1328</v>
      </c>
      <c r="E373" s="610">
        <v>0</v>
      </c>
      <c r="F373" s="610">
        <v>0</v>
      </c>
      <c r="G373" s="610">
        <v>0</v>
      </c>
      <c r="H373" s="610">
        <v>0</v>
      </c>
      <c r="I373" s="610">
        <v>0</v>
      </c>
      <c r="J373" s="610">
        <v>0</v>
      </c>
      <c r="K373" s="610">
        <v>0</v>
      </c>
      <c r="L373" s="610">
        <v>0</v>
      </c>
      <c r="M373" s="610">
        <v>0</v>
      </c>
      <c r="N373" s="610">
        <v>0</v>
      </c>
      <c r="O373" s="610">
        <v>0</v>
      </c>
      <c r="P373" s="610">
        <v>0</v>
      </c>
      <c r="Q373" s="610">
        <v>0</v>
      </c>
      <c r="R373" s="610">
        <v>0</v>
      </c>
      <c r="S373" s="610">
        <v>0</v>
      </c>
      <c r="T373" s="610">
        <v>0</v>
      </c>
      <c r="U373" s="610">
        <v>0</v>
      </c>
    </row>
    <row r="374" spans="2:21" x14ac:dyDescent="0.25">
      <c r="B374" s="584" t="s">
        <v>1328</v>
      </c>
      <c r="C374" s="584" t="s">
        <v>1328</v>
      </c>
      <c r="D374" s="584" t="s">
        <v>1328</v>
      </c>
      <c r="E374" s="610">
        <v>0</v>
      </c>
      <c r="F374" s="610">
        <v>0</v>
      </c>
      <c r="G374" s="610">
        <v>0</v>
      </c>
      <c r="H374" s="610">
        <v>0</v>
      </c>
      <c r="I374" s="610">
        <v>0</v>
      </c>
      <c r="J374" s="610">
        <v>0</v>
      </c>
      <c r="K374" s="610">
        <v>0</v>
      </c>
      <c r="L374" s="610">
        <v>0</v>
      </c>
      <c r="M374" s="610">
        <v>0</v>
      </c>
      <c r="N374" s="610">
        <v>0</v>
      </c>
      <c r="O374" s="610">
        <v>0</v>
      </c>
      <c r="P374" s="610">
        <v>0</v>
      </c>
      <c r="Q374" s="610">
        <v>0</v>
      </c>
      <c r="R374" s="610">
        <v>0</v>
      </c>
      <c r="S374" s="610">
        <v>0</v>
      </c>
      <c r="T374" s="610">
        <v>0</v>
      </c>
      <c r="U374" s="610">
        <v>0</v>
      </c>
    </row>
    <row r="375" spans="2:21" x14ac:dyDescent="0.25">
      <c r="B375" s="584" t="s">
        <v>1328</v>
      </c>
      <c r="C375" s="584" t="s">
        <v>1328</v>
      </c>
      <c r="D375" s="584" t="s">
        <v>1328</v>
      </c>
      <c r="E375" s="610">
        <v>0</v>
      </c>
      <c r="F375" s="610">
        <v>0</v>
      </c>
      <c r="G375" s="610">
        <v>0</v>
      </c>
      <c r="H375" s="610">
        <v>0</v>
      </c>
      <c r="I375" s="610">
        <v>0</v>
      </c>
      <c r="J375" s="610">
        <v>0</v>
      </c>
      <c r="K375" s="610">
        <v>0</v>
      </c>
      <c r="L375" s="610">
        <v>0</v>
      </c>
      <c r="M375" s="610">
        <v>0</v>
      </c>
      <c r="N375" s="610">
        <v>0</v>
      </c>
      <c r="O375" s="610">
        <v>0</v>
      </c>
      <c r="P375" s="610">
        <v>0</v>
      </c>
      <c r="Q375" s="610">
        <v>0</v>
      </c>
      <c r="R375" s="610">
        <v>0</v>
      </c>
      <c r="S375" s="610">
        <v>0</v>
      </c>
      <c r="T375" s="610">
        <v>0</v>
      </c>
      <c r="U375" s="610">
        <v>0</v>
      </c>
    </row>
    <row r="376" spans="2:21" x14ac:dyDescent="0.25">
      <c r="B376" s="584" t="s">
        <v>1328</v>
      </c>
      <c r="C376" s="584" t="s">
        <v>1328</v>
      </c>
      <c r="D376" s="584" t="s">
        <v>1328</v>
      </c>
      <c r="E376" s="610">
        <v>0</v>
      </c>
      <c r="F376" s="610">
        <v>0</v>
      </c>
      <c r="G376" s="610">
        <v>0</v>
      </c>
      <c r="H376" s="610">
        <v>0</v>
      </c>
      <c r="I376" s="610">
        <v>0</v>
      </c>
      <c r="J376" s="610">
        <v>0</v>
      </c>
      <c r="K376" s="610">
        <v>0</v>
      </c>
      <c r="L376" s="610">
        <v>0</v>
      </c>
      <c r="M376" s="610">
        <v>0</v>
      </c>
      <c r="N376" s="610">
        <v>0</v>
      </c>
      <c r="O376" s="610">
        <v>0</v>
      </c>
      <c r="P376" s="610">
        <v>0</v>
      </c>
      <c r="Q376" s="610">
        <v>0</v>
      </c>
      <c r="R376" s="610">
        <v>0</v>
      </c>
      <c r="S376" s="610">
        <v>0</v>
      </c>
      <c r="T376" s="610">
        <v>0</v>
      </c>
      <c r="U376" s="610">
        <v>0</v>
      </c>
    </row>
    <row r="377" spans="2:21" x14ac:dyDescent="0.25">
      <c r="B377" s="584" t="s">
        <v>1328</v>
      </c>
      <c r="C377" s="584" t="s">
        <v>1328</v>
      </c>
      <c r="D377" s="584" t="s">
        <v>1328</v>
      </c>
      <c r="E377" s="610">
        <v>0</v>
      </c>
      <c r="F377" s="610">
        <v>0</v>
      </c>
      <c r="G377" s="610">
        <v>0</v>
      </c>
      <c r="H377" s="610">
        <v>0</v>
      </c>
      <c r="I377" s="610">
        <v>0</v>
      </c>
      <c r="J377" s="610">
        <v>0</v>
      </c>
      <c r="K377" s="610">
        <v>0</v>
      </c>
      <c r="L377" s="610">
        <v>0</v>
      </c>
      <c r="M377" s="610">
        <v>0</v>
      </c>
      <c r="N377" s="610">
        <v>0</v>
      </c>
      <c r="O377" s="610">
        <v>0</v>
      </c>
      <c r="P377" s="610">
        <v>0</v>
      </c>
      <c r="Q377" s="610">
        <v>0</v>
      </c>
      <c r="R377" s="610">
        <v>0</v>
      </c>
      <c r="S377" s="610">
        <v>0</v>
      </c>
      <c r="T377" s="610">
        <v>0</v>
      </c>
      <c r="U377" s="610">
        <v>0</v>
      </c>
    </row>
    <row r="378" spans="2:21" x14ac:dyDescent="0.25">
      <c r="B378" s="584" t="s">
        <v>1328</v>
      </c>
      <c r="C378" s="584" t="s">
        <v>1328</v>
      </c>
      <c r="D378" s="584" t="s">
        <v>1328</v>
      </c>
      <c r="E378" s="610">
        <v>0</v>
      </c>
      <c r="F378" s="610">
        <v>0</v>
      </c>
      <c r="G378" s="610">
        <v>0</v>
      </c>
      <c r="H378" s="610">
        <v>0</v>
      </c>
      <c r="I378" s="610">
        <v>0</v>
      </c>
      <c r="J378" s="610">
        <v>0</v>
      </c>
      <c r="K378" s="610">
        <v>0</v>
      </c>
      <c r="L378" s="610">
        <v>0</v>
      </c>
      <c r="M378" s="610">
        <v>0</v>
      </c>
      <c r="N378" s="610">
        <v>0</v>
      </c>
      <c r="O378" s="610">
        <v>0</v>
      </c>
      <c r="P378" s="610">
        <v>0</v>
      </c>
      <c r="Q378" s="610">
        <v>0</v>
      </c>
      <c r="R378" s="610">
        <v>0</v>
      </c>
      <c r="S378" s="610">
        <v>0</v>
      </c>
      <c r="T378" s="610">
        <v>0</v>
      </c>
      <c r="U378" s="610">
        <v>0</v>
      </c>
    </row>
    <row r="379" spans="2:21" x14ac:dyDescent="0.25">
      <c r="B379" s="584" t="s">
        <v>1328</v>
      </c>
      <c r="C379" s="584" t="s">
        <v>1328</v>
      </c>
      <c r="D379" s="584" t="s">
        <v>1328</v>
      </c>
      <c r="E379" s="610">
        <v>0</v>
      </c>
      <c r="F379" s="610">
        <v>0</v>
      </c>
      <c r="G379" s="610">
        <v>0</v>
      </c>
      <c r="H379" s="610">
        <v>0</v>
      </c>
      <c r="I379" s="610">
        <v>0</v>
      </c>
      <c r="J379" s="610">
        <v>0</v>
      </c>
      <c r="K379" s="610">
        <v>0</v>
      </c>
      <c r="L379" s="610">
        <v>0</v>
      </c>
      <c r="M379" s="610">
        <v>0</v>
      </c>
      <c r="N379" s="610">
        <v>0</v>
      </c>
      <c r="O379" s="610">
        <v>0</v>
      </c>
      <c r="P379" s="610">
        <v>0</v>
      </c>
      <c r="Q379" s="610">
        <v>0</v>
      </c>
      <c r="R379" s="610">
        <v>0</v>
      </c>
      <c r="S379" s="610">
        <v>0</v>
      </c>
      <c r="T379" s="610">
        <v>0</v>
      </c>
      <c r="U379" s="610">
        <v>0</v>
      </c>
    </row>
    <row r="380" spans="2:21" x14ac:dyDescent="0.25">
      <c r="B380" s="584" t="s">
        <v>1328</v>
      </c>
      <c r="C380" s="584" t="s">
        <v>1328</v>
      </c>
      <c r="D380" s="584" t="s">
        <v>1328</v>
      </c>
      <c r="E380" s="610">
        <v>0</v>
      </c>
      <c r="F380" s="610">
        <v>0</v>
      </c>
      <c r="G380" s="610">
        <v>0</v>
      </c>
      <c r="H380" s="610">
        <v>0</v>
      </c>
      <c r="I380" s="610">
        <v>0</v>
      </c>
      <c r="J380" s="610">
        <v>0</v>
      </c>
      <c r="K380" s="610">
        <v>0</v>
      </c>
      <c r="L380" s="610">
        <v>0</v>
      </c>
      <c r="M380" s="610">
        <v>0</v>
      </c>
      <c r="N380" s="610">
        <v>0</v>
      </c>
      <c r="O380" s="610">
        <v>0</v>
      </c>
      <c r="P380" s="610">
        <v>0</v>
      </c>
      <c r="Q380" s="610">
        <v>0</v>
      </c>
      <c r="R380" s="610">
        <v>0</v>
      </c>
      <c r="S380" s="610">
        <v>0</v>
      </c>
      <c r="T380" s="610">
        <v>0</v>
      </c>
      <c r="U380" s="610">
        <v>0</v>
      </c>
    </row>
    <row r="381" spans="2:21" x14ac:dyDescent="0.25">
      <c r="B381" s="584" t="s">
        <v>1328</v>
      </c>
      <c r="C381" s="584" t="s">
        <v>1328</v>
      </c>
      <c r="D381" s="584" t="s">
        <v>1328</v>
      </c>
      <c r="E381" s="610">
        <v>0</v>
      </c>
      <c r="F381" s="610">
        <v>0</v>
      </c>
      <c r="G381" s="610">
        <v>0</v>
      </c>
      <c r="H381" s="610">
        <v>0</v>
      </c>
      <c r="I381" s="610">
        <v>0</v>
      </c>
      <c r="J381" s="610">
        <v>0</v>
      </c>
      <c r="K381" s="610">
        <v>0</v>
      </c>
      <c r="L381" s="610">
        <v>0</v>
      </c>
      <c r="M381" s="610">
        <v>0</v>
      </c>
      <c r="N381" s="610">
        <v>0</v>
      </c>
      <c r="O381" s="610">
        <v>0</v>
      </c>
      <c r="P381" s="610">
        <v>0</v>
      </c>
      <c r="Q381" s="610">
        <v>0</v>
      </c>
      <c r="R381" s="610">
        <v>0</v>
      </c>
      <c r="S381" s="610">
        <v>0</v>
      </c>
      <c r="T381" s="610">
        <v>0</v>
      </c>
      <c r="U381" s="610">
        <v>0</v>
      </c>
    </row>
    <row r="382" spans="2:21" x14ac:dyDescent="0.25">
      <c r="B382" s="584" t="s">
        <v>1328</v>
      </c>
      <c r="C382" s="584" t="s">
        <v>1328</v>
      </c>
      <c r="D382" s="584" t="s">
        <v>1328</v>
      </c>
      <c r="E382" s="610">
        <v>0</v>
      </c>
      <c r="F382" s="610">
        <v>0</v>
      </c>
      <c r="G382" s="610">
        <v>0</v>
      </c>
      <c r="H382" s="610">
        <v>0</v>
      </c>
      <c r="I382" s="610">
        <v>0</v>
      </c>
      <c r="J382" s="610">
        <v>0</v>
      </c>
      <c r="K382" s="610">
        <v>0</v>
      </c>
      <c r="L382" s="610">
        <v>0</v>
      </c>
      <c r="M382" s="610">
        <v>0</v>
      </c>
      <c r="N382" s="610">
        <v>0</v>
      </c>
      <c r="O382" s="610">
        <v>0</v>
      </c>
      <c r="P382" s="610">
        <v>0</v>
      </c>
      <c r="Q382" s="610">
        <v>0</v>
      </c>
      <c r="R382" s="610">
        <v>0</v>
      </c>
      <c r="S382" s="610">
        <v>0</v>
      </c>
      <c r="T382" s="610">
        <v>0</v>
      </c>
      <c r="U382" s="610">
        <v>0</v>
      </c>
    </row>
    <row r="383" spans="2:21" x14ac:dyDescent="0.25">
      <c r="B383" s="584" t="s">
        <v>1328</v>
      </c>
      <c r="C383" s="584" t="s">
        <v>1328</v>
      </c>
      <c r="D383" s="584" t="s">
        <v>1328</v>
      </c>
      <c r="E383" s="610">
        <v>0</v>
      </c>
      <c r="F383" s="610">
        <v>0</v>
      </c>
      <c r="G383" s="610">
        <v>0</v>
      </c>
      <c r="H383" s="610">
        <v>0</v>
      </c>
      <c r="I383" s="610">
        <v>0</v>
      </c>
      <c r="J383" s="610">
        <v>0</v>
      </c>
      <c r="K383" s="610">
        <v>0</v>
      </c>
      <c r="L383" s="610">
        <v>0</v>
      </c>
      <c r="M383" s="610">
        <v>0</v>
      </c>
      <c r="N383" s="610">
        <v>0</v>
      </c>
      <c r="O383" s="610">
        <v>0</v>
      </c>
      <c r="P383" s="610">
        <v>0</v>
      </c>
      <c r="Q383" s="610">
        <v>0</v>
      </c>
      <c r="R383" s="610">
        <v>0</v>
      </c>
      <c r="S383" s="610">
        <v>0</v>
      </c>
      <c r="T383" s="610">
        <v>0</v>
      </c>
      <c r="U383" s="610">
        <v>0</v>
      </c>
    </row>
    <row r="384" spans="2:21" x14ac:dyDescent="0.25">
      <c r="B384" s="584" t="s">
        <v>1328</v>
      </c>
      <c r="C384" s="584" t="s">
        <v>1328</v>
      </c>
      <c r="D384" s="584" t="s">
        <v>1328</v>
      </c>
      <c r="E384" s="610">
        <v>0</v>
      </c>
      <c r="F384" s="610">
        <v>0</v>
      </c>
      <c r="G384" s="610">
        <v>0</v>
      </c>
      <c r="H384" s="610">
        <v>0</v>
      </c>
      <c r="I384" s="610">
        <v>0</v>
      </c>
      <c r="J384" s="610">
        <v>0</v>
      </c>
      <c r="K384" s="610">
        <v>0</v>
      </c>
      <c r="L384" s="610">
        <v>0</v>
      </c>
      <c r="M384" s="610">
        <v>0</v>
      </c>
      <c r="N384" s="610">
        <v>0</v>
      </c>
      <c r="O384" s="610">
        <v>0</v>
      </c>
      <c r="P384" s="610">
        <v>0</v>
      </c>
      <c r="Q384" s="610">
        <v>0</v>
      </c>
      <c r="R384" s="610">
        <v>0</v>
      </c>
      <c r="S384" s="610">
        <v>0</v>
      </c>
      <c r="T384" s="610">
        <v>0</v>
      </c>
      <c r="U384" s="610">
        <v>0</v>
      </c>
    </row>
    <row r="385" spans="2:21" x14ac:dyDescent="0.25">
      <c r="B385" s="584" t="s">
        <v>1328</v>
      </c>
      <c r="C385" s="584" t="s">
        <v>1328</v>
      </c>
      <c r="D385" s="584" t="s">
        <v>1328</v>
      </c>
      <c r="E385" s="610">
        <v>0</v>
      </c>
      <c r="F385" s="610">
        <v>0</v>
      </c>
      <c r="G385" s="610">
        <v>0</v>
      </c>
      <c r="H385" s="610">
        <v>0</v>
      </c>
      <c r="I385" s="610">
        <v>0</v>
      </c>
      <c r="J385" s="610">
        <v>0</v>
      </c>
      <c r="K385" s="610">
        <v>0</v>
      </c>
      <c r="L385" s="610">
        <v>0</v>
      </c>
      <c r="M385" s="610">
        <v>0</v>
      </c>
      <c r="N385" s="610">
        <v>0</v>
      </c>
      <c r="O385" s="610">
        <v>0</v>
      </c>
      <c r="P385" s="610">
        <v>0</v>
      </c>
      <c r="Q385" s="610">
        <v>0</v>
      </c>
      <c r="R385" s="610">
        <v>0</v>
      </c>
      <c r="S385" s="610">
        <v>0</v>
      </c>
      <c r="T385" s="610">
        <v>0</v>
      </c>
      <c r="U385" s="610">
        <v>0</v>
      </c>
    </row>
    <row r="386" spans="2:21" x14ac:dyDescent="0.25">
      <c r="B386" s="584" t="s">
        <v>1328</v>
      </c>
      <c r="C386" s="584" t="s">
        <v>1328</v>
      </c>
      <c r="D386" s="584" t="s">
        <v>1328</v>
      </c>
      <c r="E386" s="610">
        <v>0</v>
      </c>
      <c r="F386" s="610">
        <v>0</v>
      </c>
      <c r="G386" s="610">
        <v>0</v>
      </c>
      <c r="H386" s="610">
        <v>0</v>
      </c>
      <c r="I386" s="610">
        <v>0</v>
      </c>
      <c r="J386" s="610">
        <v>0</v>
      </c>
      <c r="K386" s="610">
        <v>0</v>
      </c>
      <c r="L386" s="610">
        <v>0</v>
      </c>
      <c r="M386" s="610">
        <v>0</v>
      </c>
      <c r="N386" s="610">
        <v>0</v>
      </c>
      <c r="O386" s="610">
        <v>0</v>
      </c>
      <c r="P386" s="610">
        <v>0</v>
      </c>
      <c r="Q386" s="610">
        <v>0</v>
      </c>
      <c r="R386" s="610">
        <v>0</v>
      </c>
      <c r="S386" s="610">
        <v>0</v>
      </c>
      <c r="T386" s="610">
        <v>0</v>
      </c>
      <c r="U386" s="610">
        <v>0</v>
      </c>
    </row>
    <row r="387" spans="2:21" x14ac:dyDescent="0.25">
      <c r="B387" s="584" t="s">
        <v>1328</v>
      </c>
      <c r="C387" s="584" t="s">
        <v>1328</v>
      </c>
      <c r="D387" s="584" t="s">
        <v>1328</v>
      </c>
      <c r="E387" s="610">
        <v>0</v>
      </c>
      <c r="F387" s="610">
        <v>0</v>
      </c>
      <c r="G387" s="610">
        <v>0</v>
      </c>
      <c r="H387" s="610">
        <v>0</v>
      </c>
      <c r="I387" s="610">
        <v>0</v>
      </c>
      <c r="J387" s="610">
        <v>0</v>
      </c>
      <c r="K387" s="610">
        <v>0</v>
      </c>
      <c r="L387" s="610">
        <v>0</v>
      </c>
      <c r="M387" s="610">
        <v>0</v>
      </c>
      <c r="N387" s="610">
        <v>0</v>
      </c>
      <c r="O387" s="610">
        <v>0</v>
      </c>
      <c r="P387" s="610">
        <v>0</v>
      </c>
      <c r="Q387" s="610">
        <v>0</v>
      </c>
      <c r="R387" s="610">
        <v>0</v>
      </c>
      <c r="S387" s="610">
        <v>0</v>
      </c>
      <c r="T387" s="610">
        <v>0</v>
      </c>
      <c r="U387" s="610">
        <v>0</v>
      </c>
    </row>
    <row r="388" spans="2:21" x14ac:dyDescent="0.25">
      <c r="B388" s="584" t="s">
        <v>1328</v>
      </c>
      <c r="C388" s="584" t="s">
        <v>1328</v>
      </c>
      <c r="D388" s="584" t="s">
        <v>1328</v>
      </c>
      <c r="E388" s="610">
        <v>0</v>
      </c>
      <c r="F388" s="610">
        <v>0</v>
      </c>
      <c r="G388" s="610">
        <v>0</v>
      </c>
      <c r="H388" s="610">
        <v>0</v>
      </c>
      <c r="I388" s="610">
        <v>0</v>
      </c>
      <c r="J388" s="610">
        <v>0</v>
      </c>
      <c r="K388" s="610">
        <v>0</v>
      </c>
      <c r="L388" s="610">
        <v>0</v>
      </c>
      <c r="M388" s="610">
        <v>0</v>
      </c>
      <c r="N388" s="610">
        <v>0</v>
      </c>
      <c r="O388" s="610">
        <v>0</v>
      </c>
      <c r="P388" s="610">
        <v>0</v>
      </c>
      <c r="Q388" s="610">
        <v>0</v>
      </c>
      <c r="R388" s="610">
        <v>0</v>
      </c>
      <c r="S388" s="610">
        <v>0</v>
      </c>
      <c r="T388" s="610">
        <v>0</v>
      </c>
      <c r="U388" s="610">
        <v>0</v>
      </c>
    </row>
    <row r="389" spans="2:21" x14ac:dyDescent="0.25">
      <c r="B389" s="584" t="s">
        <v>1328</v>
      </c>
      <c r="C389" s="584" t="s">
        <v>1328</v>
      </c>
      <c r="D389" s="584" t="s">
        <v>1328</v>
      </c>
      <c r="E389" s="610">
        <v>0</v>
      </c>
      <c r="F389" s="610">
        <v>0</v>
      </c>
      <c r="G389" s="610">
        <v>0</v>
      </c>
      <c r="H389" s="610">
        <v>0</v>
      </c>
      <c r="I389" s="610">
        <v>0</v>
      </c>
      <c r="J389" s="610">
        <v>0</v>
      </c>
      <c r="K389" s="610">
        <v>0</v>
      </c>
      <c r="L389" s="610">
        <v>0</v>
      </c>
      <c r="M389" s="610">
        <v>0</v>
      </c>
      <c r="N389" s="610">
        <v>0</v>
      </c>
      <c r="O389" s="610">
        <v>0</v>
      </c>
      <c r="P389" s="610">
        <v>0</v>
      </c>
      <c r="Q389" s="610">
        <v>0</v>
      </c>
      <c r="R389" s="610">
        <v>0</v>
      </c>
      <c r="S389" s="610">
        <v>0</v>
      </c>
      <c r="T389" s="610">
        <v>0</v>
      </c>
      <c r="U389" s="610">
        <v>0</v>
      </c>
    </row>
    <row r="390" spans="2:21" x14ac:dyDescent="0.25">
      <c r="B390" s="584" t="s">
        <v>1328</v>
      </c>
      <c r="C390" s="584" t="s">
        <v>1328</v>
      </c>
      <c r="D390" s="584" t="s">
        <v>1328</v>
      </c>
      <c r="E390" s="610">
        <v>0</v>
      </c>
      <c r="F390" s="610">
        <v>0</v>
      </c>
      <c r="G390" s="610">
        <v>0</v>
      </c>
      <c r="H390" s="610">
        <v>0</v>
      </c>
      <c r="I390" s="610">
        <v>0</v>
      </c>
      <c r="J390" s="610">
        <v>0</v>
      </c>
      <c r="K390" s="610">
        <v>0</v>
      </c>
      <c r="L390" s="610">
        <v>0</v>
      </c>
      <c r="M390" s="610">
        <v>0</v>
      </c>
      <c r="N390" s="610">
        <v>0</v>
      </c>
      <c r="O390" s="610">
        <v>0</v>
      </c>
      <c r="P390" s="610">
        <v>0</v>
      </c>
      <c r="Q390" s="610">
        <v>0</v>
      </c>
      <c r="R390" s="610">
        <v>0</v>
      </c>
      <c r="S390" s="610">
        <v>0</v>
      </c>
      <c r="T390" s="610">
        <v>0</v>
      </c>
      <c r="U390" s="610">
        <v>0</v>
      </c>
    </row>
    <row r="391" spans="2:21" x14ac:dyDescent="0.25">
      <c r="B391" s="584" t="s">
        <v>1328</v>
      </c>
      <c r="C391" s="584" t="s">
        <v>1328</v>
      </c>
      <c r="D391" s="584" t="s">
        <v>1328</v>
      </c>
      <c r="E391" s="610">
        <v>0</v>
      </c>
      <c r="F391" s="610">
        <v>0</v>
      </c>
      <c r="G391" s="610">
        <v>0</v>
      </c>
      <c r="H391" s="610">
        <v>0</v>
      </c>
      <c r="I391" s="610">
        <v>0</v>
      </c>
      <c r="J391" s="610">
        <v>0</v>
      </c>
      <c r="K391" s="610">
        <v>0</v>
      </c>
      <c r="L391" s="610">
        <v>0</v>
      </c>
      <c r="M391" s="610">
        <v>0</v>
      </c>
      <c r="N391" s="610">
        <v>0</v>
      </c>
      <c r="O391" s="610">
        <v>0</v>
      </c>
      <c r="P391" s="610">
        <v>0</v>
      </c>
      <c r="Q391" s="610">
        <v>0</v>
      </c>
      <c r="R391" s="610">
        <v>0</v>
      </c>
      <c r="S391" s="610">
        <v>0</v>
      </c>
      <c r="T391" s="610">
        <v>0</v>
      </c>
      <c r="U391" s="610">
        <v>0</v>
      </c>
    </row>
    <row r="392" spans="2:21" x14ac:dyDescent="0.25">
      <c r="B392" s="584" t="s">
        <v>1328</v>
      </c>
      <c r="C392" s="584" t="s">
        <v>1328</v>
      </c>
      <c r="D392" s="584" t="s">
        <v>1328</v>
      </c>
      <c r="E392" s="610">
        <v>0</v>
      </c>
      <c r="F392" s="610">
        <v>0</v>
      </c>
      <c r="G392" s="610">
        <v>0</v>
      </c>
      <c r="H392" s="610">
        <v>0</v>
      </c>
      <c r="I392" s="610">
        <v>0</v>
      </c>
      <c r="J392" s="610">
        <v>0</v>
      </c>
      <c r="K392" s="610">
        <v>0</v>
      </c>
      <c r="L392" s="610">
        <v>0</v>
      </c>
      <c r="M392" s="610">
        <v>0</v>
      </c>
      <c r="N392" s="610">
        <v>0</v>
      </c>
      <c r="O392" s="610">
        <v>0</v>
      </c>
      <c r="P392" s="610">
        <v>0</v>
      </c>
      <c r="Q392" s="610">
        <v>0</v>
      </c>
      <c r="R392" s="610">
        <v>0</v>
      </c>
      <c r="S392" s="610">
        <v>0</v>
      </c>
      <c r="T392" s="610">
        <v>0</v>
      </c>
      <c r="U392" s="610">
        <v>0</v>
      </c>
    </row>
    <row r="393" spans="2:21" x14ac:dyDescent="0.25">
      <c r="B393" s="584" t="s">
        <v>1328</v>
      </c>
      <c r="C393" s="584" t="s">
        <v>1328</v>
      </c>
      <c r="D393" s="584" t="s">
        <v>1328</v>
      </c>
      <c r="E393" s="610">
        <v>0</v>
      </c>
      <c r="F393" s="610">
        <v>0</v>
      </c>
      <c r="G393" s="610">
        <v>0</v>
      </c>
      <c r="H393" s="610">
        <v>0</v>
      </c>
      <c r="I393" s="610">
        <v>0</v>
      </c>
      <c r="J393" s="610">
        <v>0</v>
      </c>
      <c r="K393" s="610">
        <v>0</v>
      </c>
      <c r="L393" s="610">
        <v>0</v>
      </c>
      <c r="M393" s="610">
        <v>0</v>
      </c>
      <c r="N393" s="610">
        <v>0</v>
      </c>
      <c r="O393" s="610">
        <v>0</v>
      </c>
      <c r="P393" s="610">
        <v>0</v>
      </c>
      <c r="Q393" s="610">
        <v>0</v>
      </c>
      <c r="R393" s="610">
        <v>0</v>
      </c>
      <c r="S393" s="610">
        <v>0</v>
      </c>
      <c r="T393" s="610">
        <v>0</v>
      </c>
      <c r="U393" s="610">
        <v>0</v>
      </c>
    </row>
    <row r="394" spans="2:21" x14ac:dyDescent="0.25">
      <c r="B394" s="584" t="s">
        <v>1328</v>
      </c>
      <c r="C394" s="584" t="s">
        <v>1328</v>
      </c>
      <c r="D394" s="584" t="s">
        <v>1328</v>
      </c>
      <c r="E394" s="610">
        <v>0</v>
      </c>
      <c r="F394" s="610">
        <v>0</v>
      </c>
      <c r="G394" s="610">
        <v>0</v>
      </c>
      <c r="H394" s="610">
        <v>0</v>
      </c>
      <c r="I394" s="610">
        <v>0</v>
      </c>
      <c r="J394" s="610">
        <v>0</v>
      </c>
      <c r="K394" s="610">
        <v>0</v>
      </c>
      <c r="L394" s="610">
        <v>0</v>
      </c>
      <c r="M394" s="610">
        <v>0</v>
      </c>
      <c r="N394" s="610">
        <v>0</v>
      </c>
      <c r="O394" s="610">
        <v>0</v>
      </c>
      <c r="P394" s="610">
        <v>0</v>
      </c>
      <c r="Q394" s="610">
        <v>0</v>
      </c>
      <c r="R394" s="610">
        <v>0</v>
      </c>
      <c r="S394" s="610">
        <v>0</v>
      </c>
      <c r="T394" s="610">
        <v>0</v>
      </c>
      <c r="U394" s="610">
        <v>0</v>
      </c>
    </row>
    <row r="395" spans="2:21" x14ac:dyDescent="0.25">
      <c r="B395" s="584" t="s">
        <v>1328</v>
      </c>
      <c r="C395" s="584" t="s">
        <v>1328</v>
      </c>
      <c r="D395" s="584" t="s">
        <v>1328</v>
      </c>
      <c r="E395" s="610">
        <v>0</v>
      </c>
      <c r="F395" s="610">
        <v>0</v>
      </c>
      <c r="G395" s="610">
        <v>0</v>
      </c>
      <c r="H395" s="610">
        <v>0</v>
      </c>
      <c r="I395" s="610">
        <v>0</v>
      </c>
      <c r="J395" s="610">
        <v>0</v>
      </c>
      <c r="K395" s="610">
        <v>0</v>
      </c>
      <c r="L395" s="610">
        <v>0</v>
      </c>
      <c r="M395" s="610">
        <v>0</v>
      </c>
      <c r="N395" s="610">
        <v>0</v>
      </c>
      <c r="O395" s="610">
        <v>0</v>
      </c>
      <c r="P395" s="610">
        <v>0</v>
      </c>
      <c r="Q395" s="610">
        <v>0</v>
      </c>
      <c r="R395" s="610">
        <v>0</v>
      </c>
      <c r="S395" s="610">
        <v>0</v>
      </c>
      <c r="T395" s="610">
        <v>0</v>
      </c>
      <c r="U395" s="610">
        <v>0</v>
      </c>
    </row>
    <row r="396" spans="2:21" x14ac:dyDescent="0.25">
      <c r="B396" s="584" t="s">
        <v>1328</v>
      </c>
      <c r="C396" s="584" t="s">
        <v>1328</v>
      </c>
      <c r="D396" s="584" t="s">
        <v>1328</v>
      </c>
      <c r="E396" s="610">
        <v>0</v>
      </c>
      <c r="F396" s="610">
        <v>0</v>
      </c>
      <c r="G396" s="610">
        <v>0</v>
      </c>
      <c r="H396" s="610">
        <v>0</v>
      </c>
      <c r="I396" s="610">
        <v>0</v>
      </c>
      <c r="J396" s="610">
        <v>0</v>
      </c>
      <c r="K396" s="610">
        <v>0</v>
      </c>
      <c r="L396" s="610">
        <v>0</v>
      </c>
      <c r="M396" s="610">
        <v>0</v>
      </c>
      <c r="N396" s="610">
        <v>0</v>
      </c>
      <c r="O396" s="610">
        <v>0</v>
      </c>
      <c r="P396" s="610">
        <v>0</v>
      </c>
      <c r="Q396" s="610">
        <v>0</v>
      </c>
      <c r="R396" s="610">
        <v>0</v>
      </c>
      <c r="S396" s="610">
        <v>0</v>
      </c>
      <c r="T396" s="610">
        <v>0</v>
      </c>
      <c r="U396" s="610">
        <v>0</v>
      </c>
    </row>
    <row r="397" spans="2:21" x14ac:dyDescent="0.25">
      <c r="B397" s="584" t="s">
        <v>1328</v>
      </c>
      <c r="C397" s="584" t="s">
        <v>1328</v>
      </c>
      <c r="D397" s="584" t="s">
        <v>1328</v>
      </c>
      <c r="E397" s="610">
        <v>0</v>
      </c>
      <c r="F397" s="610">
        <v>0</v>
      </c>
      <c r="G397" s="610">
        <v>0</v>
      </c>
      <c r="H397" s="610">
        <v>0</v>
      </c>
      <c r="I397" s="610">
        <v>0</v>
      </c>
      <c r="J397" s="610">
        <v>0</v>
      </c>
      <c r="K397" s="610">
        <v>0</v>
      </c>
      <c r="L397" s="610">
        <v>0</v>
      </c>
      <c r="M397" s="610">
        <v>0</v>
      </c>
      <c r="N397" s="610">
        <v>0</v>
      </c>
      <c r="O397" s="610">
        <v>0</v>
      </c>
      <c r="P397" s="610">
        <v>0</v>
      </c>
      <c r="Q397" s="610">
        <v>0</v>
      </c>
      <c r="R397" s="610">
        <v>0</v>
      </c>
      <c r="S397" s="610">
        <v>0</v>
      </c>
      <c r="T397" s="610">
        <v>0</v>
      </c>
      <c r="U397" s="610">
        <v>0</v>
      </c>
    </row>
    <row r="398" spans="2:21" x14ac:dyDescent="0.25">
      <c r="B398" s="584" t="s">
        <v>1328</v>
      </c>
      <c r="C398" s="584" t="s">
        <v>1328</v>
      </c>
      <c r="D398" s="584" t="s">
        <v>1328</v>
      </c>
      <c r="E398" s="610">
        <v>0</v>
      </c>
      <c r="F398" s="610">
        <v>0</v>
      </c>
      <c r="G398" s="610">
        <v>0</v>
      </c>
      <c r="H398" s="610">
        <v>0</v>
      </c>
      <c r="I398" s="610">
        <v>0</v>
      </c>
      <c r="J398" s="610">
        <v>0</v>
      </c>
      <c r="K398" s="610">
        <v>0</v>
      </c>
      <c r="L398" s="610">
        <v>0</v>
      </c>
      <c r="M398" s="610">
        <v>0</v>
      </c>
      <c r="N398" s="610">
        <v>0</v>
      </c>
      <c r="O398" s="610">
        <v>0</v>
      </c>
      <c r="P398" s="610">
        <v>0</v>
      </c>
      <c r="Q398" s="610">
        <v>0</v>
      </c>
      <c r="R398" s="610">
        <v>0</v>
      </c>
      <c r="S398" s="610">
        <v>0</v>
      </c>
      <c r="T398" s="610">
        <v>0</v>
      </c>
      <c r="U398" s="610">
        <v>0</v>
      </c>
    </row>
    <row r="399" spans="2:21" x14ac:dyDescent="0.25">
      <c r="B399" s="584" t="s">
        <v>1328</v>
      </c>
      <c r="C399" s="584" t="s">
        <v>1328</v>
      </c>
      <c r="D399" s="584" t="s">
        <v>1328</v>
      </c>
      <c r="E399" s="610">
        <v>0</v>
      </c>
      <c r="F399" s="610">
        <v>0</v>
      </c>
      <c r="G399" s="610">
        <v>0</v>
      </c>
      <c r="H399" s="610">
        <v>0</v>
      </c>
      <c r="I399" s="610">
        <v>0</v>
      </c>
      <c r="J399" s="610">
        <v>0</v>
      </c>
      <c r="K399" s="610">
        <v>0</v>
      </c>
      <c r="L399" s="610">
        <v>0</v>
      </c>
      <c r="M399" s="610">
        <v>0</v>
      </c>
      <c r="N399" s="610">
        <v>0</v>
      </c>
      <c r="O399" s="610">
        <v>0</v>
      </c>
      <c r="P399" s="610">
        <v>0</v>
      </c>
      <c r="Q399" s="610">
        <v>0</v>
      </c>
      <c r="R399" s="610">
        <v>0</v>
      </c>
      <c r="S399" s="610">
        <v>0</v>
      </c>
      <c r="T399" s="610">
        <v>0</v>
      </c>
      <c r="U399" s="610">
        <v>0</v>
      </c>
    </row>
    <row r="400" spans="2:21" x14ac:dyDescent="0.25">
      <c r="B400" s="584" t="s">
        <v>1328</v>
      </c>
      <c r="C400" s="584" t="s">
        <v>1328</v>
      </c>
      <c r="D400" s="584" t="s">
        <v>1328</v>
      </c>
      <c r="E400" s="610">
        <v>0</v>
      </c>
      <c r="F400" s="610">
        <v>0</v>
      </c>
      <c r="G400" s="610">
        <v>0</v>
      </c>
      <c r="H400" s="610">
        <v>0</v>
      </c>
      <c r="I400" s="610">
        <v>0</v>
      </c>
      <c r="J400" s="610">
        <v>0</v>
      </c>
      <c r="K400" s="610">
        <v>0</v>
      </c>
      <c r="L400" s="610">
        <v>0</v>
      </c>
      <c r="M400" s="610">
        <v>0</v>
      </c>
      <c r="N400" s="610">
        <v>0</v>
      </c>
      <c r="O400" s="610">
        <v>0</v>
      </c>
      <c r="P400" s="610">
        <v>0</v>
      </c>
      <c r="Q400" s="610">
        <v>0</v>
      </c>
      <c r="R400" s="610">
        <v>0</v>
      </c>
      <c r="S400" s="610">
        <v>0</v>
      </c>
      <c r="T400" s="610">
        <v>0</v>
      </c>
      <c r="U400" s="610">
        <v>0</v>
      </c>
    </row>
    <row r="401" spans="2:21" x14ac:dyDescent="0.25">
      <c r="B401" s="584" t="s">
        <v>1328</v>
      </c>
      <c r="C401" s="584" t="s">
        <v>1328</v>
      </c>
      <c r="D401" s="584" t="s">
        <v>1328</v>
      </c>
      <c r="E401" s="610">
        <v>0</v>
      </c>
      <c r="F401" s="610">
        <v>0</v>
      </c>
      <c r="G401" s="610">
        <v>0</v>
      </c>
      <c r="H401" s="610">
        <v>0</v>
      </c>
      <c r="I401" s="610">
        <v>0</v>
      </c>
      <c r="J401" s="610">
        <v>0</v>
      </c>
      <c r="K401" s="610">
        <v>0</v>
      </c>
      <c r="L401" s="610">
        <v>0</v>
      </c>
      <c r="M401" s="610">
        <v>0</v>
      </c>
      <c r="N401" s="610">
        <v>0</v>
      </c>
      <c r="O401" s="610">
        <v>0</v>
      </c>
      <c r="P401" s="610">
        <v>0</v>
      </c>
      <c r="Q401" s="610">
        <v>0</v>
      </c>
      <c r="R401" s="610">
        <v>0</v>
      </c>
      <c r="S401" s="610">
        <v>0</v>
      </c>
      <c r="T401" s="610">
        <v>0</v>
      </c>
      <c r="U401" s="610">
        <v>0</v>
      </c>
    </row>
    <row r="402" spans="2:21" x14ac:dyDescent="0.25">
      <c r="B402" s="584" t="s">
        <v>1328</v>
      </c>
      <c r="C402" s="584" t="s">
        <v>1328</v>
      </c>
      <c r="D402" s="584" t="s">
        <v>1328</v>
      </c>
      <c r="E402" s="610">
        <v>0</v>
      </c>
      <c r="F402" s="610">
        <v>0</v>
      </c>
      <c r="G402" s="610">
        <v>0</v>
      </c>
      <c r="H402" s="610">
        <v>0</v>
      </c>
      <c r="I402" s="610">
        <v>0</v>
      </c>
      <c r="J402" s="610">
        <v>0</v>
      </c>
      <c r="K402" s="610">
        <v>0</v>
      </c>
      <c r="L402" s="610">
        <v>0</v>
      </c>
      <c r="M402" s="610">
        <v>0</v>
      </c>
      <c r="N402" s="610">
        <v>0</v>
      </c>
      <c r="O402" s="610">
        <v>0</v>
      </c>
      <c r="P402" s="610">
        <v>0</v>
      </c>
      <c r="Q402" s="610">
        <v>0</v>
      </c>
      <c r="R402" s="610">
        <v>0</v>
      </c>
      <c r="S402" s="610">
        <v>0</v>
      </c>
      <c r="T402" s="610">
        <v>0</v>
      </c>
      <c r="U402" s="610">
        <v>0</v>
      </c>
    </row>
    <row r="403" spans="2:21" x14ac:dyDescent="0.25">
      <c r="B403" s="584" t="s">
        <v>1328</v>
      </c>
      <c r="C403" s="584" t="s">
        <v>1328</v>
      </c>
      <c r="D403" s="584" t="s">
        <v>1328</v>
      </c>
      <c r="E403" s="610">
        <v>0</v>
      </c>
      <c r="F403" s="610">
        <v>0</v>
      </c>
      <c r="G403" s="610">
        <v>0</v>
      </c>
      <c r="H403" s="610">
        <v>0</v>
      </c>
      <c r="I403" s="610">
        <v>0</v>
      </c>
      <c r="J403" s="610">
        <v>0</v>
      </c>
      <c r="K403" s="610">
        <v>0</v>
      </c>
      <c r="L403" s="610">
        <v>0</v>
      </c>
      <c r="M403" s="610">
        <v>0</v>
      </c>
      <c r="N403" s="610">
        <v>0</v>
      </c>
      <c r="O403" s="610">
        <v>0</v>
      </c>
      <c r="P403" s="610">
        <v>0</v>
      </c>
      <c r="Q403" s="610">
        <v>0</v>
      </c>
      <c r="R403" s="610">
        <v>0</v>
      </c>
      <c r="S403" s="610">
        <v>0</v>
      </c>
      <c r="T403" s="610">
        <v>0</v>
      </c>
      <c r="U403" s="610">
        <v>0</v>
      </c>
    </row>
    <row r="404" spans="2:21" x14ac:dyDescent="0.25">
      <c r="B404" s="584" t="s">
        <v>1328</v>
      </c>
      <c r="C404" s="584" t="s">
        <v>1328</v>
      </c>
      <c r="D404" s="584" t="s">
        <v>1328</v>
      </c>
      <c r="E404" s="610">
        <v>0</v>
      </c>
      <c r="F404" s="610">
        <v>0</v>
      </c>
      <c r="G404" s="610">
        <v>0</v>
      </c>
      <c r="H404" s="610">
        <v>0</v>
      </c>
      <c r="I404" s="610">
        <v>0</v>
      </c>
      <c r="J404" s="610">
        <v>0</v>
      </c>
      <c r="K404" s="610">
        <v>0</v>
      </c>
      <c r="L404" s="610">
        <v>0</v>
      </c>
      <c r="M404" s="610">
        <v>0</v>
      </c>
      <c r="N404" s="610">
        <v>0</v>
      </c>
      <c r="O404" s="610">
        <v>0</v>
      </c>
      <c r="P404" s="610">
        <v>0</v>
      </c>
      <c r="Q404" s="610">
        <v>0</v>
      </c>
      <c r="R404" s="610">
        <v>0</v>
      </c>
      <c r="S404" s="610">
        <v>0</v>
      </c>
      <c r="T404" s="610">
        <v>0</v>
      </c>
      <c r="U404" s="610">
        <v>0</v>
      </c>
    </row>
    <row r="405" spans="2:21" x14ac:dyDescent="0.25">
      <c r="B405" s="584" t="s">
        <v>1328</v>
      </c>
      <c r="C405" s="584" t="s">
        <v>1328</v>
      </c>
      <c r="D405" s="584" t="s">
        <v>1328</v>
      </c>
      <c r="E405" s="610">
        <v>0</v>
      </c>
      <c r="F405" s="610">
        <v>0</v>
      </c>
      <c r="G405" s="610">
        <v>0</v>
      </c>
      <c r="H405" s="610">
        <v>0</v>
      </c>
      <c r="I405" s="610">
        <v>0</v>
      </c>
      <c r="J405" s="610">
        <v>0</v>
      </c>
      <c r="K405" s="610">
        <v>0</v>
      </c>
      <c r="L405" s="610">
        <v>0</v>
      </c>
      <c r="M405" s="610">
        <v>0</v>
      </c>
      <c r="N405" s="610">
        <v>0</v>
      </c>
      <c r="O405" s="610">
        <v>0</v>
      </c>
      <c r="P405" s="610">
        <v>0</v>
      </c>
      <c r="Q405" s="610">
        <v>0</v>
      </c>
      <c r="R405" s="610">
        <v>0</v>
      </c>
      <c r="S405" s="610">
        <v>0</v>
      </c>
      <c r="T405" s="610">
        <v>0</v>
      </c>
      <c r="U405" s="610">
        <v>0</v>
      </c>
    </row>
    <row r="406" spans="2:21" x14ac:dyDescent="0.25">
      <c r="B406" s="584" t="s">
        <v>1328</v>
      </c>
      <c r="C406" s="584" t="s">
        <v>1328</v>
      </c>
      <c r="D406" s="584" t="s">
        <v>1328</v>
      </c>
      <c r="E406" s="610">
        <v>0</v>
      </c>
      <c r="F406" s="610">
        <v>0</v>
      </c>
      <c r="G406" s="610">
        <v>0</v>
      </c>
      <c r="H406" s="610">
        <v>0</v>
      </c>
      <c r="I406" s="610">
        <v>0</v>
      </c>
      <c r="J406" s="610">
        <v>0</v>
      </c>
      <c r="K406" s="610">
        <v>0</v>
      </c>
      <c r="L406" s="610">
        <v>0</v>
      </c>
      <c r="M406" s="610">
        <v>0</v>
      </c>
      <c r="N406" s="610">
        <v>0</v>
      </c>
      <c r="O406" s="610">
        <v>0</v>
      </c>
      <c r="P406" s="610">
        <v>0</v>
      </c>
      <c r="Q406" s="610">
        <v>0</v>
      </c>
      <c r="R406" s="610">
        <v>0</v>
      </c>
      <c r="S406" s="610">
        <v>0</v>
      </c>
      <c r="T406" s="610">
        <v>0</v>
      </c>
      <c r="U406" s="610">
        <v>0</v>
      </c>
    </row>
    <row r="407" spans="2:21" x14ac:dyDescent="0.25">
      <c r="B407" s="584" t="s">
        <v>1328</v>
      </c>
      <c r="C407" s="584" t="s">
        <v>1328</v>
      </c>
      <c r="D407" s="584" t="s">
        <v>1328</v>
      </c>
      <c r="E407" s="610">
        <v>0</v>
      </c>
      <c r="F407" s="610">
        <v>0</v>
      </c>
      <c r="G407" s="610">
        <v>0</v>
      </c>
      <c r="H407" s="610">
        <v>0</v>
      </c>
      <c r="I407" s="610">
        <v>0</v>
      </c>
      <c r="J407" s="610">
        <v>0</v>
      </c>
      <c r="K407" s="610">
        <v>0</v>
      </c>
      <c r="L407" s="610">
        <v>0</v>
      </c>
      <c r="M407" s="610">
        <v>0</v>
      </c>
      <c r="N407" s="610">
        <v>0</v>
      </c>
      <c r="O407" s="610">
        <v>0</v>
      </c>
      <c r="P407" s="610">
        <v>0</v>
      </c>
      <c r="Q407" s="610">
        <v>0</v>
      </c>
      <c r="R407" s="610">
        <v>0</v>
      </c>
      <c r="S407" s="610">
        <v>0</v>
      </c>
      <c r="T407" s="610">
        <v>0</v>
      </c>
      <c r="U407" s="610">
        <v>0</v>
      </c>
    </row>
    <row r="408" spans="2:21" x14ac:dyDescent="0.25">
      <c r="B408" s="584" t="s">
        <v>1328</v>
      </c>
      <c r="C408" s="584" t="s">
        <v>1328</v>
      </c>
      <c r="D408" s="584" t="s">
        <v>1328</v>
      </c>
      <c r="E408" s="610">
        <v>0</v>
      </c>
      <c r="F408" s="610">
        <v>0</v>
      </c>
      <c r="G408" s="610">
        <v>0</v>
      </c>
      <c r="H408" s="610">
        <v>0</v>
      </c>
      <c r="I408" s="610">
        <v>0</v>
      </c>
      <c r="J408" s="610">
        <v>0</v>
      </c>
      <c r="K408" s="610">
        <v>0</v>
      </c>
      <c r="L408" s="610">
        <v>0</v>
      </c>
      <c r="M408" s="610">
        <v>0</v>
      </c>
      <c r="N408" s="610">
        <v>0</v>
      </c>
      <c r="O408" s="610">
        <v>0</v>
      </c>
      <c r="P408" s="610">
        <v>0</v>
      </c>
      <c r="Q408" s="610">
        <v>0</v>
      </c>
      <c r="R408" s="610">
        <v>0</v>
      </c>
      <c r="S408" s="610">
        <v>0</v>
      </c>
      <c r="T408" s="610">
        <v>0</v>
      </c>
      <c r="U408" s="610">
        <v>0</v>
      </c>
    </row>
    <row r="409" spans="2:21" x14ac:dyDescent="0.25">
      <c r="B409" s="584" t="s">
        <v>1328</v>
      </c>
      <c r="C409" s="584" t="s">
        <v>1328</v>
      </c>
      <c r="D409" s="584" t="s">
        <v>1328</v>
      </c>
      <c r="E409" s="610">
        <v>0</v>
      </c>
      <c r="F409" s="610">
        <v>0</v>
      </c>
      <c r="G409" s="610">
        <v>0</v>
      </c>
      <c r="H409" s="610">
        <v>0</v>
      </c>
      <c r="I409" s="610">
        <v>0</v>
      </c>
      <c r="J409" s="610">
        <v>0</v>
      </c>
      <c r="K409" s="610">
        <v>0</v>
      </c>
      <c r="L409" s="610">
        <v>0</v>
      </c>
      <c r="M409" s="610">
        <v>0</v>
      </c>
      <c r="N409" s="610">
        <v>0</v>
      </c>
      <c r="O409" s="610">
        <v>0</v>
      </c>
      <c r="P409" s="610">
        <v>0</v>
      </c>
      <c r="Q409" s="610">
        <v>0</v>
      </c>
      <c r="R409" s="610">
        <v>0</v>
      </c>
      <c r="S409" s="610">
        <v>0</v>
      </c>
      <c r="T409" s="610">
        <v>0</v>
      </c>
      <c r="U409" s="610">
        <v>0</v>
      </c>
    </row>
    <row r="410" spans="2:21" x14ac:dyDescent="0.25">
      <c r="B410" s="584" t="s">
        <v>1328</v>
      </c>
      <c r="C410" s="584" t="s">
        <v>1328</v>
      </c>
      <c r="D410" s="584" t="s">
        <v>1328</v>
      </c>
      <c r="E410" s="610">
        <v>0</v>
      </c>
      <c r="F410" s="610">
        <v>0</v>
      </c>
      <c r="G410" s="610">
        <v>0</v>
      </c>
      <c r="H410" s="610">
        <v>0</v>
      </c>
      <c r="I410" s="610">
        <v>0</v>
      </c>
      <c r="J410" s="610">
        <v>0</v>
      </c>
      <c r="K410" s="610">
        <v>0</v>
      </c>
      <c r="L410" s="610">
        <v>0</v>
      </c>
      <c r="M410" s="610">
        <v>0</v>
      </c>
      <c r="N410" s="610">
        <v>0</v>
      </c>
      <c r="O410" s="610">
        <v>0</v>
      </c>
      <c r="P410" s="610">
        <v>0</v>
      </c>
      <c r="Q410" s="610">
        <v>0</v>
      </c>
      <c r="R410" s="610">
        <v>0</v>
      </c>
      <c r="S410" s="610">
        <v>0</v>
      </c>
      <c r="T410" s="610">
        <v>0</v>
      </c>
      <c r="U410" s="610">
        <v>0</v>
      </c>
    </row>
    <row r="411" spans="2:21" x14ac:dyDescent="0.25">
      <c r="B411" s="584" t="s">
        <v>1328</v>
      </c>
      <c r="C411" s="584" t="s">
        <v>1328</v>
      </c>
      <c r="D411" s="584" t="s">
        <v>1328</v>
      </c>
      <c r="E411" s="610">
        <v>0</v>
      </c>
      <c r="F411" s="610">
        <v>0</v>
      </c>
      <c r="G411" s="610">
        <v>0</v>
      </c>
      <c r="H411" s="610">
        <v>0</v>
      </c>
      <c r="I411" s="610">
        <v>0</v>
      </c>
      <c r="J411" s="610">
        <v>0</v>
      </c>
      <c r="K411" s="610">
        <v>0</v>
      </c>
      <c r="L411" s="610">
        <v>0</v>
      </c>
      <c r="M411" s="610">
        <v>0</v>
      </c>
      <c r="N411" s="610">
        <v>0</v>
      </c>
      <c r="O411" s="610">
        <v>0</v>
      </c>
      <c r="P411" s="610">
        <v>0</v>
      </c>
      <c r="Q411" s="610">
        <v>0</v>
      </c>
      <c r="R411" s="610">
        <v>0</v>
      </c>
      <c r="S411" s="610">
        <v>0</v>
      </c>
      <c r="T411" s="610">
        <v>0</v>
      </c>
      <c r="U411" s="610">
        <v>0</v>
      </c>
    </row>
    <row r="412" spans="2:21" x14ac:dyDescent="0.25">
      <c r="B412" s="584" t="s">
        <v>1328</v>
      </c>
      <c r="C412" s="584" t="s">
        <v>1328</v>
      </c>
      <c r="D412" s="584" t="s">
        <v>1328</v>
      </c>
      <c r="E412" s="610">
        <v>0</v>
      </c>
      <c r="F412" s="610">
        <v>0</v>
      </c>
      <c r="G412" s="610">
        <v>0</v>
      </c>
      <c r="H412" s="610">
        <v>0</v>
      </c>
      <c r="I412" s="610">
        <v>0</v>
      </c>
      <c r="J412" s="610">
        <v>0</v>
      </c>
      <c r="K412" s="610">
        <v>0</v>
      </c>
      <c r="L412" s="610">
        <v>0</v>
      </c>
      <c r="M412" s="610">
        <v>0</v>
      </c>
      <c r="N412" s="610">
        <v>0</v>
      </c>
      <c r="O412" s="610">
        <v>0</v>
      </c>
      <c r="P412" s="610">
        <v>0</v>
      </c>
      <c r="Q412" s="610">
        <v>0</v>
      </c>
      <c r="R412" s="610">
        <v>0</v>
      </c>
      <c r="S412" s="610">
        <v>0</v>
      </c>
      <c r="T412" s="610">
        <v>0</v>
      </c>
      <c r="U412" s="610">
        <v>0</v>
      </c>
    </row>
    <row r="413" spans="2:21" x14ac:dyDescent="0.25">
      <c r="B413" s="584" t="s">
        <v>1328</v>
      </c>
      <c r="C413" s="584" t="s">
        <v>1328</v>
      </c>
      <c r="D413" s="584" t="s">
        <v>1328</v>
      </c>
      <c r="E413" s="610">
        <v>0</v>
      </c>
      <c r="F413" s="610">
        <v>0</v>
      </c>
      <c r="G413" s="610">
        <v>0</v>
      </c>
      <c r="H413" s="610">
        <v>0</v>
      </c>
      <c r="I413" s="610">
        <v>0</v>
      </c>
      <c r="J413" s="610">
        <v>0</v>
      </c>
      <c r="K413" s="610">
        <v>0</v>
      </c>
      <c r="L413" s="610">
        <v>0</v>
      </c>
      <c r="M413" s="610">
        <v>0</v>
      </c>
      <c r="N413" s="610">
        <v>0</v>
      </c>
      <c r="O413" s="610">
        <v>0</v>
      </c>
      <c r="P413" s="610">
        <v>0</v>
      </c>
      <c r="Q413" s="610">
        <v>0</v>
      </c>
      <c r="R413" s="610">
        <v>0</v>
      </c>
      <c r="S413" s="610">
        <v>0</v>
      </c>
      <c r="T413" s="610">
        <v>0</v>
      </c>
      <c r="U413" s="610">
        <v>0</v>
      </c>
    </row>
    <row r="414" spans="2:21" x14ac:dyDescent="0.25">
      <c r="B414" s="584" t="s">
        <v>1328</v>
      </c>
      <c r="C414" s="584" t="s">
        <v>1328</v>
      </c>
      <c r="D414" s="584" t="s">
        <v>1328</v>
      </c>
      <c r="E414" s="610">
        <v>0</v>
      </c>
      <c r="F414" s="610">
        <v>0</v>
      </c>
      <c r="G414" s="610">
        <v>0</v>
      </c>
      <c r="H414" s="610">
        <v>0</v>
      </c>
      <c r="I414" s="610">
        <v>0</v>
      </c>
      <c r="J414" s="610">
        <v>0</v>
      </c>
      <c r="K414" s="610">
        <v>0</v>
      </c>
      <c r="L414" s="610">
        <v>0</v>
      </c>
      <c r="M414" s="610">
        <v>0</v>
      </c>
      <c r="N414" s="610">
        <v>0</v>
      </c>
      <c r="O414" s="610">
        <v>0</v>
      </c>
      <c r="P414" s="610">
        <v>0</v>
      </c>
      <c r="Q414" s="610">
        <v>0</v>
      </c>
      <c r="R414" s="610">
        <v>0</v>
      </c>
      <c r="S414" s="610">
        <v>0</v>
      </c>
      <c r="T414" s="610">
        <v>0</v>
      </c>
      <c r="U414" s="610">
        <v>0</v>
      </c>
    </row>
    <row r="415" spans="2:21" x14ac:dyDescent="0.25">
      <c r="B415" s="584" t="s">
        <v>1328</v>
      </c>
      <c r="C415" s="584" t="s">
        <v>1328</v>
      </c>
      <c r="D415" s="584" t="s">
        <v>1328</v>
      </c>
      <c r="E415" s="610">
        <v>0</v>
      </c>
      <c r="F415" s="610">
        <v>0</v>
      </c>
      <c r="G415" s="610">
        <v>0</v>
      </c>
      <c r="H415" s="610">
        <v>0</v>
      </c>
      <c r="I415" s="610">
        <v>0</v>
      </c>
      <c r="J415" s="610">
        <v>0</v>
      </c>
      <c r="K415" s="610">
        <v>0</v>
      </c>
      <c r="L415" s="610">
        <v>0</v>
      </c>
      <c r="M415" s="610">
        <v>0</v>
      </c>
      <c r="N415" s="610">
        <v>0</v>
      </c>
      <c r="O415" s="610">
        <v>0</v>
      </c>
      <c r="P415" s="610">
        <v>0</v>
      </c>
      <c r="Q415" s="610">
        <v>0</v>
      </c>
      <c r="R415" s="610">
        <v>0</v>
      </c>
      <c r="S415" s="610">
        <v>0</v>
      </c>
      <c r="T415" s="610">
        <v>0</v>
      </c>
      <c r="U415" s="610">
        <v>0</v>
      </c>
    </row>
    <row r="416" spans="2:21" x14ac:dyDescent="0.25">
      <c r="B416" s="584" t="s">
        <v>1328</v>
      </c>
      <c r="C416" s="584" t="s">
        <v>1328</v>
      </c>
      <c r="D416" s="584" t="s">
        <v>1328</v>
      </c>
      <c r="E416" s="610">
        <v>0</v>
      </c>
      <c r="F416" s="610">
        <v>0</v>
      </c>
      <c r="G416" s="610">
        <v>0</v>
      </c>
      <c r="H416" s="610">
        <v>0</v>
      </c>
      <c r="I416" s="610">
        <v>0</v>
      </c>
      <c r="J416" s="610">
        <v>0</v>
      </c>
      <c r="K416" s="610">
        <v>0</v>
      </c>
      <c r="L416" s="610">
        <v>0</v>
      </c>
      <c r="M416" s="610">
        <v>0</v>
      </c>
      <c r="N416" s="610">
        <v>0</v>
      </c>
      <c r="O416" s="610">
        <v>0</v>
      </c>
      <c r="P416" s="610">
        <v>0</v>
      </c>
      <c r="Q416" s="610">
        <v>0</v>
      </c>
      <c r="R416" s="610">
        <v>0</v>
      </c>
      <c r="S416" s="610">
        <v>0</v>
      </c>
      <c r="T416" s="610">
        <v>0</v>
      </c>
      <c r="U416" s="610">
        <v>0</v>
      </c>
    </row>
    <row r="417" spans="2:21" x14ac:dyDescent="0.25">
      <c r="B417" s="584" t="s">
        <v>1328</v>
      </c>
      <c r="C417" s="584" t="s">
        <v>1328</v>
      </c>
      <c r="D417" s="584" t="s">
        <v>1328</v>
      </c>
      <c r="E417" s="610">
        <v>0</v>
      </c>
      <c r="F417" s="610">
        <v>0</v>
      </c>
      <c r="G417" s="610">
        <v>0</v>
      </c>
      <c r="H417" s="610">
        <v>0</v>
      </c>
      <c r="I417" s="610">
        <v>0</v>
      </c>
      <c r="J417" s="610">
        <v>0</v>
      </c>
      <c r="K417" s="610">
        <v>0</v>
      </c>
      <c r="L417" s="610">
        <v>0</v>
      </c>
      <c r="M417" s="610">
        <v>0</v>
      </c>
      <c r="N417" s="610">
        <v>0</v>
      </c>
      <c r="O417" s="610">
        <v>0</v>
      </c>
      <c r="P417" s="610">
        <v>0</v>
      </c>
      <c r="Q417" s="610">
        <v>0</v>
      </c>
      <c r="R417" s="610">
        <v>0</v>
      </c>
      <c r="S417" s="610">
        <v>0</v>
      </c>
      <c r="T417" s="610">
        <v>0</v>
      </c>
      <c r="U417" s="610">
        <v>0</v>
      </c>
    </row>
    <row r="418" spans="2:21" x14ac:dyDescent="0.25">
      <c r="B418" s="584" t="s">
        <v>1328</v>
      </c>
      <c r="C418" s="584" t="s">
        <v>1328</v>
      </c>
      <c r="D418" s="584" t="s">
        <v>1328</v>
      </c>
      <c r="E418" s="610">
        <v>0</v>
      </c>
      <c r="F418" s="610">
        <v>0</v>
      </c>
      <c r="G418" s="610">
        <v>0</v>
      </c>
      <c r="H418" s="610">
        <v>0</v>
      </c>
      <c r="I418" s="610">
        <v>0</v>
      </c>
      <c r="J418" s="610">
        <v>0</v>
      </c>
      <c r="K418" s="610">
        <v>0</v>
      </c>
      <c r="L418" s="610">
        <v>0</v>
      </c>
      <c r="M418" s="610">
        <v>0</v>
      </c>
      <c r="N418" s="610">
        <v>0</v>
      </c>
      <c r="O418" s="610">
        <v>0</v>
      </c>
      <c r="P418" s="610">
        <v>0</v>
      </c>
      <c r="Q418" s="610">
        <v>0</v>
      </c>
      <c r="R418" s="610">
        <v>0</v>
      </c>
      <c r="S418" s="610">
        <v>0</v>
      </c>
      <c r="T418" s="610">
        <v>0</v>
      </c>
      <c r="U418" s="610">
        <v>0</v>
      </c>
    </row>
    <row r="419" spans="2:21" x14ac:dyDescent="0.25">
      <c r="B419" s="584" t="s">
        <v>1328</v>
      </c>
      <c r="C419" s="584" t="s">
        <v>1328</v>
      </c>
      <c r="D419" s="584" t="s">
        <v>1328</v>
      </c>
      <c r="E419" s="610">
        <v>0</v>
      </c>
      <c r="F419" s="610">
        <v>0</v>
      </c>
      <c r="G419" s="610">
        <v>0</v>
      </c>
      <c r="H419" s="610">
        <v>0</v>
      </c>
      <c r="I419" s="610">
        <v>0</v>
      </c>
      <c r="J419" s="610">
        <v>0</v>
      </c>
      <c r="K419" s="610">
        <v>0</v>
      </c>
      <c r="L419" s="610">
        <v>0</v>
      </c>
      <c r="M419" s="610">
        <v>0</v>
      </c>
      <c r="N419" s="610">
        <v>0</v>
      </c>
      <c r="O419" s="610">
        <v>0</v>
      </c>
      <c r="P419" s="610">
        <v>0</v>
      </c>
      <c r="Q419" s="610">
        <v>0</v>
      </c>
      <c r="R419" s="610">
        <v>0</v>
      </c>
      <c r="S419" s="610">
        <v>0</v>
      </c>
      <c r="T419" s="610">
        <v>0</v>
      </c>
      <c r="U419" s="610">
        <v>0</v>
      </c>
    </row>
    <row r="420" spans="2:21" x14ac:dyDescent="0.25">
      <c r="B420" s="584" t="s">
        <v>1328</v>
      </c>
      <c r="C420" s="584" t="s">
        <v>1328</v>
      </c>
      <c r="D420" s="584" t="s">
        <v>1328</v>
      </c>
      <c r="E420" s="610">
        <v>0</v>
      </c>
      <c r="F420" s="610">
        <v>0</v>
      </c>
      <c r="G420" s="610">
        <v>0</v>
      </c>
      <c r="H420" s="610">
        <v>0</v>
      </c>
      <c r="I420" s="610">
        <v>0</v>
      </c>
      <c r="J420" s="610">
        <v>0</v>
      </c>
      <c r="K420" s="610">
        <v>0</v>
      </c>
      <c r="L420" s="610">
        <v>0</v>
      </c>
      <c r="M420" s="610">
        <v>0</v>
      </c>
      <c r="N420" s="610">
        <v>0</v>
      </c>
      <c r="O420" s="610">
        <v>0</v>
      </c>
      <c r="P420" s="610">
        <v>0</v>
      </c>
      <c r="Q420" s="610">
        <v>0</v>
      </c>
      <c r="R420" s="610">
        <v>0</v>
      </c>
      <c r="S420" s="610">
        <v>0</v>
      </c>
      <c r="T420" s="610">
        <v>0</v>
      </c>
      <c r="U420" s="610">
        <v>0</v>
      </c>
    </row>
    <row r="421" spans="2:21" x14ac:dyDescent="0.25">
      <c r="B421" s="584" t="s">
        <v>1328</v>
      </c>
      <c r="C421" s="584" t="s">
        <v>1328</v>
      </c>
      <c r="D421" s="584" t="s">
        <v>1328</v>
      </c>
      <c r="E421" s="610">
        <v>0</v>
      </c>
      <c r="F421" s="610">
        <v>0</v>
      </c>
      <c r="G421" s="610">
        <v>0</v>
      </c>
      <c r="H421" s="610">
        <v>0</v>
      </c>
      <c r="I421" s="610">
        <v>0</v>
      </c>
      <c r="J421" s="610">
        <v>0</v>
      </c>
      <c r="K421" s="610">
        <v>0</v>
      </c>
      <c r="L421" s="610">
        <v>0</v>
      </c>
      <c r="M421" s="610">
        <v>0</v>
      </c>
      <c r="N421" s="610">
        <v>0</v>
      </c>
      <c r="O421" s="610">
        <v>0</v>
      </c>
      <c r="P421" s="610">
        <v>0</v>
      </c>
      <c r="Q421" s="610">
        <v>0</v>
      </c>
      <c r="R421" s="610">
        <v>0</v>
      </c>
      <c r="S421" s="610">
        <v>0</v>
      </c>
      <c r="T421" s="610">
        <v>0</v>
      </c>
      <c r="U421" s="610">
        <v>0</v>
      </c>
    </row>
    <row r="422" spans="2:21" x14ac:dyDescent="0.25">
      <c r="B422" s="584" t="s">
        <v>1328</v>
      </c>
      <c r="C422" s="584" t="s">
        <v>1328</v>
      </c>
      <c r="D422" s="584" t="s">
        <v>1328</v>
      </c>
      <c r="E422" s="610">
        <v>0</v>
      </c>
      <c r="F422" s="610">
        <v>0</v>
      </c>
      <c r="G422" s="610">
        <v>0</v>
      </c>
      <c r="H422" s="610">
        <v>0</v>
      </c>
      <c r="I422" s="610">
        <v>0</v>
      </c>
      <c r="J422" s="610">
        <v>0</v>
      </c>
      <c r="K422" s="610">
        <v>0</v>
      </c>
      <c r="L422" s="610">
        <v>0</v>
      </c>
      <c r="M422" s="610">
        <v>0</v>
      </c>
      <c r="N422" s="610">
        <v>0</v>
      </c>
      <c r="O422" s="610">
        <v>0</v>
      </c>
      <c r="P422" s="610">
        <v>0</v>
      </c>
      <c r="Q422" s="610">
        <v>0</v>
      </c>
      <c r="R422" s="610">
        <v>0</v>
      </c>
      <c r="S422" s="610">
        <v>0</v>
      </c>
      <c r="T422" s="610">
        <v>0</v>
      </c>
      <c r="U422" s="610">
        <v>0</v>
      </c>
    </row>
    <row r="423" spans="2:21" x14ac:dyDescent="0.25">
      <c r="B423" s="584" t="s">
        <v>1328</v>
      </c>
      <c r="C423" s="584" t="s">
        <v>1328</v>
      </c>
      <c r="D423" s="584" t="s">
        <v>1328</v>
      </c>
      <c r="E423" s="610">
        <v>0</v>
      </c>
      <c r="F423" s="610">
        <v>0</v>
      </c>
      <c r="G423" s="610">
        <v>0</v>
      </c>
      <c r="H423" s="610">
        <v>0</v>
      </c>
      <c r="I423" s="610">
        <v>0</v>
      </c>
      <c r="J423" s="610">
        <v>0</v>
      </c>
      <c r="K423" s="610">
        <v>0</v>
      </c>
      <c r="L423" s="610">
        <v>0</v>
      </c>
      <c r="M423" s="610">
        <v>0</v>
      </c>
      <c r="N423" s="610">
        <v>0</v>
      </c>
      <c r="O423" s="610">
        <v>0</v>
      </c>
      <c r="P423" s="610">
        <v>0</v>
      </c>
      <c r="Q423" s="610">
        <v>0</v>
      </c>
      <c r="R423" s="610">
        <v>0</v>
      </c>
      <c r="S423" s="610">
        <v>0</v>
      </c>
      <c r="T423" s="610">
        <v>0</v>
      </c>
      <c r="U423" s="610">
        <v>0</v>
      </c>
    </row>
    <row r="424" spans="2:21" x14ac:dyDescent="0.25">
      <c r="B424" s="584" t="s">
        <v>1328</v>
      </c>
      <c r="C424" s="584" t="s">
        <v>1328</v>
      </c>
      <c r="D424" s="584" t="s">
        <v>1328</v>
      </c>
      <c r="E424" s="610">
        <v>0</v>
      </c>
      <c r="F424" s="610">
        <v>0</v>
      </c>
      <c r="G424" s="610">
        <v>0</v>
      </c>
      <c r="H424" s="610">
        <v>0</v>
      </c>
      <c r="I424" s="610">
        <v>0</v>
      </c>
      <c r="J424" s="610">
        <v>0</v>
      </c>
      <c r="K424" s="610">
        <v>0</v>
      </c>
      <c r="L424" s="610">
        <v>0</v>
      </c>
      <c r="M424" s="610">
        <v>0</v>
      </c>
      <c r="N424" s="610">
        <v>0</v>
      </c>
      <c r="O424" s="610">
        <v>0</v>
      </c>
      <c r="P424" s="610">
        <v>0</v>
      </c>
      <c r="Q424" s="610">
        <v>0</v>
      </c>
      <c r="R424" s="610">
        <v>0</v>
      </c>
      <c r="S424" s="610">
        <v>0</v>
      </c>
      <c r="T424" s="610">
        <v>0</v>
      </c>
      <c r="U424" s="610">
        <v>0</v>
      </c>
    </row>
    <row r="425" spans="2:21" x14ac:dyDescent="0.25">
      <c r="B425" s="584" t="s">
        <v>1328</v>
      </c>
      <c r="C425" s="584" t="s">
        <v>1328</v>
      </c>
      <c r="D425" s="584" t="s">
        <v>1328</v>
      </c>
      <c r="E425" s="610">
        <v>0</v>
      </c>
      <c r="F425" s="610">
        <v>0</v>
      </c>
      <c r="G425" s="610">
        <v>0</v>
      </c>
      <c r="H425" s="610">
        <v>0</v>
      </c>
      <c r="I425" s="610">
        <v>0</v>
      </c>
      <c r="J425" s="610">
        <v>0</v>
      </c>
      <c r="K425" s="610">
        <v>0</v>
      </c>
      <c r="L425" s="610">
        <v>0</v>
      </c>
      <c r="M425" s="610">
        <v>0</v>
      </c>
      <c r="N425" s="610">
        <v>0</v>
      </c>
      <c r="O425" s="610">
        <v>0</v>
      </c>
      <c r="P425" s="610">
        <v>0</v>
      </c>
      <c r="Q425" s="610">
        <v>0</v>
      </c>
      <c r="R425" s="610">
        <v>0</v>
      </c>
      <c r="S425" s="610">
        <v>0</v>
      </c>
      <c r="T425" s="610">
        <v>0</v>
      </c>
      <c r="U425" s="610">
        <v>0</v>
      </c>
    </row>
    <row r="426" spans="2:21" x14ac:dyDescent="0.25">
      <c r="B426" s="584" t="s">
        <v>1328</v>
      </c>
      <c r="C426" s="584" t="s">
        <v>1328</v>
      </c>
      <c r="D426" s="584" t="s">
        <v>1328</v>
      </c>
      <c r="E426" s="610">
        <v>0</v>
      </c>
      <c r="F426" s="610">
        <v>0</v>
      </c>
      <c r="G426" s="610">
        <v>0</v>
      </c>
      <c r="H426" s="610">
        <v>0</v>
      </c>
      <c r="I426" s="610">
        <v>0</v>
      </c>
      <c r="J426" s="610">
        <v>0</v>
      </c>
      <c r="K426" s="610">
        <v>0</v>
      </c>
      <c r="L426" s="610">
        <v>0</v>
      </c>
      <c r="M426" s="610">
        <v>0</v>
      </c>
      <c r="N426" s="610">
        <v>0</v>
      </c>
      <c r="O426" s="610">
        <v>0</v>
      </c>
      <c r="P426" s="610">
        <v>0</v>
      </c>
      <c r="Q426" s="610">
        <v>0</v>
      </c>
      <c r="R426" s="610">
        <v>0</v>
      </c>
      <c r="S426" s="610">
        <v>0</v>
      </c>
      <c r="T426" s="610">
        <v>0</v>
      </c>
      <c r="U426" s="610">
        <v>0</v>
      </c>
    </row>
    <row r="427" spans="2:21" x14ac:dyDescent="0.25">
      <c r="B427" s="584" t="s">
        <v>1328</v>
      </c>
      <c r="C427" s="584" t="s">
        <v>1328</v>
      </c>
      <c r="D427" s="584" t="s">
        <v>1328</v>
      </c>
      <c r="E427" s="610">
        <v>0</v>
      </c>
      <c r="F427" s="610">
        <v>0</v>
      </c>
      <c r="G427" s="610">
        <v>0</v>
      </c>
      <c r="H427" s="610">
        <v>0</v>
      </c>
      <c r="I427" s="610">
        <v>0</v>
      </c>
      <c r="J427" s="610">
        <v>0</v>
      </c>
      <c r="K427" s="610">
        <v>0</v>
      </c>
      <c r="L427" s="610">
        <v>0</v>
      </c>
      <c r="M427" s="610">
        <v>0</v>
      </c>
      <c r="N427" s="610">
        <v>0</v>
      </c>
      <c r="O427" s="610">
        <v>0</v>
      </c>
      <c r="P427" s="610">
        <v>0</v>
      </c>
      <c r="Q427" s="610">
        <v>0</v>
      </c>
      <c r="R427" s="610">
        <v>0</v>
      </c>
      <c r="S427" s="610">
        <v>0</v>
      </c>
      <c r="T427" s="610">
        <v>0</v>
      </c>
      <c r="U427" s="610">
        <v>0</v>
      </c>
    </row>
    <row r="428" spans="2:21" x14ac:dyDescent="0.25">
      <c r="B428" s="584" t="s">
        <v>1328</v>
      </c>
      <c r="C428" s="584" t="s">
        <v>1328</v>
      </c>
      <c r="D428" s="584" t="s">
        <v>1328</v>
      </c>
      <c r="E428" s="610">
        <v>0</v>
      </c>
      <c r="F428" s="610">
        <v>0</v>
      </c>
      <c r="G428" s="610">
        <v>0</v>
      </c>
      <c r="H428" s="610">
        <v>0</v>
      </c>
      <c r="I428" s="610">
        <v>0</v>
      </c>
      <c r="J428" s="610">
        <v>0</v>
      </c>
      <c r="K428" s="610">
        <v>0</v>
      </c>
      <c r="L428" s="610">
        <v>0</v>
      </c>
      <c r="M428" s="610">
        <v>0</v>
      </c>
      <c r="N428" s="610">
        <v>0</v>
      </c>
      <c r="O428" s="610">
        <v>0</v>
      </c>
      <c r="P428" s="610">
        <v>0</v>
      </c>
      <c r="Q428" s="610">
        <v>0</v>
      </c>
      <c r="R428" s="610">
        <v>0</v>
      </c>
      <c r="S428" s="610">
        <v>0</v>
      </c>
      <c r="T428" s="610">
        <v>0</v>
      </c>
      <c r="U428" s="610">
        <v>0</v>
      </c>
    </row>
    <row r="429" spans="2:21" x14ac:dyDescent="0.25">
      <c r="B429" s="584" t="s">
        <v>1328</v>
      </c>
      <c r="C429" s="584" t="s">
        <v>1328</v>
      </c>
      <c r="D429" s="584" t="s">
        <v>1328</v>
      </c>
      <c r="E429" s="610">
        <v>0</v>
      </c>
      <c r="F429" s="610">
        <v>0</v>
      </c>
      <c r="G429" s="610">
        <v>0</v>
      </c>
      <c r="H429" s="610">
        <v>0</v>
      </c>
      <c r="I429" s="610">
        <v>0</v>
      </c>
      <c r="J429" s="610">
        <v>0</v>
      </c>
      <c r="K429" s="610">
        <v>0</v>
      </c>
      <c r="L429" s="610">
        <v>0</v>
      </c>
      <c r="M429" s="610">
        <v>0</v>
      </c>
      <c r="N429" s="610">
        <v>0</v>
      </c>
      <c r="O429" s="610">
        <v>0</v>
      </c>
      <c r="P429" s="610">
        <v>0</v>
      </c>
      <c r="Q429" s="610">
        <v>0</v>
      </c>
      <c r="R429" s="610">
        <v>0</v>
      </c>
      <c r="S429" s="610">
        <v>0</v>
      </c>
      <c r="T429" s="610">
        <v>0</v>
      </c>
      <c r="U429" s="610">
        <v>0</v>
      </c>
    </row>
    <row r="430" spans="2:21" x14ac:dyDescent="0.25">
      <c r="B430" s="584" t="s">
        <v>1328</v>
      </c>
      <c r="C430" s="584" t="s">
        <v>1328</v>
      </c>
      <c r="D430" s="584" t="s">
        <v>1328</v>
      </c>
      <c r="E430" s="610">
        <v>0</v>
      </c>
      <c r="F430" s="610">
        <v>0</v>
      </c>
      <c r="G430" s="610">
        <v>0</v>
      </c>
      <c r="H430" s="610">
        <v>0</v>
      </c>
      <c r="I430" s="610">
        <v>0</v>
      </c>
      <c r="J430" s="610">
        <v>0</v>
      </c>
      <c r="K430" s="610">
        <v>0</v>
      </c>
      <c r="L430" s="610">
        <v>0</v>
      </c>
      <c r="M430" s="610">
        <v>0</v>
      </c>
      <c r="N430" s="610">
        <v>0</v>
      </c>
      <c r="O430" s="610">
        <v>0</v>
      </c>
      <c r="P430" s="610">
        <v>0</v>
      </c>
      <c r="Q430" s="610">
        <v>0</v>
      </c>
      <c r="R430" s="610">
        <v>0</v>
      </c>
      <c r="S430" s="610">
        <v>0</v>
      </c>
      <c r="T430" s="610">
        <v>0</v>
      </c>
      <c r="U430" s="610">
        <v>0</v>
      </c>
    </row>
    <row r="431" spans="2:21" x14ac:dyDescent="0.25">
      <c r="B431" s="584" t="s">
        <v>1328</v>
      </c>
      <c r="C431" s="584" t="s">
        <v>1328</v>
      </c>
      <c r="D431" s="584" t="s">
        <v>1328</v>
      </c>
      <c r="E431" s="610">
        <v>0</v>
      </c>
      <c r="F431" s="610">
        <v>0</v>
      </c>
      <c r="G431" s="610">
        <v>0</v>
      </c>
      <c r="H431" s="610">
        <v>0</v>
      </c>
      <c r="I431" s="610">
        <v>0</v>
      </c>
      <c r="J431" s="610">
        <v>0</v>
      </c>
      <c r="K431" s="610">
        <v>0</v>
      </c>
      <c r="L431" s="610">
        <v>0</v>
      </c>
      <c r="M431" s="610">
        <v>0</v>
      </c>
      <c r="N431" s="610">
        <v>0</v>
      </c>
      <c r="O431" s="610">
        <v>0</v>
      </c>
      <c r="P431" s="610">
        <v>0</v>
      </c>
      <c r="Q431" s="610">
        <v>0</v>
      </c>
      <c r="R431" s="610">
        <v>0</v>
      </c>
      <c r="S431" s="610">
        <v>0</v>
      </c>
      <c r="T431" s="610">
        <v>0</v>
      </c>
      <c r="U431" s="610">
        <v>0</v>
      </c>
    </row>
    <row r="432" spans="2:21" x14ac:dyDescent="0.25">
      <c r="B432" s="584" t="s">
        <v>1328</v>
      </c>
      <c r="C432" s="584" t="s">
        <v>1328</v>
      </c>
      <c r="D432" s="584" t="s">
        <v>1328</v>
      </c>
      <c r="E432" s="610">
        <v>0</v>
      </c>
      <c r="F432" s="610">
        <v>0</v>
      </c>
      <c r="G432" s="610">
        <v>0</v>
      </c>
      <c r="H432" s="610">
        <v>0</v>
      </c>
      <c r="I432" s="610">
        <v>0</v>
      </c>
      <c r="J432" s="610">
        <v>0</v>
      </c>
      <c r="K432" s="610">
        <v>0</v>
      </c>
      <c r="L432" s="610">
        <v>0</v>
      </c>
      <c r="M432" s="610">
        <v>0</v>
      </c>
      <c r="N432" s="610">
        <v>0</v>
      </c>
      <c r="O432" s="610">
        <v>0</v>
      </c>
      <c r="P432" s="610">
        <v>0</v>
      </c>
      <c r="Q432" s="610">
        <v>0</v>
      </c>
      <c r="R432" s="610">
        <v>0</v>
      </c>
      <c r="S432" s="610">
        <v>0</v>
      </c>
      <c r="T432" s="610">
        <v>0</v>
      </c>
      <c r="U432" s="610">
        <v>0</v>
      </c>
    </row>
    <row r="433" spans="2:21" x14ac:dyDescent="0.25">
      <c r="B433" s="584" t="s">
        <v>1328</v>
      </c>
      <c r="C433" s="584" t="s">
        <v>1328</v>
      </c>
      <c r="D433" s="584" t="s">
        <v>1328</v>
      </c>
      <c r="E433" s="610">
        <v>0</v>
      </c>
      <c r="F433" s="610">
        <v>0</v>
      </c>
      <c r="G433" s="610">
        <v>0</v>
      </c>
      <c r="H433" s="610">
        <v>0</v>
      </c>
      <c r="I433" s="610">
        <v>0</v>
      </c>
      <c r="J433" s="610">
        <v>0</v>
      </c>
      <c r="K433" s="610">
        <v>0</v>
      </c>
      <c r="L433" s="610">
        <v>0</v>
      </c>
      <c r="M433" s="610">
        <v>0</v>
      </c>
      <c r="N433" s="610">
        <v>0</v>
      </c>
      <c r="O433" s="610">
        <v>0</v>
      </c>
      <c r="P433" s="610">
        <v>0</v>
      </c>
      <c r="Q433" s="610">
        <v>0</v>
      </c>
      <c r="R433" s="610">
        <v>0</v>
      </c>
      <c r="S433" s="610">
        <v>0</v>
      </c>
      <c r="T433" s="610">
        <v>0</v>
      </c>
      <c r="U433" s="610">
        <v>0</v>
      </c>
    </row>
    <row r="434" spans="2:21" x14ac:dyDescent="0.25">
      <c r="B434" s="584" t="s">
        <v>1328</v>
      </c>
      <c r="C434" s="584" t="s">
        <v>1328</v>
      </c>
      <c r="D434" s="584" t="s">
        <v>1328</v>
      </c>
      <c r="E434" s="610">
        <v>0</v>
      </c>
      <c r="F434" s="610">
        <v>0</v>
      </c>
      <c r="G434" s="610">
        <v>0</v>
      </c>
      <c r="H434" s="610">
        <v>0</v>
      </c>
      <c r="I434" s="610">
        <v>0</v>
      </c>
      <c r="J434" s="610">
        <v>0</v>
      </c>
      <c r="K434" s="610">
        <v>0</v>
      </c>
      <c r="L434" s="610">
        <v>0</v>
      </c>
      <c r="M434" s="610">
        <v>0</v>
      </c>
      <c r="N434" s="610">
        <v>0</v>
      </c>
      <c r="O434" s="610">
        <v>0</v>
      </c>
      <c r="P434" s="610">
        <v>0</v>
      </c>
      <c r="Q434" s="610">
        <v>0</v>
      </c>
      <c r="R434" s="610">
        <v>0</v>
      </c>
      <c r="S434" s="610">
        <v>0</v>
      </c>
      <c r="T434" s="610">
        <v>0</v>
      </c>
      <c r="U434" s="610">
        <v>0</v>
      </c>
    </row>
    <row r="435" spans="2:21" x14ac:dyDescent="0.25">
      <c r="B435" s="584" t="s">
        <v>1328</v>
      </c>
      <c r="C435" s="584" t="s">
        <v>1328</v>
      </c>
      <c r="D435" s="584" t="s">
        <v>1328</v>
      </c>
      <c r="E435" s="610">
        <v>0</v>
      </c>
      <c r="F435" s="610">
        <v>0</v>
      </c>
      <c r="G435" s="610">
        <v>0</v>
      </c>
      <c r="H435" s="610">
        <v>0</v>
      </c>
      <c r="I435" s="610">
        <v>0</v>
      </c>
      <c r="J435" s="610">
        <v>0</v>
      </c>
      <c r="K435" s="610">
        <v>0</v>
      </c>
      <c r="L435" s="610">
        <v>0</v>
      </c>
      <c r="M435" s="610">
        <v>0</v>
      </c>
      <c r="N435" s="610">
        <v>0</v>
      </c>
      <c r="O435" s="610">
        <v>0</v>
      </c>
      <c r="P435" s="610">
        <v>0</v>
      </c>
      <c r="Q435" s="610">
        <v>0</v>
      </c>
      <c r="R435" s="610">
        <v>0</v>
      </c>
      <c r="S435" s="610">
        <v>0</v>
      </c>
      <c r="T435" s="610">
        <v>0</v>
      </c>
      <c r="U435" s="610">
        <v>0</v>
      </c>
    </row>
    <row r="436" spans="2:21" x14ac:dyDescent="0.25">
      <c r="B436" s="584" t="s">
        <v>1328</v>
      </c>
      <c r="C436" s="584" t="s">
        <v>1328</v>
      </c>
      <c r="D436" s="584" t="s">
        <v>1328</v>
      </c>
      <c r="E436" s="610">
        <v>0</v>
      </c>
      <c r="F436" s="610">
        <v>0</v>
      </c>
      <c r="G436" s="610">
        <v>0</v>
      </c>
      <c r="H436" s="610">
        <v>0</v>
      </c>
      <c r="I436" s="610">
        <v>0</v>
      </c>
      <c r="J436" s="610">
        <v>0</v>
      </c>
      <c r="K436" s="610">
        <v>0</v>
      </c>
      <c r="L436" s="610">
        <v>0</v>
      </c>
      <c r="M436" s="610">
        <v>0</v>
      </c>
      <c r="N436" s="610">
        <v>0</v>
      </c>
      <c r="O436" s="610">
        <v>0</v>
      </c>
      <c r="P436" s="610">
        <v>0</v>
      </c>
      <c r="Q436" s="610">
        <v>0</v>
      </c>
      <c r="R436" s="610">
        <v>0</v>
      </c>
      <c r="S436" s="610">
        <v>0</v>
      </c>
      <c r="T436" s="610">
        <v>0</v>
      </c>
      <c r="U436" s="610">
        <v>0</v>
      </c>
    </row>
    <row r="437" spans="2:21" x14ac:dyDescent="0.25">
      <c r="B437" s="584" t="s">
        <v>1328</v>
      </c>
      <c r="C437" s="584" t="s">
        <v>1328</v>
      </c>
      <c r="D437" s="584" t="s">
        <v>1328</v>
      </c>
      <c r="E437" s="610">
        <v>0</v>
      </c>
      <c r="F437" s="610">
        <v>0</v>
      </c>
      <c r="G437" s="610">
        <v>0</v>
      </c>
      <c r="H437" s="610">
        <v>0</v>
      </c>
      <c r="I437" s="610">
        <v>0</v>
      </c>
      <c r="J437" s="610">
        <v>0</v>
      </c>
      <c r="K437" s="610">
        <v>0</v>
      </c>
      <c r="L437" s="610">
        <v>0</v>
      </c>
      <c r="M437" s="610">
        <v>0</v>
      </c>
      <c r="N437" s="610">
        <v>0</v>
      </c>
      <c r="O437" s="610">
        <v>0</v>
      </c>
      <c r="P437" s="610">
        <v>0</v>
      </c>
      <c r="Q437" s="610">
        <v>0</v>
      </c>
      <c r="R437" s="610">
        <v>0</v>
      </c>
      <c r="S437" s="610">
        <v>0</v>
      </c>
      <c r="T437" s="610">
        <v>0</v>
      </c>
      <c r="U437" s="610">
        <v>0</v>
      </c>
    </row>
    <row r="438" spans="2:21" x14ac:dyDescent="0.25">
      <c r="B438" s="584" t="s">
        <v>1328</v>
      </c>
      <c r="C438" s="584" t="s">
        <v>1328</v>
      </c>
      <c r="D438" s="584" t="s">
        <v>1328</v>
      </c>
      <c r="E438" s="610">
        <v>0</v>
      </c>
      <c r="F438" s="610">
        <v>0</v>
      </c>
      <c r="G438" s="610">
        <v>0</v>
      </c>
      <c r="H438" s="610">
        <v>0</v>
      </c>
      <c r="I438" s="610">
        <v>0</v>
      </c>
      <c r="J438" s="610">
        <v>0</v>
      </c>
      <c r="K438" s="610">
        <v>0</v>
      </c>
      <c r="L438" s="610">
        <v>0</v>
      </c>
      <c r="M438" s="610">
        <v>0</v>
      </c>
      <c r="N438" s="610">
        <v>0</v>
      </c>
      <c r="O438" s="610">
        <v>0</v>
      </c>
      <c r="P438" s="610">
        <v>0</v>
      </c>
      <c r="Q438" s="610">
        <v>0</v>
      </c>
      <c r="R438" s="610">
        <v>0</v>
      </c>
      <c r="S438" s="610">
        <v>0</v>
      </c>
      <c r="T438" s="610">
        <v>0</v>
      </c>
      <c r="U438" s="610">
        <v>0</v>
      </c>
    </row>
    <row r="439" spans="2:21" x14ac:dyDescent="0.25">
      <c r="B439" s="584" t="s">
        <v>1328</v>
      </c>
      <c r="C439" s="584" t="s">
        <v>1328</v>
      </c>
      <c r="D439" s="584" t="s">
        <v>1328</v>
      </c>
      <c r="E439" s="610">
        <v>0</v>
      </c>
      <c r="F439" s="610">
        <v>0</v>
      </c>
      <c r="G439" s="610">
        <v>0</v>
      </c>
      <c r="H439" s="610">
        <v>0</v>
      </c>
      <c r="I439" s="610">
        <v>0</v>
      </c>
      <c r="J439" s="610">
        <v>0</v>
      </c>
      <c r="K439" s="610">
        <v>0</v>
      </c>
      <c r="L439" s="610">
        <v>0</v>
      </c>
      <c r="M439" s="610">
        <v>0</v>
      </c>
      <c r="N439" s="610">
        <v>0</v>
      </c>
      <c r="O439" s="610">
        <v>0</v>
      </c>
      <c r="P439" s="610">
        <v>0</v>
      </c>
      <c r="Q439" s="610">
        <v>0</v>
      </c>
      <c r="R439" s="610">
        <v>0</v>
      </c>
      <c r="S439" s="610">
        <v>0</v>
      </c>
      <c r="T439" s="610">
        <v>0</v>
      </c>
      <c r="U439" s="610">
        <v>0</v>
      </c>
    </row>
    <row r="440" spans="2:21" x14ac:dyDescent="0.25">
      <c r="B440" s="584" t="s">
        <v>1328</v>
      </c>
      <c r="C440" s="584" t="s">
        <v>1328</v>
      </c>
      <c r="D440" s="584" t="s">
        <v>1328</v>
      </c>
      <c r="E440" s="610">
        <v>0</v>
      </c>
      <c r="F440" s="610">
        <v>0</v>
      </c>
      <c r="G440" s="610">
        <v>0</v>
      </c>
      <c r="H440" s="610">
        <v>0</v>
      </c>
      <c r="I440" s="610">
        <v>0</v>
      </c>
      <c r="J440" s="610">
        <v>0</v>
      </c>
      <c r="K440" s="610">
        <v>0</v>
      </c>
      <c r="L440" s="610">
        <v>0</v>
      </c>
      <c r="M440" s="610">
        <v>0</v>
      </c>
      <c r="N440" s="610">
        <v>0</v>
      </c>
      <c r="O440" s="610">
        <v>0</v>
      </c>
      <c r="P440" s="610">
        <v>0</v>
      </c>
      <c r="Q440" s="610">
        <v>0</v>
      </c>
      <c r="R440" s="610">
        <v>0</v>
      </c>
      <c r="S440" s="610">
        <v>0</v>
      </c>
      <c r="T440" s="610">
        <v>0</v>
      </c>
      <c r="U440" s="610">
        <v>0</v>
      </c>
    </row>
    <row r="441" spans="2:21" x14ac:dyDescent="0.25">
      <c r="B441" s="584" t="s">
        <v>1328</v>
      </c>
      <c r="C441" s="584" t="s">
        <v>1328</v>
      </c>
      <c r="D441" s="584" t="s">
        <v>1328</v>
      </c>
      <c r="E441" s="610">
        <v>0</v>
      </c>
      <c r="F441" s="610">
        <v>0</v>
      </c>
      <c r="G441" s="610">
        <v>0</v>
      </c>
      <c r="H441" s="610">
        <v>0</v>
      </c>
      <c r="I441" s="610">
        <v>0</v>
      </c>
      <c r="J441" s="610">
        <v>0</v>
      </c>
      <c r="K441" s="610">
        <v>0</v>
      </c>
      <c r="L441" s="610">
        <v>0</v>
      </c>
      <c r="M441" s="610">
        <v>0</v>
      </c>
      <c r="N441" s="610">
        <v>0</v>
      </c>
      <c r="O441" s="610">
        <v>0</v>
      </c>
      <c r="P441" s="610">
        <v>0</v>
      </c>
      <c r="Q441" s="610">
        <v>0</v>
      </c>
      <c r="R441" s="610">
        <v>0</v>
      </c>
      <c r="S441" s="610">
        <v>0</v>
      </c>
      <c r="T441" s="610">
        <v>0</v>
      </c>
      <c r="U441" s="610">
        <v>0</v>
      </c>
    </row>
    <row r="442" spans="2:21" x14ac:dyDescent="0.25">
      <c r="B442" s="584" t="s">
        <v>1328</v>
      </c>
      <c r="C442" s="584" t="s">
        <v>1328</v>
      </c>
      <c r="D442" s="584" t="s">
        <v>1328</v>
      </c>
      <c r="E442" s="610">
        <v>0</v>
      </c>
      <c r="F442" s="610">
        <v>0</v>
      </c>
      <c r="G442" s="610">
        <v>0</v>
      </c>
      <c r="H442" s="610">
        <v>0</v>
      </c>
      <c r="I442" s="610">
        <v>0</v>
      </c>
      <c r="J442" s="610">
        <v>0</v>
      </c>
      <c r="K442" s="610">
        <v>0</v>
      </c>
      <c r="L442" s="610">
        <v>0</v>
      </c>
      <c r="M442" s="610">
        <v>0</v>
      </c>
      <c r="N442" s="610">
        <v>0</v>
      </c>
      <c r="O442" s="610">
        <v>0</v>
      </c>
      <c r="P442" s="610">
        <v>0</v>
      </c>
      <c r="Q442" s="610">
        <v>0</v>
      </c>
      <c r="R442" s="610">
        <v>0</v>
      </c>
      <c r="S442" s="610">
        <v>0</v>
      </c>
      <c r="T442" s="610">
        <v>0</v>
      </c>
      <c r="U442" s="610">
        <v>0</v>
      </c>
    </row>
    <row r="443" spans="2:21" x14ac:dyDescent="0.25">
      <c r="B443" s="584" t="s">
        <v>1328</v>
      </c>
      <c r="C443" s="584" t="s">
        <v>1328</v>
      </c>
      <c r="D443" s="584" t="s">
        <v>1328</v>
      </c>
      <c r="E443" s="610">
        <v>0</v>
      </c>
      <c r="F443" s="610">
        <v>0</v>
      </c>
      <c r="G443" s="610">
        <v>0</v>
      </c>
      <c r="H443" s="610">
        <v>0</v>
      </c>
      <c r="I443" s="610">
        <v>0</v>
      </c>
      <c r="J443" s="610">
        <v>0</v>
      </c>
      <c r="K443" s="610">
        <v>0</v>
      </c>
      <c r="L443" s="610">
        <v>0</v>
      </c>
      <c r="M443" s="610">
        <v>0</v>
      </c>
      <c r="N443" s="610">
        <v>0</v>
      </c>
      <c r="O443" s="610">
        <v>0</v>
      </c>
      <c r="P443" s="610">
        <v>0</v>
      </c>
      <c r="Q443" s="610">
        <v>0</v>
      </c>
      <c r="R443" s="610">
        <v>0</v>
      </c>
      <c r="S443" s="610">
        <v>0</v>
      </c>
      <c r="T443" s="610">
        <v>0</v>
      </c>
      <c r="U443" s="610">
        <v>0</v>
      </c>
    </row>
    <row r="444" spans="2:21" x14ac:dyDescent="0.25">
      <c r="B444" s="584" t="s">
        <v>1328</v>
      </c>
      <c r="C444" s="584" t="s">
        <v>1328</v>
      </c>
      <c r="D444" s="584" t="s">
        <v>1328</v>
      </c>
      <c r="E444" s="610">
        <v>0</v>
      </c>
      <c r="F444" s="610">
        <v>0</v>
      </c>
      <c r="G444" s="610">
        <v>0</v>
      </c>
      <c r="H444" s="610">
        <v>0</v>
      </c>
      <c r="I444" s="610">
        <v>0</v>
      </c>
      <c r="J444" s="610">
        <v>0</v>
      </c>
      <c r="K444" s="610">
        <v>0</v>
      </c>
      <c r="L444" s="610">
        <v>0</v>
      </c>
      <c r="M444" s="610">
        <v>0</v>
      </c>
      <c r="N444" s="610">
        <v>0</v>
      </c>
      <c r="O444" s="610">
        <v>0</v>
      </c>
      <c r="P444" s="610">
        <v>0</v>
      </c>
      <c r="Q444" s="610">
        <v>0</v>
      </c>
      <c r="R444" s="610">
        <v>0</v>
      </c>
      <c r="S444" s="610">
        <v>0</v>
      </c>
      <c r="T444" s="610">
        <v>0</v>
      </c>
      <c r="U444" s="610">
        <v>0</v>
      </c>
    </row>
    <row r="445" spans="2:21" x14ac:dyDescent="0.25">
      <c r="B445" s="584" t="s">
        <v>1328</v>
      </c>
      <c r="C445" s="584" t="s">
        <v>1328</v>
      </c>
      <c r="D445" s="584" t="s">
        <v>1328</v>
      </c>
      <c r="E445" s="610">
        <v>0</v>
      </c>
      <c r="F445" s="610">
        <v>0</v>
      </c>
      <c r="G445" s="610">
        <v>0</v>
      </c>
      <c r="H445" s="610">
        <v>0</v>
      </c>
      <c r="I445" s="610">
        <v>0</v>
      </c>
      <c r="J445" s="610">
        <v>0</v>
      </c>
      <c r="K445" s="610">
        <v>0</v>
      </c>
      <c r="L445" s="610">
        <v>0</v>
      </c>
      <c r="M445" s="610">
        <v>0</v>
      </c>
      <c r="N445" s="610">
        <v>0</v>
      </c>
      <c r="O445" s="610">
        <v>0</v>
      </c>
      <c r="P445" s="610">
        <v>0</v>
      </c>
      <c r="Q445" s="610">
        <v>0</v>
      </c>
      <c r="R445" s="610">
        <v>0</v>
      </c>
      <c r="S445" s="610">
        <v>0</v>
      </c>
      <c r="T445" s="610">
        <v>0</v>
      </c>
      <c r="U445" s="610">
        <v>0</v>
      </c>
    </row>
    <row r="446" spans="2:21" x14ac:dyDescent="0.25">
      <c r="B446" s="584" t="s">
        <v>1328</v>
      </c>
      <c r="C446" s="584" t="s">
        <v>1328</v>
      </c>
      <c r="D446" s="584" t="s">
        <v>1328</v>
      </c>
      <c r="E446" s="610">
        <v>0</v>
      </c>
      <c r="F446" s="610">
        <v>0</v>
      </c>
      <c r="G446" s="610">
        <v>0</v>
      </c>
      <c r="H446" s="610">
        <v>0</v>
      </c>
      <c r="I446" s="610">
        <v>0</v>
      </c>
      <c r="J446" s="610">
        <v>0</v>
      </c>
      <c r="K446" s="610">
        <v>0</v>
      </c>
      <c r="L446" s="610">
        <v>0</v>
      </c>
      <c r="M446" s="610">
        <v>0</v>
      </c>
      <c r="N446" s="610">
        <v>0</v>
      </c>
      <c r="O446" s="610">
        <v>0</v>
      </c>
      <c r="P446" s="610">
        <v>0</v>
      </c>
      <c r="Q446" s="610">
        <v>0</v>
      </c>
      <c r="R446" s="610">
        <v>0</v>
      </c>
      <c r="S446" s="610">
        <v>0</v>
      </c>
      <c r="T446" s="610">
        <v>0</v>
      </c>
      <c r="U446" s="610">
        <v>0</v>
      </c>
    </row>
    <row r="447" spans="2:21" x14ac:dyDescent="0.25">
      <c r="B447" s="584" t="s">
        <v>1328</v>
      </c>
      <c r="C447" s="584" t="s">
        <v>1328</v>
      </c>
      <c r="D447" s="584" t="s">
        <v>1328</v>
      </c>
      <c r="E447" s="610">
        <v>0</v>
      </c>
      <c r="F447" s="610">
        <v>0</v>
      </c>
      <c r="G447" s="610">
        <v>0</v>
      </c>
      <c r="H447" s="610">
        <v>0</v>
      </c>
      <c r="I447" s="610">
        <v>0</v>
      </c>
      <c r="J447" s="610">
        <v>0</v>
      </c>
      <c r="K447" s="610">
        <v>0</v>
      </c>
      <c r="L447" s="610">
        <v>0</v>
      </c>
      <c r="M447" s="610">
        <v>0</v>
      </c>
      <c r="N447" s="610">
        <v>0</v>
      </c>
      <c r="O447" s="610">
        <v>0</v>
      </c>
      <c r="P447" s="610">
        <v>0</v>
      </c>
      <c r="Q447" s="610">
        <v>0</v>
      </c>
      <c r="R447" s="610">
        <v>0</v>
      </c>
      <c r="S447" s="610">
        <v>0</v>
      </c>
      <c r="T447" s="610">
        <v>0</v>
      </c>
      <c r="U447" s="610">
        <v>0</v>
      </c>
    </row>
    <row r="448" spans="2:21" x14ac:dyDescent="0.25">
      <c r="B448" s="584" t="s">
        <v>1328</v>
      </c>
      <c r="C448" s="584" t="s">
        <v>1328</v>
      </c>
      <c r="D448" s="584" t="s">
        <v>1328</v>
      </c>
      <c r="E448" s="610">
        <v>0</v>
      </c>
      <c r="F448" s="610">
        <v>0</v>
      </c>
      <c r="G448" s="610">
        <v>0</v>
      </c>
      <c r="H448" s="610">
        <v>0</v>
      </c>
      <c r="I448" s="610">
        <v>0</v>
      </c>
      <c r="J448" s="610">
        <v>0</v>
      </c>
      <c r="K448" s="610">
        <v>0</v>
      </c>
      <c r="L448" s="610">
        <v>0</v>
      </c>
      <c r="M448" s="610">
        <v>0</v>
      </c>
      <c r="N448" s="610">
        <v>0</v>
      </c>
      <c r="O448" s="610">
        <v>0</v>
      </c>
      <c r="P448" s="610">
        <v>0</v>
      </c>
      <c r="Q448" s="610">
        <v>0</v>
      </c>
      <c r="R448" s="610">
        <v>0</v>
      </c>
      <c r="S448" s="610">
        <v>0</v>
      </c>
      <c r="T448" s="610">
        <v>0</v>
      </c>
      <c r="U448" s="610">
        <v>0</v>
      </c>
    </row>
    <row r="449" spans="2:21" x14ac:dyDescent="0.25">
      <c r="B449" s="584" t="s">
        <v>1328</v>
      </c>
      <c r="C449" s="584" t="s">
        <v>1328</v>
      </c>
      <c r="D449" s="584" t="s">
        <v>1328</v>
      </c>
      <c r="E449" s="610">
        <v>0</v>
      </c>
      <c r="F449" s="610">
        <v>0</v>
      </c>
      <c r="G449" s="610">
        <v>0</v>
      </c>
      <c r="H449" s="610">
        <v>0</v>
      </c>
      <c r="I449" s="610">
        <v>0</v>
      </c>
      <c r="J449" s="610">
        <v>0</v>
      </c>
      <c r="K449" s="610">
        <v>0</v>
      </c>
      <c r="L449" s="610">
        <v>0</v>
      </c>
      <c r="M449" s="610">
        <v>0</v>
      </c>
      <c r="N449" s="610">
        <v>0</v>
      </c>
      <c r="O449" s="610">
        <v>0</v>
      </c>
      <c r="P449" s="610">
        <v>0</v>
      </c>
      <c r="Q449" s="610">
        <v>0</v>
      </c>
      <c r="R449" s="610">
        <v>0</v>
      </c>
      <c r="S449" s="610">
        <v>0</v>
      </c>
      <c r="T449" s="610">
        <v>0</v>
      </c>
      <c r="U449" s="610">
        <v>0</v>
      </c>
    </row>
    <row r="450" spans="2:21" x14ac:dyDescent="0.25">
      <c r="B450" s="584" t="s">
        <v>1328</v>
      </c>
      <c r="C450" s="584" t="s">
        <v>1328</v>
      </c>
      <c r="D450" s="584" t="s">
        <v>1328</v>
      </c>
      <c r="E450" s="610">
        <v>0</v>
      </c>
      <c r="F450" s="610">
        <v>0</v>
      </c>
      <c r="G450" s="610">
        <v>0</v>
      </c>
      <c r="H450" s="610">
        <v>0</v>
      </c>
      <c r="I450" s="610">
        <v>0</v>
      </c>
      <c r="J450" s="610">
        <v>0</v>
      </c>
      <c r="K450" s="610">
        <v>0</v>
      </c>
      <c r="L450" s="610">
        <v>0</v>
      </c>
      <c r="M450" s="610">
        <v>0</v>
      </c>
      <c r="N450" s="610">
        <v>0</v>
      </c>
      <c r="O450" s="610">
        <v>0</v>
      </c>
      <c r="P450" s="610">
        <v>0</v>
      </c>
      <c r="Q450" s="610">
        <v>0</v>
      </c>
      <c r="R450" s="610">
        <v>0</v>
      </c>
      <c r="S450" s="610">
        <v>0</v>
      </c>
      <c r="T450" s="610">
        <v>0</v>
      </c>
      <c r="U450" s="610">
        <v>0</v>
      </c>
    </row>
    <row r="451" spans="2:21" x14ac:dyDescent="0.25">
      <c r="B451" s="584" t="s">
        <v>1328</v>
      </c>
      <c r="C451" s="584" t="s">
        <v>1328</v>
      </c>
      <c r="D451" s="584" t="s">
        <v>1328</v>
      </c>
      <c r="E451" s="610">
        <v>0</v>
      </c>
      <c r="F451" s="610">
        <v>0</v>
      </c>
      <c r="G451" s="610">
        <v>0</v>
      </c>
      <c r="H451" s="610">
        <v>0</v>
      </c>
      <c r="I451" s="610">
        <v>0</v>
      </c>
      <c r="J451" s="610">
        <v>0</v>
      </c>
      <c r="K451" s="610">
        <v>0</v>
      </c>
      <c r="L451" s="610">
        <v>0</v>
      </c>
      <c r="M451" s="610">
        <v>0</v>
      </c>
      <c r="N451" s="610">
        <v>0</v>
      </c>
      <c r="O451" s="610">
        <v>0</v>
      </c>
      <c r="P451" s="610">
        <v>0</v>
      </c>
      <c r="Q451" s="610">
        <v>0</v>
      </c>
      <c r="R451" s="610">
        <v>0</v>
      </c>
      <c r="S451" s="610">
        <v>0</v>
      </c>
      <c r="T451" s="610">
        <v>0</v>
      </c>
      <c r="U451" s="610">
        <v>0</v>
      </c>
    </row>
    <row r="452" spans="2:21" x14ac:dyDescent="0.25">
      <c r="B452" s="584" t="s">
        <v>1328</v>
      </c>
      <c r="C452" s="584" t="s">
        <v>1328</v>
      </c>
      <c r="D452" s="584" t="s">
        <v>1328</v>
      </c>
      <c r="E452" s="610">
        <v>0</v>
      </c>
      <c r="F452" s="610">
        <v>0</v>
      </c>
      <c r="G452" s="610">
        <v>0</v>
      </c>
      <c r="H452" s="610">
        <v>0</v>
      </c>
      <c r="I452" s="610">
        <v>0</v>
      </c>
      <c r="J452" s="610">
        <v>0</v>
      </c>
      <c r="K452" s="610">
        <v>0</v>
      </c>
      <c r="L452" s="610">
        <v>0</v>
      </c>
      <c r="M452" s="610">
        <v>0</v>
      </c>
      <c r="N452" s="610">
        <v>0</v>
      </c>
      <c r="O452" s="610">
        <v>0</v>
      </c>
      <c r="P452" s="610">
        <v>0</v>
      </c>
      <c r="Q452" s="610">
        <v>0</v>
      </c>
      <c r="R452" s="610">
        <v>0</v>
      </c>
      <c r="S452" s="610">
        <v>0</v>
      </c>
      <c r="T452" s="610">
        <v>0</v>
      </c>
      <c r="U452" s="610">
        <v>0</v>
      </c>
    </row>
    <row r="453" spans="2:21" x14ac:dyDescent="0.25">
      <c r="B453" s="584" t="s">
        <v>1328</v>
      </c>
      <c r="C453" s="584" t="s">
        <v>1328</v>
      </c>
      <c r="D453" s="584" t="s">
        <v>1328</v>
      </c>
      <c r="E453" s="610">
        <v>0</v>
      </c>
      <c r="F453" s="610">
        <v>0</v>
      </c>
      <c r="G453" s="610">
        <v>0</v>
      </c>
      <c r="H453" s="610">
        <v>0</v>
      </c>
      <c r="I453" s="610">
        <v>0</v>
      </c>
      <c r="J453" s="610">
        <v>0</v>
      </c>
      <c r="K453" s="610">
        <v>0</v>
      </c>
      <c r="L453" s="610">
        <v>0</v>
      </c>
      <c r="M453" s="610">
        <v>0</v>
      </c>
      <c r="N453" s="610">
        <v>0</v>
      </c>
      <c r="O453" s="610">
        <v>0</v>
      </c>
      <c r="P453" s="610">
        <v>0</v>
      </c>
      <c r="Q453" s="610">
        <v>0</v>
      </c>
      <c r="R453" s="610">
        <v>0</v>
      </c>
      <c r="S453" s="610">
        <v>0</v>
      </c>
      <c r="T453" s="610">
        <v>0</v>
      </c>
      <c r="U453" s="610">
        <v>0</v>
      </c>
    </row>
    <row r="454" spans="2:21" x14ac:dyDescent="0.25">
      <c r="B454" s="584" t="s">
        <v>1328</v>
      </c>
      <c r="C454" s="584" t="s">
        <v>1328</v>
      </c>
      <c r="D454" s="584" t="s">
        <v>1328</v>
      </c>
      <c r="E454" s="610">
        <v>0</v>
      </c>
      <c r="F454" s="610">
        <v>0</v>
      </c>
      <c r="G454" s="610">
        <v>0</v>
      </c>
      <c r="H454" s="610">
        <v>0</v>
      </c>
      <c r="I454" s="610">
        <v>0</v>
      </c>
      <c r="J454" s="610">
        <v>0</v>
      </c>
      <c r="K454" s="610">
        <v>0</v>
      </c>
      <c r="L454" s="610">
        <v>0</v>
      </c>
      <c r="M454" s="610">
        <v>0</v>
      </c>
      <c r="N454" s="610">
        <v>0</v>
      </c>
      <c r="O454" s="610">
        <v>0</v>
      </c>
      <c r="P454" s="610">
        <v>0</v>
      </c>
      <c r="Q454" s="610">
        <v>0</v>
      </c>
      <c r="R454" s="610">
        <v>0</v>
      </c>
      <c r="S454" s="610">
        <v>0</v>
      </c>
      <c r="T454" s="610">
        <v>0</v>
      </c>
      <c r="U454" s="610">
        <v>0</v>
      </c>
    </row>
    <row r="455" spans="2:21" x14ac:dyDescent="0.25">
      <c r="B455" s="584" t="s">
        <v>1328</v>
      </c>
      <c r="C455" s="584" t="s">
        <v>1328</v>
      </c>
      <c r="D455" s="584" t="s">
        <v>1328</v>
      </c>
      <c r="E455" s="610">
        <v>0</v>
      </c>
      <c r="F455" s="610">
        <v>0</v>
      </c>
      <c r="G455" s="610">
        <v>0</v>
      </c>
      <c r="H455" s="610">
        <v>0</v>
      </c>
      <c r="I455" s="610">
        <v>0</v>
      </c>
      <c r="J455" s="610">
        <v>0</v>
      </c>
      <c r="K455" s="610">
        <v>0</v>
      </c>
      <c r="L455" s="610">
        <v>0</v>
      </c>
      <c r="M455" s="610">
        <v>0</v>
      </c>
      <c r="N455" s="610">
        <v>0</v>
      </c>
      <c r="O455" s="610">
        <v>0</v>
      </c>
      <c r="P455" s="610">
        <v>0</v>
      </c>
      <c r="Q455" s="610">
        <v>0</v>
      </c>
      <c r="R455" s="610">
        <v>0</v>
      </c>
      <c r="S455" s="610">
        <v>0</v>
      </c>
      <c r="T455" s="610">
        <v>0</v>
      </c>
      <c r="U455" s="610">
        <v>0</v>
      </c>
    </row>
    <row r="456" spans="2:21" x14ac:dyDescent="0.25">
      <c r="B456" s="584" t="s">
        <v>1328</v>
      </c>
      <c r="C456" s="584" t="s">
        <v>1328</v>
      </c>
      <c r="D456" s="584" t="s">
        <v>1328</v>
      </c>
      <c r="E456" s="610">
        <v>0</v>
      </c>
      <c r="F456" s="610">
        <v>0</v>
      </c>
      <c r="G456" s="610">
        <v>0</v>
      </c>
      <c r="H456" s="610">
        <v>0</v>
      </c>
      <c r="I456" s="610">
        <v>0</v>
      </c>
      <c r="J456" s="610">
        <v>0</v>
      </c>
      <c r="K456" s="610">
        <v>0</v>
      </c>
      <c r="L456" s="610">
        <v>0</v>
      </c>
      <c r="M456" s="610">
        <v>0</v>
      </c>
      <c r="N456" s="610">
        <v>0</v>
      </c>
      <c r="O456" s="610">
        <v>0</v>
      </c>
      <c r="P456" s="610">
        <v>0</v>
      </c>
      <c r="Q456" s="610">
        <v>0</v>
      </c>
      <c r="R456" s="610">
        <v>0</v>
      </c>
      <c r="S456" s="610">
        <v>0</v>
      </c>
      <c r="T456" s="610">
        <v>0</v>
      </c>
      <c r="U456" s="610">
        <v>0</v>
      </c>
    </row>
    <row r="457" spans="2:21" x14ac:dyDescent="0.25">
      <c r="B457" s="584" t="s">
        <v>1328</v>
      </c>
      <c r="C457" s="584" t="s">
        <v>1328</v>
      </c>
      <c r="D457" s="584" t="s">
        <v>1328</v>
      </c>
      <c r="E457" s="610">
        <v>0</v>
      </c>
      <c r="F457" s="610">
        <v>0</v>
      </c>
      <c r="G457" s="610">
        <v>0</v>
      </c>
      <c r="H457" s="610">
        <v>0</v>
      </c>
      <c r="I457" s="610">
        <v>0</v>
      </c>
      <c r="J457" s="610">
        <v>0</v>
      </c>
      <c r="K457" s="610">
        <v>0</v>
      </c>
      <c r="L457" s="610">
        <v>0</v>
      </c>
      <c r="M457" s="610">
        <v>0</v>
      </c>
      <c r="N457" s="610">
        <v>0</v>
      </c>
      <c r="O457" s="610">
        <v>0</v>
      </c>
      <c r="P457" s="610">
        <v>0</v>
      </c>
      <c r="Q457" s="610">
        <v>0</v>
      </c>
      <c r="R457" s="610">
        <v>0</v>
      </c>
      <c r="S457" s="610">
        <v>0</v>
      </c>
      <c r="T457" s="610">
        <v>0</v>
      </c>
      <c r="U457" s="610">
        <v>0</v>
      </c>
    </row>
    <row r="458" spans="2:21" x14ac:dyDescent="0.25">
      <c r="B458" s="584" t="s">
        <v>1328</v>
      </c>
      <c r="C458" s="584" t="s">
        <v>1328</v>
      </c>
      <c r="D458" s="584" t="s">
        <v>1328</v>
      </c>
      <c r="E458" s="610">
        <v>0</v>
      </c>
      <c r="F458" s="610">
        <v>0</v>
      </c>
      <c r="G458" s="610">
        <v>0</v>
      </c>
      <c r="H458" s="610">
        <v>0</v>
      </c>
      <c r="I458" s="610">
        <v>0</v>
      </c>
      <c r="J458" s="610">
        <v>0</v>
      </c>
      <c r="K458" s="610">
        <v>0</v>
      </c>
      <c r="L458" s="610">
        <v>0</v>
      </c>
      <c r="M458" s="610">
        <v>0</v>
      </c>
      <c r="N458" s="610">
        <v>0</v>
      </c>
      <c r="O458" s="610">
        <v>0</v>
      </c>
      <c r="P458" s="610">
        <v>0</v>
      </c>
      <c r="Q458" s="610">
        <v>0</v>
      </c>
      <c r="R458" s="610">
        <v>0</v>
      </c>
      <c r="S458" s="610">
        <v>0</v>
      </c>
      <c r="T458" s="610">
        <v>0</v>
      </c>
      <c r="U458" s="610">
        <v>0</v>
      </c>
    </row>
    <row r="459" spans="2:21" x14ac:dyDescent="0.25">
      <c r="B459" s="584" t="s">
        <v>1328</v>
      </c>
      <c r="C459" s="584" t="s">
        <v>1328</v>
      </c>
      <c r="D459" s="584" t="s">
        <v>1328</v>
      </c>
      <c r="E459" s="610">
        <v>0</v>
      </c>
      <c r="F459" s="610">
        <v>0</v>
      </c>
      <c r="G459" s="610">
        <v>0</v>
      </c>
      <c r="H459" s="610">
        <v>0</v>
      </c>
      <c r="I459" s="610">
        <v>0</v>
      </c>
      <c r="J459" s="610">
        <v>0</v>
      </c>
      <c r="K459" s="610">
        <v>0</v>
      </c>
      <c r="L459" s="610">
        <v>0</v>
      </c>
      <c r="M459" s="610">
        <v>0</v>
      </c>
      <c r="N459" s="610">
        <v>0</v>
      </c>
      <c r="O459" s="610">
        <v>0</v>
      </c>
      <c r="P459" s="610">
        <v>0</v>
      </c>
      <c r="Q459" s="610">
        <v>0</v>
      </c>
      <c r="R459" s="610">
        <v>0</v>
      </c>
      <c r="S459" s="610">
        <v>0</v>
      </c>
      <c r="T459" s="610">
        <v>0</v>
      </c>
      <c r="U459" s="610">
        <v>0</v>
      </c>
    </row>
    <row r="460" spans="2:21" x14ac:dyDescent="0.25">
      <c r="B460" s="584" t="s">
        <v>1328</v>
      </c>
      <c r="C460" s="584" t="s">
        <v>1328</v>
      </c>
      <c r="D460" s="584" t="s">
        <v>1328</v>
      </c>
      <c r="E460" s="610">
        <v>0</v>
      </c>
      <c r="F460" s="610">
        <v>0</v>
      </c>
      <c r="G460" s="610">
        <v>0</v>
      </c>
      <c r="H460" s="610">
        <v>0</v>
      </c>
      <c r="I460" s="610">
        <v>0</v>
      </c>
      <c r="J460" s="610">
        <v>0</v>
      </c>
      <c r="K460" s="610">
        <v>0</v>
      </c>
      <c r="L460" s="610">
        <v>0</v>
      </c>
      <c r="M460" s="610">
        <v>0</v>
      </c>
      <c r="N460" s="610">
        <v>0</v>
      </c>
      <c r="O460" s="610">
        <v>0</v>
      </c>
      <c r="P460" s="610">
        <v>0</v>
      </c>
      <c r="Q460" s="610">
        <v>0</v>
      </c>
      <c r="R460" s="610">
        <v>0</v>
      </c>
      <c r="S460" s="610">
        <v>0</v>
      </c>
      <c r="T460" s="610">
        <v>0</v>
      </c>
      <c r="U460" s="610">
        <v>0</v>
      </c>
    </row>
    <row r="461" spans="2:21" x14ac:dyDescent="0.25">
      <c r="B461" s="584" t="s">
        <v>1328</v>
      </c>
      <c r="C461" s="584" t="s">
        <v>1328</v>
      </c>
      <c r="D461" s="584" t="s">
        <v>1328</v>
      </c>
      <c r="E461" s="610">
        <v>0</v>
      </c>
      <c r="F461" s="610">
        <v>0</v>
      </c>
      <c r="G461" s="610">
        <v>0</v>
      </c>
      <c r="H461" s="610">
        <v>0</v>
      </c>
      <c r="I461" s="610">
        <v>0</v>
      </c>
      <c r="J461" s="610">
        <v>0</v>
      </c>
      <c r="K461" s="610">
        <v>0</v>
      </c>
      <c r="L461" s="610">
        <v>0</v>
      </c>
      <c r="M461" s="610">
        <v>0</v>
      </c>
      <c r="N461" s="610">
        <v>0</v>
      </c>
      <c r="O461" s="610">
        <v>0</v>
      </c>
      <c r="P461" s="610">
        <v>0</v>
      </c>
      <c r="Q461" s="610">
        <v>0</v>
      </c>
      <c r="R461" s="610">
        <v>0</v>
      </c>
      <c r="S461" s="610">
        <v>0</v>
      </c>
      <c r="T461" s="610">
        <v>0</v>
      </c>
      <c r="U461" s="610">
        <v>0</v>
      </c>
    </row>
    <row r="462" spans="2:21" x14ac:dyDescent="0.25">
      <c r="B462" s="584" t="s">
        <v>1328</v>
      </c>
      <c r="C462" s="584" t="s">
        <v>1328</v>
      </c>
      <c r="D462" s="584" t="s">
        <v>1328</v>
      </c>
      <c r="E462" s="610">
        <v>0</v>
      </c>
      <c r="F462" s="610">
        <v>0</v>
      </c>
      <c r="G462" s="610">
        <v>0</v>
      </c>
      <c r="H462" s="610">
        <v>0</v>
      </c>
      <c r="I462" s="610">
        <v>0</v>
      </c>
      <c r="J462" s="610">
        <v>0</v>
      </c>
      <c r="K462" s="610">
        <v>0</v>
      </c>
      <c r="L462" s="610">
        <v>0</v>
      </c>
      <c r="M462" s="610">
        <v>0</v>
      </c>
      <c r="N462" s="610">
        <v>0</v>
      </c>
      <c r="O462" s="610">
        <v>0</v>
      </c>
      <c r="P462" s="610">
        <v>0</v>
      </c>
      <c r="Q462" s="610">
        <v>0</v>
      </c>
      <c r="R462" s="610">
        <v>0</v>
      </c>
      <c r="S462" s="610">
        <v>0</v>
      </c>
      <c r="T462" s="610">
        <v>0</v>
      </c>
      <c r="U462" s="610">
        <v>0</v>
      </c>
    </row>
    <row r="463" spans="2:21" x14ac:dyDescent="0.25">
      <c r="B463" s="584" t="s">
        <v>1328</v>
      </c>
      <c r="C463" s="584" t="s">
        <v>1328</v>
      </c>
      <c r="D463" s="584" t="s">
        <v>1328</v>
      </c>
      <c r="E463" s="610">
        <v>0</v>
      </c>
      <c r="F463" s="610">
        <v>0</v>
      </c>
      <c r="G463" s="610">
        <v>0</v>
      </c>
      <c r="H463" s="610">
        <v>0</v>
      </c>
      <c r="I463" s="610">
        <v>0</v>
      </c>
      <c r="J463" s="610">
        <v>0</v>
      </c>
      <c r="K463" s="610">
        <v>0</v>
      </c>
      <c r="L463" s="610">
        <v>0</v>
      </c>
      <c r="M463" s="610">
        <v>0</v>
      </c>
      <c r="N463" s="610">
        <v>0</v>
      </c>
      <c r="O463" s="610">
        <v>0</v>
      </c>
      <c r="P463" s="610">
        <v>0</v>
      </c>
      <c r="Q463" s="610">
        <v>0</v>
      </c>
      <c r="R463" s="610">
        <v>0</v>
      </c>
      <c r="S463" s="610">
        <v>0</v>
      </c>
      <c r="T463" s="610">
        <v>0</v>
      </c>
      <c r="U463" s="610">
        <v>0</v>
      </c>
    </row>
    <row r="464" spans="2:21" x14ac:dyDescent="0.25">
      <c r="B464" s="584" t="s">
        <v>1328</v>
      </c>
      <c r="C464" s="584" t="s">
        <v>1328</v>
      </c>
      <c r="D464" s="584" t="s">
        <v>1328</v>
      </c>
      <c r="E464" s="610">
        <v>0</v>
      </c>
      <c r="F464" s="610">
        <v>0</v>
      </c>
      <c r="G464" s="610">
        <v>0</v>
      </c>
      <c r="H464" s="610">
        <v>0</v>
      </c>
      <c r="I464" s="610">
        <v>0</v>
      </c>
      <c r="J464" s="610">
        <v>0</v>
      </c>
      <c r="K464" s="610">
        <v>0</v>
      </c>
      <c r="L464" s="610">
        <v>0</v>
      </c>
      <c r="M464" s="610">
        <v>0</v>
      </c>
      <c r="N464" s="610">
        <v>0</v>
      </c>
      <c r="O464" s="610">
        <v>0</v>
      </c>
      <c r="P464" s="610">
        <v>0</v>
      </c>
      <c r="Q464" s="610">
        <v>0</v>
      </c>
      <c r="R464" s="610">
        <v>0</v>
      </c>
      <c r="S464" s="610">
        <v>0</v>
      </c>
      <c r="T464" s="610">
        <v>0</v>
      </c>
      <c r="U464" s="610">
        <v>0</v>
      </c>
    </row>
    <row r="465" spans="2:21" x14ac:dyDescent="0.25">
      <c r="B465" s="584" t="s">
        <v>1328</v>
      </c>
      <c r="C465" s="584" t="s">
        <v>1328</v>
      </c>
      <c r="D465" s="584" t="s">
        <v>1328</v>
      </c>
      <c r="E465" s="610">
        <v>0</v>
      </c>
      <c r="F465" s="610">
        <v>0</v>
      </c>
      <c r="G465" s="610">
        <v>0</v>
      </c>
      <c r="H465" s="610">
        <v>0</v>
      </c>
      <c r="I465" s="610">
        <v>0</v>
      </c>
      <c r="J465" s="610">
        <v>0</v>
      </c>
      <c r="K465" s="610">
        <v>0</v>
      </c>
      <c r="L465" s="610">
        <v>0</v>
      </c>
      <c r="M465" s="610">
        <v>0</v>
      </c>
      <c r="N465" s="610">
        <v>0</v>
      </c>
      <c r="O465" s="610">
        <v>0</v>
      </c>
      <c r="P465" s="610">
        <v>0</v>
      </c>
      <c r="Q465" s="610">
        <v>0</v>
      </c>
      <c r="R465" s="610">
        <v>0</v>
      </c>
      <c r="S465" s="610">
        <v>0</v>
      </c>
      <c r="T465" s="610">
        <v>0</v>
      </c>
      <c r="U465" s="610">
        <v>0</v>
      </c>
    </row>
    <row r="466" spans="2:21" x14ac:dyDescent="0.25">
      <c r="B466" s="584" t="s">
        <v>1328</v>
      </c>
      <c r="C466" s="584" t="s">
        <v>1328</v>
      </c>
      <c r="D466" s="584" t="s">
        <v>1328</v>
      </c>
      <c r="E466" s="610">
        <v>0</v>
      </c>
      <c r="F466" s="610">
        <v>0</v>
      </c>
      <c r="G466" s="610">
        <v>0</v>
      </c>
      <c r="H466" s="610">
        <v>0</v>
      </c>
      <c r="I466" s="610">
        <v>0</v>
      </c>
      <c r="J466" s="610">
        <v>0</v>
      </c>
      <c r="K466" s="610">
        <v>0</v>
      </c>
      <c r="L466" s="610">
        <v>0</v>
      </c>
      <c r="M466" s="610">
        <v>0</v>
      </c>
      <c r="N466" s="610">
        <v>0</v>
      </c>
      <c r="O466" s="610">
        <v>0</v>
      </c>
      <c r="P466" s="610">
        <v>0</v>
      </c>
      <c r="Q466" s="610">
        <v>0</v>
      </c>
      <c r="R466" s="610">
        <v>0</v>
      </c>
      <c r="S466" s="610">
        <v>0</v>
      </c>
      <c r="T466" s="610">
        <v>0</v>
      </c>
      <c r="U466" s="610">
        <v>0</v>
      </c>
    </row>
    <row r="467" spans="2:21" x14ac:dyDescent="0.25">
      <c r="B467" s="584" t="s">
        <v>1328</v>
      </c>
      <c r="C467" s="584" t="s">
        <v>1328</v>
      </c>
      <c r="D467" s="584" t="s">
        <v>1328</v>
      </c>
      <c r="E467" s="610">
        <v>0</v>
      </c>
      <c r="F467" s="610">
        <v>0</v>
      </c>
      <c r="G467" s="610">
        <v>0</v>
      </c>
      <c r="H467" s="610">
        <v>0</v>
      </c>
      <c r="I467" s="610">
        <v>0</v>
      </c>
      <c r="J467" s="610">
        <v>0</v>
      </c>
      <c r="K467" s="610">
        <v>0</v>
      </c>
      <c r="L467" s="610">
        <v>0</v>
      </c>
      <c r="M467" s="610">
        <v>0</v>
      </c>
      <c r="N467" s="610">
        <v>0</v>
      </c>
      <c r="O467" s="610">
        <v>0</v>
      </c>
      <c r="P467" s="610">
        <v>0</v>
      </c>
      <c r="Q467" s="610">
        <v>0</v>
      </c>
      <c r="R467" s="610">
        <v>0</v>
      </c>
      <c r="S467" s="610">
        <v>0</v>
      </c>
      <c r="T467" s="610">
        <v>0</v>
      </c>
      <c r="U467" s="610">
        <v>0</v>
      </c>
    </row>
    <row r="468" spans="2:21" x14ac:dyDescent="0.25">
      <c r="B468" s="584" t="s">
        <v>1328</v>
      </c>
      <c r="C468" s="584" t="s">
        <v>1328</v>
      </c>
      <c r="D468" s="584" t="s">
        <v>1328</v>
      </c>
      <c r="E468" s="610">
        <v>0</v>
      </c>
      <c r="F468" s="610">
        <v>0</v>
      </c>
      <c r="G468" s="610">
        <v>0</v>
      </c>
      <c r="H468" s="610">
        <v>0</v>
      </c>
      <c r="I468" s="610">
        <v>0</v>
      </c>
      <c r="J468" s="610">
        <v>0</v>
      </c>
      <c r="K468" s="610">
        <v>0</v>
      </c>
      <c r="L468" s="610">
        <v>0</v>
      </c>
      <c r="M468" s="610">
        <v>0</v>
      </c>
      <c r="N468" s="610">
        <v>0</v>
      </c>
      <c r="O468" s="610">
        <v>0</v>
      </c>
      <c r="P468" s="610">
        <v>0</v>
      </c>
      <c r="Q468" s="610">
        <v>0</v>
      </c>
      <c r="R468" s="610">
        <v>0</v>
      </c>
      <c r="S468" s="610">
        <v>0</v>
      </c>
      <c r="T468" s="610">
        <v>0</v>
      </c>
      <c r="U468" s="610">
        <v>0</v>
      </c>
    </row>
    <row r="469" spans="2:21" x14ac:dyDescent="0.25">
      <c r="B469" s="584" t="s">
        <v>1328</v>
      </c>
      <c r="C469" s="584" t="s">
        <v>1328</v>
      </c>
      <c r="D469" s="584" t="s">
        <v>1328</v>
      </c>
      <c r="E469" s="610">
        <v>0</v>
      </c>
      <c r="F469" s="610">
        <v>0</v>
      </c>
      <c r="G469" s="610">
        <v>0</v>
      </c>
      <c r="H469" s="610">
        <v>0</v>
      </c>
      <c r="I469" s="610">
        <v>0</v>
      </c>
      <c r="J469" s="610">
        <v>0</v>
      </c>
      <c r="K469" s="610">
        <v>0</v>
      </c>
      <c r="L469" s="610">
        <v>0</v>
      </c>
      <c r="M469" s="610">
        <v>0</v>
      </c>
      <c r="N469" s="610">
        <v>0</v>
      </c>
      <c r="O469" s="610">
        <v>0</v>
      </c>
      <c r="P469" s="610">
        <v>0</v>
      </c>
      <c r="Q469" s="610">
        <v>0</v>
      </c>
      <c r="R469" s="610">
        <v>0</v>
      </c>
      <c r="S469" s="610">
        <v>0</v>
      </c>
      <c r="T469" s="610">
        <v>0</v>
      </c>
      <c r="U469" s="610">
        <v>0</v>
      </c>
    </row>
    <row r="470" spans="2:21" x14ac:dyDescent="0.25">
      <c r="B470" s="584" t="s">
        <v>1328</v>
      </c>
      <c r="C470" s="584" t="s">
        <v>1328</v>
      </c>
      <c r="D470" s="584" t="s">
        <v>1328</v>
      </c>
      <c r="E470" s="610">
        <v>0</v>
      </c>
      <c r="F470" s="610">
        <v>0</v>
      </c>
      <c r="G470" s="610">
        <v>0</v>
      </c>
      <c r="H470" s="610">
        <v>0</v>
      </c>
      <c r="I470" s="610">
        <v>0</v>
      </c>
      <c r="J470" s="610">
        <v>0</v>
      </c>
      <c r="K470" s="610">
        <v>0</v>
      </c>
      <c r="L470" s="610">
        <v>0</v>
      </c>
      <c r="M470" s="610">
        <v>0</v>
      </c>
      <c r="N470" s="610">
        <v>0</v>
      </c>
      <c r="O470" s="610">
        <v>0</v>
      </c>
      <c r="P470" s="610">
        <v>0</v>
      </c>
      <c r="Q470" s="610">
        <v>0</v>
      </c>
      <c r="R470" s="610">
        <v>0</v>
      </c>
      <c r="S470" s="610">
        <v>0</v>
      </c>
      <c r="T470" s="610">
        <v>0</v>
      </c>
      <c r="U470" s="610">
        <v>0</v>
      </c>
    </row>
    <row r="471" spans="2:21" x14ac:dyDescent="0.25">
      <c r="B471" s="584" t="s">
        <v>1328</v>
      </c>
      <c r="C471" s="584" t="s">
        <v>1328</v>
      </c>
      <c r="D471" s="584" t="s">
        <v>1328</v>
      </c>
      <c r="E471" s="610">
        <v>0</v>
      </c>
      <c r="F471" s="610">
        <v>0</v>
      </c>
      <c r="G471" s="610">
        <v>0</v>
      </c>
      <c r="H471" s="610">
        <v>0</v>
      </c>
      <c r="I471" s="610">
        <v>0</v>
      </c>
      <c r="J471" s="610">
        <v>0</v>
      </c>
      <c r="K471" s="610">
        <v>0</v>
      </c>
      <c r="L471" s="610">
        <v>0</v>
      </c>
      <c r="M471" s="610">
        <v>0</v>
      </c>
      <c r="N471" s="610">
        <v>0</v>
      </c>
      <c r="O471" s="610">
        <v>0</v>
      </c>
      <c r="P471" s="610">
        <v>0</v>
      </c>
      <c r="Q471" s="610">
        <v>0</v>
      </c>
      <c r="R471" s="610">
        <v>0</v>
      </c>
      <c r="S471" s="610">
        <v>0</v>
      </c>
      <c r="T471" s="610">
        <v>0</v>
      </c>
      <c r="U471" s="610">
        <v>0</v>
      </c>
    </row>
    <row r="472" spans="2:21" x14ac:dyDescent="0.25">
      <c r="B472" s="584" t="s">
        <v>1328</v>
      </c>
      <c r="C472" s="584" t="s">
        <v>1328</v>
      </c>
      <c r="D472" s="584" t="s">
        <v>1328</v>
      </c>
      <c r="E472" s="610">
        <v>0</v>
      </c>
      <c r="F472" s="610">
        <v>0</v>
      </c>
      <c r="G472" s="610">
        <v>0</v>
      </c>
      <c r="H472" s="610">
        <v>0</v>
      </c>
      <c r="I472" s="610">
        <v>0</v>
      </c>
      <c r="J472" s="610">
        <v>0</v>
      </c>
      <c r="K472" s="610">
        <v>0</v>
      </c>
      <c r="L472" s="610">
        <v>0</v>
      </c>
      <c r="M472" s="610">
        <v>0</v>
      </c>
      <c r="N472" s="610">
        <v>0</v>
      </c>
      <c r="O472" s="610">
        <v>0</v>
      </c>
      <c r="P472" s="610">
        <v>0</v>
      </c>
      <c r="Q472" s="610">
        <v>0</v>
      </c>
      <c r="R472" s="610">
        <v>0</v>
      </c>
      <c r="S472" s="610">
        <v>0</v>
      </c>
      <c r="T472" s="610">
        <v>0</v>
      </c>
      <c r="U472" s="610">
        <v>0</v>
      </c>
    </row>
    <row r="473" spans="2:21" x14ac:dyDescent="0.25">
      <c r="B473" s="584" t="s">
        <v>1328</v>
      </c>
      <c r="C473" s="584" t="s">
        <v>1328</v>
      </c>
      <c r="D473" s="584" t="s">
        <v>1328</v>
      </c>
      <c r="E473" s="610">
        <v>0</v>
      </c>
      <c r="F473" s="610">
        <v>0</v>
      </c>
      <c r="G473" s="610">
        <v>0</v>
      </c>
      <c r="H473" s="610">
        <v>0</v>
      </c>
      <c r="I473" s="610">
        <v>0</v>
      </c>
      <c r="J473" s="610">
        <v>0</v>
      </c>
      <c r="K473" s="610">
        <v>0</v>
      </c>
      <c r="L473" s="610">
        <v>0</v>
      </c>
      <c r="M473" s="610">
        <v>0</v>
      </c>
      <c r="N473" s="610">
        <v>0</v>
      </c>
      <c r="O473" s="610">
        <v>0</v>
      </c>
      <c r="P473" s="610">
        <v>0</v>
      </c>
      <c r="Q473" s="610">
        <v>0</v>
      </c>
      <c r="R473" s="610">
        <v>0</v>
      </c>
      <c r="S473" s="610">
        <v>0</v>
      </c>
      <c r="T473" s="610">
        <v>0</v>
      </c>
      <c r="U473" s="610">
        <v>0</v>
      </c>
    </row>
    <row r="474" spans="2:21" x14ac:dyDescent="0.25">
      <c r="B474" s="584" t="s">
        <v>1328</v>
      </c>
      <c r="C474" s="584" t="s">
        <v>1328</v>
      </c>
      <c r="D474" s="584" t="s">
        <v>1328</v>
      </c>
      <c r="E474" s="610">
        <v>0</v>
      </c>
      <c r="F474" s="610">
        <v>0</v>
      </c>
      <c r="G474" s="610">
        <v>0</v>
      </c>
      <c r="H474" s="610">
        <v>0</v>
      </c>
      <c r="I474" s="610">
        <v>0</v>
      </c>
      <c r="J474" s="610">
        <v>0</v>
      </c>
      <c r="K474" s="610">
        <v>0</v>
      </c>
      <c r="L474" s="610">
        <v>0</v>
      </c>
      <c r="M474" s="610">
        <v>0</v>
      </c>
      <c r="N474" s="610">
        <v>0</v>
      </c>
      <c r="O474" s="610">
        <v>0</v>
      </c>
      <c r="P474" s="610">
        <v>0</v>
      </c>
      <c r="Q474" s="610">
        <v>0</v>
      </c>
      <c r="R474" s="610">
        <v>0</v>
      </c>
      <c r="S474" s="610">
        <v>0</v>
      </c>
      <c r="T474" s="610">
        <v>0</v>
      </c>
      <c r="U474" s="610">
        <v>0</v>
      </c>
    </row>
    <row r="475" spans="2:21" x14ac:dyDescent="0.25">
      <c r="B475" s="584" t="s">
        <v>1328</v>
      </c>
      <c r="C475" s="584" t="s">
        <v>1328</v>
      </c>
      <c r="D475" s="584" t="s">
        <v>1328</v>
      </c>
      <c r="E475" s="610">
        <v>0</v>
      </c>
      <c r="F475" s="610">
        <v>0</v>
      </c>
      <c r="G475" s="610">
        <v>0</v>
      </c>
      <c r="H475" s="610">
        <v>0</v>
      </c>
      <c r="I475" s="610">
        <v>0</v>
      </c>
      <c r="J475" s="610">
        <v>0</v>
      </c>
      <c r="K475" s="610">
        <v>0</v>
      </c>
      <c r="L475" s="610">
        <v>0</v>
      </c>
      <c r="M475" s="610">
        <v>0</v>
      </c>
      <c r="N475" s="610">
        <v>0</v>
      </c>
      <c r="O475" s="610">
        <v>0</v>
      </c>
      <c r="P475" s="610">
        <v>0</v>
      </c>
      <c r="Q475" s="610">
        <v>0</v>
      </c>
      <c r="R475" s="610">
        <v>0</v>
      </c>
      <c r="S475" s="610">
        <v>0</v>
      </c>
      <c r="T475" s="610">
        <v>0</v>
      </c>
      <c r="U475" s="610">
        <v>0</v>
      </c>
    </row>
    <row r="476" spans="2:21" x14ac:dyDescent="0.25">
      <c r="B476" s="584" t="s">
        <v>1328</v>
      </c>
      <c r="C476" s="584" t="s">
        <v>1328</v>
      </c>
      <c r="D476" s="584" t="s">
        <v>1328</v>
      </c>
      <c r="E476" s="610">
        <v>0</v>
      </c>
      <c r="F476" s="610">
        <v>0</v>
      </c>
      <c r="G476" s="610">
        <v>0</v>
      </c>
      <c r="H476" s="610">
        <v>0</v>
      </c>
      <c r="I476" s="610">
        <v>0</v>
      </c>
      <c r="J476" s="610">
        <v>0</v>
      </c>
      <c r="K476" s="610">
        <v>0</v>
      </c>
      <c r="L476" s="610">
        <v>0</v>
      </c>
      <c r="M476" s="610">
        <v>0</v>
      </c>
      <c r="N476" s="610">
        <v>0</v>
      </c>
      <c r="O476" s="610">
        <v>0</v>
      </c>
      <c r="P476" s="610">
        <v>0</v>
      </c>
      <c r="Q476" s="610">
        <v>0</v>
      </c>
      <c r="R476" s="610">
        <v>0</v>
      </c>
      <c r="S476" s="610">
        <v>0</v>
      </c>
      <c r="T476" s="610">
        <v>0</v>
      </c>
      <c r="U476" s="610">
        <v>0</v>
      </c>
    </row>
    <row r="477" spans="2:21" x14ac:dyDescent="0.25">
      <c r="B477" s="584" t="s">
        <v>1328</v>
      </c>
      <c r="C477" s="584" t="s">
        <v>1328</v>
      </c>
      <c r="D477" s="584" t="s">
        <v>1328</v>
      </c>
      <c r="E477" s="610">
        <v>0</v>
      </c>
      <c r="F477" s="610">
        <v>0</v>
      </c>
      <c r="G477" s="610">
        <v>0</v>
      </c>
      <c r="H477" s="610">
        <v>0</v>
      </c>
      <c r="I477" s="610">
        <v>0</v>
      </c>
      <c r="J477" s="610">
        <v>0</v>
      </c>
      <c r="K477" s="610">
        <v>0</v>
      </c>
      <c r="L477" s="610">
        <v>0</v>
      </c>
      <c r="M477" s="610">
        <v>0</v>
      </c>
      <c r="N477" s="610">
        <v>0</v>
      </c>
      <c r="O477" s="610">
        <v>0</v>
      </c>
      <c r="P477" s="610">
        <v>0</v>
      </c>
      <c r="Q477" s="610">
        <v>0</v>
      </c>
      <c r="R477" s="610">
        <v>0</v>
      </c>
      <c r="S477" s="610">
        <v>0</v>
      </c>
      <c r="T477" s="610">
        <v>0</v>
      </c>
      <c r="U477" s="610">
        <v>0</v>
      </c>
    </row>
    <row r="478" spans="2:21" x14ac:dyDescent="0.25">
      <c r="B478" s="584" t="s">
        <v>1328</v>
      </c>
      <c r="C478" s="584" t="s">
        <v>1328</v>
      </c>
      <c r="D478" s="584" t="s">
        <v>1328</v>
      </c>
      <c r="E478" s="610">
        <v>0</v>
      </c>
      <c r="F478" s="610">
        <v>0</v>
      </c>
      <c r="G478" s="610">
        <v>0</v>
      </c>
      <c r="H478" s="610">
        <v>0</v>
      </c>
      <c r="I478" s="610">
        <v>0</v>
      </c>
      <c r="J478" s="610">
        <v>0</v>
      </c>
      <c r="K478" s="610">
        <v>0</v>
      </c>
      <c r="L478" s="610">
        <v>0</v>
      </c>
      <c r="M478" s="610">
        <v>0</v>
      </c>
      <c r="N478" s="610">
        <v>0</v>
      </c>
      <c r="O478" s="610">
        <v>0</v>
      </c>
      <c r="P478" s="610">
        <v>0</v>
      </c>
      <c r="Q478" s="610">
        <v>0</v>
      </c>
      <c r="R478" s="610">
        <v>0</v>
      </c>
      <c r="S478" s="610">
        <v>0</v>
      </c>
      <c r="T478" s="610">
        <v>0</v>
      </c>
      <c r="U478" s="610">
        <v>0</v>
      </c>
    </row>
    <row r="479" spans="2:21" x14ac:dyDescent="0.25">
      <c r="B479" s="584" t="s">
        <v>1328</v>
      </c>
      <c r="C479" s="584" t="s">
        <v>1328</v>
      </c>
      <c r="D479" s="584" t="s">
        <v>1328</v>
      </c>
      <c r="E479" s="610">
        <v>0</v>
      </c>
      <c r="F479" s="610">
        <v>0</v>
      </c>
      <c r="G479" s="610">
        <v>0</v>
      </c>
      <c r="H479" s="610">
        <v>0</v>
      </c>
      <c r="I479" s="610">
        <v>0</v>
      </c>
      <c r="J479" s="610">
        <v>0</v>
      </c>
      <c r="K479" s="610">
        <v>0</v>
      </c>
      <c r="L479" s="610">
        <v>0</v>
      </c>
      <c r="M479" s="610">
        <v>0</v>
      </c>
      <c r="N479" s="610">
        <v>0</v>
      </c>
      <c r="O479" s="610">
        <v>0</v>
      </c>
      <c r="P479" s="610">
        <v>0</v>
      </c>
      <c r="Q479" s="610">
        <v>0</v>
      </c>
      <c r="R479" s="610">
        <v>0</v>
      </c>
      <c r="S479" s="610">
        <v>0</v>
      </c>
      <c r="T479" s="610">
        <v>0</v>
      </c>
      <c r="U479" s="610">
        <v>0</v>
      </c>
    </row>
    <row r="480" spans="2:21" x14ac:dyDescent="0.25">
      <c r="B480" s="584" t="s">
        <v>1328</v>
      </c>
      <c r="C480" s="584" t="s">
        <v>1328</v>
      </c>
      <c r="D480" s="584" t="s">
        <v>1328</v>
      </c>
      <c r="E480" s="610">
        <v>0</v>
      </c>
      <c r="F480" s="610">
        <v>0</v>
      </c>
      <c r="G480" s="610">
        <v>0</v>
      </c>
      <c r="H480" s="610">
        <v>0</v>
      </c>
      <c r="I480" s="610">
        <v>0</v>
      </c>
      <c r="J480" s="610">
        <v>0</v>
      </c>
      <c r="K480" s="610">
        <v>0</v>
      </c>
      <c r="L480" s="610">
        <v>0</v>
      </c>
      <c r="M480" s="610">
        <v>0</v>
      </c>
      <c r="N480" s="610">
        <v>0</v>
      </c>
      <c r="O480" s="610">
        <v>0</v>
      </c>
      <c r="P480" s="610">
        <v>0</v>
      </c>
      <c r="Q480" s="610">
        <v>0</v>
      </c>
      <c r="R480" s="610">
        <v>0</v>
      </c>
      <c r="S480" s="610">
        <v>0</v>
      </c>
      <c r="T480" s="610">
        <v>0</v>
      </c>
      <c r="U480" s="610">
        <v>0</v>
      </c>
    </row>
    <row r="481" spans="2:21" x14ac:dyDescent="0.25">
      <c r="B481" s="584" t="s">
        <v>1328</v>
      </c>
      <c r="C481" s="584" t="s">
        <v>1328</v>
      </c>
      <c r="D481" s="584" t="s">
        <v>1328</v>
      </c>
      <c r="E481" s="610">
        <v>0</v>
      </c>
      <c r="F481" s="610">
        <v>0</v>
      </c>
      <c r="G481" s="610">
        <v>0</v>
      </c>
      <c r="H481" s="610">
        <v>0</v>
      </c>
      <c r="I481" s="610">
        <v>0</v>
      </c>
      <c r="J481" s="610">
        <v>0</v>
      </c>
      <c r="K481" s="610">
        <v>0</v>
      </c>
      <c r="L481" s="610">
        <v>0</v>
      </c>
      <c r="M481" s="610">
        <v>0</v>
      </c>
      <c r="N481" s="610">
        <v>0</v>
      </c>
      <c r="O481" s="610">
        <v>0</v>
      </c>
      <c r="P481" s="610">
        <v>0</v>
      </c>
      <c r="Q481" s="610">
        <v>0</v>
      </c>
      <c r="R481" s="610">
        <v>0</v>
      </c>
      <c r="S481" s="610">
        <v>0</v>
      </c>
      <c r="T481" s="610">
        <v>0</v>
      </c>
      <c r="U481" s="610">
        <v>0</v>
      </c>
    </row>
    <row r="482" spans="2:21" x14ac:dyDescent="0.25">
      <c r="B482" s="584" t="s">
        <v>1328</v>
      </c>
      <c r="C482" s="584" t="s">
        <v>1328</v>
      </c>
      <c r="D482" s="584" t="s">
        <v>1328</v>
      </c>
      <c r="E482" s="610">
        <v>0</v>
      </c>
      <c r="F482" s="610">
        <v>0</v>
      </c>
      <c r="G482" s="610">
        <v>0</v>
      </c>
      <c r="H482" s="610">
        <v>0</v>
      </c>
      <c r="I482" s="610">
        <v>0</v>
      </c>
      <c r="J482" s="610">
        <v>0</v>
      </c>
      <c r="K482" s="610">
        <v>0</v>
      </c>
      <c r="L482" s="610">
        <v>0</v>
      </c>
      <c r="M482" s="610">
        <v>0</v>
      </c>
      <c r="N482" s="610">
        <v>0</v>
      </c>
      <c r="O482" s="610">
        <v>0</v>
      </c>
      <c r="P482" s="610">
        <v>0</v>
      </c>
      <c r="Q482" s="610">
        <v>0</v>
      </c>
      <c r="R482" s="610">
        <v>0</v>
      </c>
      <c r="S482" s="610">
        <v>0</v>
      </c>
      <c r="T482" s="610">
        <v>0</v>
      </c>
      <c r="U482" s="610">
        <v>0</v>
      </c>
    </row>
    <row r="483" spans="2:21" x14ac:dyDescent="0.25">
      <c r="B483" s="584" t="s">
        <v>1328</v>
      </c>
      <c r="C483" s="584" t="s">
        <v>1328</v>
      </c>
      <c r="D483" s="584" t="s">
        <v>1328</v>
      </c>
      <c r="E483" s="610">
        <v>0</v>
      </c>
      <c r="F483" s="610">
        <v>0</v>
      </c>
      <c r="G483" s="610">
        <v>0</v>
      </c>
      <c r="H483" s="610">
        <v>0</v>
      </c>
      <c r="I483" s="610">
        <v>0</v>
      </c>
      <c r="J483" s="610">
        <v>0</v>
      </c>
      <c r="K483" s="610">
        <v>0</v>
      </c>
      <c r="L483" s="610">
        <v>0</v>
      </c>
      <c r="M483" s="610">
        <v>0</v>
      </c>
      <c r="N483" s="610">
        <v>0</v>
      </c>
      <c r="O483" s="610">
        <v>0</v>
      </c>
      <c r="P483" s="610">
        <v>0</v>
      </c>
      <c r="Q483" s="610">
        <v>0</v>
      </c>
      <c r="R483" s="610">
        <v>0</v>
      </c>
      <c r="S483" s="610">
        <v>0</v>
      </c>
      <c r="T483" s="610">
        <v>0</v>
      </c>
      <c r="U483" s="610">
        <v>0</v>
      </c>
    </row>
    <row r="484" spans="2:21" x14ac:dyDescent="0.25">
      <c r="B484" s="584" t="s">
        <v>1328</v>
      </c>
      <c r="C484" s="584" t="s">
        <v>1328</v>
      </c>
      <c r="D484" s="584" t="s">
        <v>1328</v>
      </c>
      <c r="E484" s="610">
        <v>0</v>
      </c>
      <c r="F484" s="610">
        <v>0</v>
      </c>
      <c r="G484" s="610">
        <v>0</v>
      </c>
      <c r="H484" s="610">
        <v>0</v>
      </c>
      <c r="I484" s="610">
        <v>0</v>
      </c>
      <c r="J484" s="610">
        <v>0</v>
      </c>
      <c r="K484" s="610">
        <v>0</v>
      </c>
      <c r="L484" s="610">
        <v>0</v>
      </c>
      <c r="M484" s="610">
        <v>0</v>
      </c>
      <c r="N484" s="610">
        <v>0</v>
      </c>
      <c r="O484" s="610">
        <v>0</v>
      </c>
      <c r="P484" s="610">
        <v>0</v>
      </c>
      <c r="Q484" s="610">
        <v>0</v>
      </c>
      <c r="R484" s="610">
        <v>0</v>
      </c>
      <c r="S484" s="610">
        <v>0</v>
      </c>
      <c r="T484" s="610">
        <v>0</v>
      </c>
      <c r="U484" s="610">
        <v>0</v>
      </c>
    </row>
    <row r="485" spans="2:21" x14ac:dyDescent="0.25">
      <c r="B485" s="584" t="s">
        <v>1328</v>
      </c>
      <c r="C485" s="584" t="s">
        <v>1328</v>
      </c>
      <c r="D485" s="584" t="s">
        <v>1328</v>
      </c>
      <c r="E485" s="610">
        <v>0</v>
      </c>
      <c r="F485" s="610">
        <v>0</v>
      </c>
      <c r="G485" s="610">
        <v>0</v>
      </c>
      <c r="H485" s="610">
        <v>0</v>
      </c>
      <c r="I485" s="610">
        <v>0</v>
      </c>
      <c r="J485" s="610">
        <v>0</v>
      </c>
      <c r="K485" s="610">
        <v>0</v>
      </c>
      <c r="L485" s="610">
        <v>0</v>
      </c>
      <c r="M485" s="610">
        <v>0</v>
      </c>
      <c r="N485" s="610">
        <v>0</v>
      </c>
      <c r="O485" s="610">
        <v>0</v>
      </c>
      <c r="P485" s="610">
        <v>0</v>
      </c>
      <c r="Q485" s="610">
        <v>0</v>
      </c>
      <c r="R485" s="610">
        <v>0</v>
      </c>
      <c r="S485" s="610">
        <v>0</v>
      </c>
      <c r="T485" s="610">
        <v>0</v>
      </c>
      <c r="U485" s="610">
        <v>0</v>
      </c>
    </row>
    <row r="486" spans="2:21" x14ac:dyDescent="0.25">
      <c r="B486" s="584" t="s">
        <v>1328</v>
      </c>
      <c r="C486" s="584" t="s">
        <v>1328</v>
      </c>
      <c r="D486" s="584" t="s">
        <v>1328</v>
      </c>
      <c r="E486" s="610">
        <v>0</v>
      </c>
      <c r="F486" s="610">
        <v>0</v>
      </c>
      <c r="G486" s="610">
        <v>0</v>
      </c>
      <c r="H486" s="610">
        <v>0</v>
      </c>
      <c r="I486" s="610">
        <v>0</v>
      </c>
      <c r="J486" s="610">
        <v>0</v>
      </c>
      <c r="K486" s="610">
        <v>0</v>
      </c>
      <c r="L486" s="610">
        <v>0</v>
      </c>
      <c r="M486" s="610">
        <v>0</v>
      </c>
      <c r="N486" s="610">
        <v>0</v>
      </c>
      <c r="O486" s="610">
        <v>0</v>
      </c>
      <c r="P486" s="610">
        <v>0</v>
      </c>
      <c r="Q486" s="610">
        <v>0</v>
      </c>
      <c r="R486" s="610">
        <v>0</v>
      </c>
      <c r="S486" s="610">
        <v>0</v>
      </c>
      <c r="T486" s="610">
        <v>0</v>
      </c>
      <c r="U486" s="610">
        <v>0</v>
      </c>
    </row>
    <row r="487" spans="2:21" x14ac:dyDescent="0.25">
      <c r="B487" s="584" t="s">
        <v>1328</v>
      </c>
      <c r="C487" s="584" t="s">
        <v>1328</v>
      </c>
      <c r="D487" s="584" t="s">
        <v>1328</v>
      </c>
      <c r="E487" s="610">
        <v>0</v>
      </c>
      <c r="F487" s="610">
        <v>0</v>
      </c>
      <c r="G487" s="610">
        <v>0</v>
      </c>
      <c r="H487" s="610">
        <v>0</v>
      </c>
      <c r="I487" s="610">
        <v>0</v>
      </c>
      <c r="J487" s="610">
        <v>0</v>
      </c>
      <c r="K487" s="610">
        <v>0</v>
      </c>
      <c r="L487" s="610">
        <v>0</v>
      </c>
      <c r="M487" s="610">
        <v>0</v>
      </c>
      <c r="N487" s="610">
        <v>0</v>
      </c>
      <c r="O487" s="610">
        <v>0</v>
      </c>
      <c r="P487" s="610">
        <v>0</v>
      </c>
      <c r="Q487" s="610">
        <v>0</v>
      </c>
      <c r="R487" s="610">
        <v>0</v>
      </c>
      <c r="S487" s="610">
        <v>0</v>
      </c>
      <c r="T487" s="610">
        <v>0</v>
      </c>
      <c r="U487" s="610">
        <v>0</v>
      </c>
    </row>
    <row r="488" spans="2:21" x14ac:dyDescent="0.25">
      <c r="B488" s="584" t="s">
        <v>1328</v>
      </c>
      <c r="C488" s="584" t="s">
        <v>1328</v>
      </c>
      <c r="D488" s="584" t="s">
        <v>1328</v>
      </c>
      <c r="E488" s="610">
        <v>0</v>
      </c>
      <c r="F488" s="610">
        <v>0</v>
      </c>
      <c r="G488" s="610">
        <v>0</v>
      </c>
      <c r="H488" s="610">
        <v>0</v>
      </c>
      <c r="I488" s="610">
        <v>0</v>
      </c>
      <c r="J488" s="610">
        <v>0</v>
      </c>
      <c r="K488" s="610">
        <v>0</v>
      </c>
      <c r="L488" s="610">
        <v>0</v>
      </c>
      <c r="M488" s="610">
        <v>0</v>
      </c>
      <c r="N488" s="610">
        <v>0</v>
      </c>
      <c r="O488" s="610">
        <v>0</v>
      </c>
      <c r="P488" s="610">
        <v>0</v>
      </c>
      <c r="Q488" s="610">
        <v>0</v>
      </c>
      <c r="R488" s="610">
        <v>0</v>
      </c>
      <c r="S488" s="610">
        <v>0</v>
      </c>
      <c r="T488" s="610">
        <v>0</v>
      </c>
      <c r="U488" s="610">
        <v>0</v>
      </c>
    </row>
    <row r="489" spans="2:21" x14ac:dyDescent="0.25">
      <c r="B489" s="584" t="s">
        <v>1328</v>
      </c>
      <c r="C489" s="584" t="s">
        <v>1328</v>
      </c>
      <c r="D489" s="584" t="s">
        <v>1328</v>
      </c>
      <c r="E489" s="610">
        <v>0</v>
      </c>
      <c r="F489" s="610">
        <v>0</v>
      </c>
      <c r="G489" s="610">
        <v>0</v>
      </c>
      <c r="H489" s="610">
        <v>0</v>
      </c>
      <c r="I489" s="610">
        <v>0</v>
      </c>
      <c r="J489" s="610">
        <v>0</v>
      </c>
      <c r="K489" s="610">
        <v>0</v>
      </c>
      <c r="L489" s="610">
        <v>0</v>
      </c>
      <c r="M489" s="610">
        <v>0</v>
      </c>
      <c r="N489" s="610">
        <v>0</v>
      </c>
      <c r="O489" s="610">
        <v>0</v>
      </c>
      <c r="P489" s="610">
        <v>0</v>
      </c>
      <c r="Q489" s="610">
        <v>0</v>
      </c>
      <c r="R489" s="610">
        <v>0</v>
      </c>
      <c r="S489" s="610">
        <v>0</v>
      </c>
      <c r="T489" s="610">
        <v>0</v>
      </c>
      <c r="U489" s="610">
        <v>0</v>
      </c>
    </row>
    <row r="490" spans="2:21" x14ac:dyDescent="0.25">
      <c r="B490" s="584" t="s">
        <v>1328</v>
      </c>
      <c r="C490" s="584" t="s">
        <v>1328</v>
      </c>
      <c r="D490" s="584" t="s">
        <v>1328</v>
      </c>
      <c r="E490" s="610">
        <v>0</v>
      </c>
      <c r="F490" s="610">
        <v>0</v>
      </c>
      <c r="G490" s="610">
        <v>0</v>
      </c>
      <c r="H490" s="610">
        <v>0</v>
      </c>
      <c r="I490" s="610">
        <v>0</v>
      </c>
      <c r="J490" s="610">
        <v>0</v>
      </c>
      <c r="K490" s="610">
        <v>0</v>
      </c>
      <c r="L490" s="610">
        <v>0</v>
      </c>
      <c r="M490" s="610">
        <v>0</v>
      </c>
      <c r="N490" s="610">
        <v>0</v>
      </c>
      <c r="O490" s="610">
        <v>0</v>
      </c>
      <c r="P490" s="610">
        <v>0</v>
      </c>
      <c r="Q490" s="610">
        <v>0</v>
      </c>
      <c r="R490" s="610">
        <v>0</v>
      </c>
      <c r="S490" s="610">
        <v>0</v>
      </c>
      <c r="T490" s="610">
        <v>0</v>
      </c>
      <c r="U490" s="610">
        <v>0</v>
      </c>
    </row>
    <row r="491" spans="2:21" x14ac:dyDescent="0.25">
      <c r="B491" s="584" t="s">
        <v>1328</v>
      </c>
      <c r="C491" s="584" t="s">
        <v>1328</v>
      </c>
      <c r="D491" s="584" t="s">
        <v>1328</v>
      </c>
      <c r="E491" s="610">
        <v>0</v>
      </c>
      <c r="F491" s="610">
        <v>0</v>
      </c>
      <c r="G491" s="610">
        <v>0</v>
      </c>
      <c r="H491" s="610">
        <v>0</v>
      </c>
      <c r="I491" s="610">
        <v>0</v>
      </c>
      <c r="J491" s="610">
        <v>0</v>
      </c>
      <c r="K491" s="610">
        <v>0</v>
      </c>
      <c r="L491" s="610">
        <v>0</v>
      </c>
      <c r="M491" s="610">
        <v>0</v>
      </c>
      <c r="N491" s="610">
        <v>0</v>
      </c>
      <c r="O491" s="610">
        <v>0</v>
      </c>
      <c r="P491" s="610">
        <v>0</v>
      </c>
      <c r="Q491" s="610">
        <v>0</v>
      </c>
      <c r="R491" s="610">
        <v>0</v>
      </c>
      <c r="S491" s="610">
        <v>0</v>
      </c>
      <c r="T491" s="610">
        <v>0</v>
      </c>
      <c r="U491" s="610">
        <v>0</v>
      </c>
    </row>
    <row r="492" spans="2:21" x14ac:dyDescent="0.25">
      <c r="B492" s="584" t="s">
        <v>1328</v>
      </c>
      <c r="C492" s="584" t="s">
        <v>1328</v>
      </c>
      <c r="D492" s="584" t="s">
        <v>1328</v>
      </c>
      <c r="E492" s="610">
        <v>0</v>
      </c>
      <c r="F492" s="610">
        <v>0</v>
      </c>
      <c r="G492" s="610">
        <v>0</v>
      </c>
      <c r="H492" s="610">
        <v>0</v>
      </c>
      <c r="I492" s="610">
        <v>0</v>
      </c>
      <c r="J492" s="610">
        <v>0</v>
      </c>
      <c r="K492" s="610">
        <v>0</v>
      </c>
      <c r="L492" s="610">
        <v>0</v>
      </c>
      <c r="M492" s="610">
        <v>0</v>
      </c>
      <c r="N492" s="610">
        <v>0</v>
      </c>
      <c r="O492" s="610">
        <v>0</v>
      </c>
      <c r="P492" s="610">
        <v>0</v>
      </c>
      <c r="Q492" s="610">
        <v>0</v>
      </c>
      <c r="R492" s="610">
        <v>0</v>
      </c>
      <c r="S492" s="610">
        <v>0</v>
      </c>
      <c r="T492" s="610">
        <v>0</v>
      </c>
      <c r="U492" s="610">
        <v>0</v>
      </c>
    </row>
    <row r="493" spans="2:21" x14ac:dyDescent="0.25">
      <c r="B493" s="584" t="s">
        <v>1328</v>
      </c>
      <c r="C493" s="584" t="s">
        <v>1328</v>
      </c>
      <c r="D493" s="584" t="s">
        <v>1328</v>
      </c>
      <c r="E493" s="610">
        <v>0</v>
      </c>
      <c r="F493" s="610">
        <v>0</v>
      </c>
      <c r="G493" s="610">
        <v>0</v>
      </c>
      <c r="H493" s="610">
        <v>0</v>
      </c>
      <c r="I493" s="610">
        <v>0</v>
      </c>
      <c r="J493" s="610">
        <v>0</v>
      </c>
      <c r="K493" s="610">
        <v>0</v>
      </c>
      <c r="L493" s="610">
        <v>0</v>
      </c>
      <c r="M493" s="610">
        <v>0</v>
      </c>
      <c r="N493" s="610">
        <v>0</v>
      </c>
      <c r="O493" s="610">
        <v>0</v>
      </c>
      <c r="P493" s="610">
        <v>0</v>
      </c>
      <c r="Q493" s="610">
        <v>0</v>
      </c>
      <c r="R493" s="610">
        <v>0</v>
      </c>
      <c r="S493" s="610">
        <v>0</v>
      </c>
      <c r="T493" s="610">
        <v>0</v>
      </c>
      <c r="U493" s="610">
        <v>0</v>
      </c>
    </row>
    <row r="494" spans="2:21" x14ac:dyDescent="0.25">
      <c r="B494" s="584" t="s">
        <v>1328</v>
      </c>
      <c r="C494" s="584" t="s">
        <v>1328</v>
      </c>
      <c r="D494" s="584" t="s">
        <v>1328</v>
      </c>
      <c r="E494" s="610">
        <v>0</v>
      </c>
      <c r="F494" s="610">
        <v>0</v>
      </c>
      <c r="G494" s="610">
        <v>0</v>
      </c>
      <c r="H494" s="610">
        <v>0</v>
      </c>
      <c r="I494" s="610">
        <v>0</v>
      </c>
      <c r="J494" s="610">
        <v>0</v>
      </c>
      <c r="K494" s="610">
        <v>0</v>
      </c>
      <c r="L494" s="610">
        <v>0</v>
      </c>
      <c r="M494" s="610">
        <v>0</v>
      </c>
      <c r="N494" s="610">
        <v>0</v>
      </c>
      <c r="O494" s="610">
        <v>0</v>
      </c>
      <c r="P494" s="610">
        <v>0</v>
      </c>
      <c r="Q494" s="610">
        <v>0</v>
      </c>
      <c r="R494" s="610">
        <v>0</v>
      </c>
      <c r="S494" s="610">
        <v>0</v>
      </c>
      <c r="T494" s="610">
        <v>0</v>
      </c>
      <c r="U494" s="610">
        <v>0</v>
      </c>
    </row>
    <row r="495" spans="2:21" x14ac:dyDescent="0.25">
      <c r="B495" s="584" t="s">
        <v>1328</v>
      </c>
      <c r="C495" s="584" t="s">
        <v>1328</v>
      </c>
      <c r="D495" s="584" t="s">
        <v>1328</v>
      </c>
      <c r="E495" s="610">
        <v>0</v>
      </c>
      <c r="F495" s="610">
        <v>0</v>
      </c>
      <c r="G495" s="610">
        <v>0</v>
      </c>
      <c r="H495" s="610">
        <v>0</v>
      </c>
      <c r="I495" s="610">
        <v>0</v>
      </c>
      <c r="J495" s="610">
        <v>0</v>
      </c>
      <c r="K495" s="610">
        <v>0</v>
      </c>
      <c r="L495" s="610">
        <v>0</v>
      </c>
      <c r="M495" s="610">
        <v>0</v>
      </c>
      <c r="N495" s="610">
        <v>0</v>
      </c>
      <c r="O495" s="610">
        <v>0</v>
      </c>
      <c r="P495" s="610">
        <v>0</v>
      </c>
      <c r="Q495" s="610">
        <v>0</v>
      </c>
      <c r="R495" s="610">
        <v>0</v>
      </c>
      <c r="S495" s="610">
        <v>0</v>
      </c>
      <c r="T495" s="610">
        <v>0</v>
      </c>
      <c r="U495" s="610">
        <v>0</v>
      </c>
    </row>
    <row r="496" spans="2:21" x14ac:dyDescent="0.25">
      <c r="B496" s="584" t="s">
        <v>1328</v>
      </c>
      <c r="C496" s="584" t="s">
        <v>1328</v>
      </c>
      <c r="D496" s="584" t="s">
        <v>1328</v>
      </c>
      <c r="E496" s="610">
        <v>0</v>
      </c>
      <c r="F496" s="610">
        <v>0</v>
      </c>
      <c r="G496" s="610">
        <v>0</v>
      </c>
      <c r="H496" s="610">
        <v>0</v>
      </c>
      <c r="I496" s="610">
        <v>0</v>
      </c>
      <c r="J496" s="610">
        <v>0</v>
      </c>
      <c r="K496" s="610">
        <v>0</v>
      </c>
      <c r="L496" s="610">
        <v>0</v>
      </c>
      <c r="M496" s="610">
        <v>0</v>
      </c>
      <c r="N496" s="610">
        <v>0</v>
      </c>
      <c r="O496" s="610">
        <v>0</v>
      </c>
      <c r="P496" s="610">
        <v>0</v>
      </c>
      <c r="Q496" s="610">
        <v>0</v>
      </c>
      <c r="R496" s="610">
        <v>0</v>
      </c>
      <c r="S496" s="610">
        <v>0</v>
      </c>
      <c r="T496" s="610">
        <v>0</v>
      </c>
      <c r="U496" s="610">
        <v>0</v>
      </c>
    </row>
    <row r="497" spans="2:21" x14ac:dyDescent="0.25">
      <c r="B497" s="584" t="s">
        <v>1328</v>
      </c>
      <c r="C497" s="584" t="s">
        <v>1328</v>
      </c>
      <c r="D497" s="584" t="s">
        <v>1328</v>
      </c>
      <c r="E497" s="610">
        <v>0</v>
      </c>
      <c r="F497" s="610">
        <v>0</v>
      </c>
      <c r="G497" s="610">
        <v>0</v>
      </c>
      <c r="H497" s="610">
        <v>0</v>
      </c>
      <c r="I497" s="610">
        <v>0</v>
      </c>
      <c r="J497" s="610">
        <v>0</v>
      </c>
      <c r="K497" s="610">
        <v>0</v>
      </c>
      <c r="L497" s="610">
        <v>0</v>
      </c>
      <c r="M497" s="610">
        <v>0</v>
      </c>
      <c r="N497" s="610">
        <v>0</v>
      </c>
      <c r="O497" s="610">
        <v>0</v>
      </c>
      <c r="P497" s="610">
        <v>0</v>
      </c>
      <c r="Q497" s="610">
        <v>0</v>
      </c>
      <c r="R497" s="610">
        <v>0</v>
      </c>
      <c r="S497" s="610">
        <v>0</v>
      </c>
      <c r="T497" s="610">
        <v>0</v>
      </c>
      <c r="U497" s="610">
        <v>0</v>
      </c>
    </row>
    <row r="498" spans="2:21" x14ac:dyDescent="0.25">
      <c r="B498" s="584" t="s">
        <v>1328</v>
      </c>
      <c r="C498" s="584" t="s">
        <v>1328</v>
      </c>
      <c r="D498" s="584" t="s">
        <v>1328</v>
      </c>
      <c r="E498" s="610">
        <v>0</v>
      </c>
      <c r="F498" s="610">
        <v>0</v>
      </c>
      <c r="G498" s="610">
        <v>0</v>
      </c>
      <c r="H498" s="610">
        <v>0</v>
      </c>
      <c r="I498" s="610">
        <v>0</v>
      </c>
      <c r="J498" s="610">
        <v>0</v>
      </c>
      <c r="K498" s="610">
        <v>0</v>
      </c>
      <c r="L498" s="610">
        <v>0</v>
      </c>
      <c r="M498" s="610">
        <v>0</v>
      </c>
      <c r="N498" s="610">
        <v>0</v>
      </c>
      <c r="O498" s="610">
        <v>0</v>
      </c>
      <c r="P498" s="610">
        <v>0</v>
      </c>
      <c r="Q498" s="610">
        <v>0</v>
      </c>
      <c r="R498" s="610">
        <v>0</v>
      </c>
      <c r="S498" s="610">
        <v>0</v>
      </c>
      <c r="T498" s="610">
        <v>0</v>
      </c>
      <c r="U498" s="610">
        <v>0</v>
      </c>
    </row>
    <row r="499" spans="2:21" x14ac:dyDescent="0.25">
      <c r="B499" s="584" t="s">
        <v>1328</v>
      </c>
      <c r="C499" s="584" t="s">
        <v>1328</v>
      </c>
      <c r="D499" s="584" t="s">
        <v>1328</v>
      </c>
      <c r="E499" s="610">
        <v>0</v>
      </c>
      <c r="F499" s="610">
        <v>0</v>
      </c>
      <c r="G499" s="610">
        <v>0</v>
      </c>
      <c r="H499" s="610">
        <v>0</v>
      </c>
      <c r="I499" s="610">
        <v>0</v>
      </c>
      <c r="J499" s="610">
        <v>0</v>
      </c>
      <c r="K499" s="610">
        <v>0</v>
      </c>
      <c r="L499" s="610">
        <v>0</v>
      </c>
      <c r="M499" s="610">
        <v>0</v>
      </c>
      <c r="N499" s="610">
        <v>0</v>
      </c>
      <c r="O499" s="610">
        <v>0</v>
      </c>
      <c r="P499" s="610">
        <v>0</v>
      </c>
      <c r="Q499" s="610">
        <v>0</v>
      </c>
      <c r="R499" s="610">
        <v>0</v>
      </c>
      <c r="S499" s="610">
        <v>0</v>
      </c>
      <c r="T499" s="610">
        <v>0</v>
      </c>
      <c r="U499" s="610">
        <v>0</v>
      </c>
    </row>
    <row r="500" spans="2:21" x14ac:dyDescent="0.25">
      <c r="B500" s="584" t="s">
        <v>1328</v>
      </c>
      <c r="C500" s="584" t="s">
        <v>1328</v>
      </c>
      <c r="D500" s="584" t="s">
        <v>1328</v>
      </c>
      <c r="E500" s="610">
        <v>0</v>
      </c>
      <c r="F500" s="610">
        <v>0</v>
      </c>
      <c r="G500" s="610">
        <v>0</v>
      </c>
      <c r="H500" s="610">
        <v>0</v>
      </c>
      <c r="I500" s="610">
        <v>0</v>
      </c>
      <c r="J500" s="610">
        <v>0</v>
      </c>
      <c r="K500" s="610">
        <v>0</v>
      </c>
      <c r="L500" s="610">
        <v>0</v>
      </c>
      <c r="M500" s="610">
        <v>0</v>
      </c>
      <c r="N500" s="610">
        <v>0</v>
      </c>
      <c r="O500" s="610">
        <v>0</v>
      </c>
      <c r="P500" s="610">
        <v>0</v>
      </c>
      <c r="Q500" s="610">
        <v>0</v>
      </c>
      <c r="R500" s="610">
        <v>0</v>
      </c>
      <c r="S500" s="610">
        <v>0</v>
      </c>
      <c r="T500" s="610">
        <v>0</v>
      </c>
      <c r="U500" s="610">
        <v>0</v>
      </c>
    </row>
    <row r="501" spans="2:21" x14ac:dyDescent="0.25">
      <c r="B501" s="584" t="s">
        <v>1328</v>
      </c>
      <c r="C501" s="584" t="s">
        <v>1328</v>
      </c>
      <c r="D501" s="584" t="s">
        <v>1328</v>
      </c>
      <c r="E501" s="610">
        <v>0</v>
      </c>
      <c r="F501" s="610">
        <v>0</v>
      </c>
      <c r="G501" s="610">
        <v>0</v>
      </c>
      <c r="H501" s="610">
        <v>0</v>
      </c>
      <c r="I501" s="610">
        <v>0</v>
      </c>
      <c r="J501" s="610">
        <v>0</v>
      </c>
      <c r="K501" s="610">
        <v>0</v>
      </c>
      <c r="L501" s="610">
        <v>0</v>
      </c>
      <c r="M501" s="610">
        <v>0</v>
      </c>
      <c r="N501" s="610">
        <v>0</v>
      </c>
      <c r="O501" s="610">
        <v>0</v>
      </c>
      <c r="P501" s="610">
        <v>0</v>
      </c>
      <c r="Q501" s="610">
        <v>0</v>
      </c>
      <c r="R501" s="610">
        <v>0</v>
      </c>
      <c r="S501" s="610">
        <v>0</v>
      </c>
      <c r="T501" s="610">
        <v>0</v>
      </c>
      <c r="U501" s="610">
        <v>0</v>
      </c>
    </row>
    <row r="502" spans="2:21" x14ac:dyDescent="0.25">
      <c r="B502" s="584" t="s">
        <v>1328</v>
      </c>
      <c r="C502" s="584" t="s">
        <v>1328</v>
      </c>
      <c r="D502" s="584" t="s">
        <v>1328</v>
      </c>
      <c r="E502" s="610">
        <v>0</v>
      </c>
      <c r="F502" s="610">
        <v>0</v>
      </c>
      <c r="G502" s="610">
        <v>0</v>
      </c>
      <c r="H502" s="610">
        <v>0</v>
      </c>
      <c r="I502" s="610">
        <v>0</v>
      </c>
      <c r="J502" s="610">
        <v>0</v>
      </c>
      <c r="K502" s="610">
        <v>0</v>
      </c>
      <c r="L502" s="610">
        <v>0</v>
      </c>
      <c r="M502" s="610">
        <v>0</v>
      </c>
      <c r="N502" s="610">
        <v>0</v>
      </c>
      <c r="O502" s="610">
        <v>0</v>
      </c>
      <c r="P502" s="610">
        <v>0</v>
      </c>
      <c r="Q502" s="610">
        <v>0</v>
      </c>
      <c r="R502" s="610">
        <v>0</v>
      </c>
      <c r="S502" s="610">
        <v>0</v>
      </c>
      <c r="T502" s="610">
        <v>0</v>
      </c>
      <c r="U502" s="610">
        <v>0</v>
      </c>
    </row>
    <row r="503" spans="2:21" x14ac:dyDescent="0.25">
      <c r="B503" s="584" t="s">
        <v>1328</v>
      </c>
      <c r="C503" s="584" t="s">
        <v>1328</v>
      </c>
      <c r="D503" s="584" t="s">
        <v>1328</v>
      </c>
      <c r="E503" s="610">
        <v>0</v>
      </c>
      <c r="F503" s="610">
        <v>0</v>
      </c>
      <c r="G503" s="610">
        <v>0</v>
      </c>
      <c r="H503" s="610">
        <v>0</v>
      </c>
      <c r="I503" s="610">
        <v>0</v>
      </c>
      <c r="J503" s="610">
        <v>0</v>
      </c>
      <c r="K503" s="610">
        <v>0</v>
      </c>
      <c r="L503" s="610">
        <v>0</v>
      </c>
      <c r="M503" s="610">
        <v>0</v>
      </c>
      <c r="N503" s="610">
        <v>0</v>
      </c>
      <c r="O503" s="610">
        <v>0</v>
      </c>
      <c r="P503" s="610">
        <v>0</v>
      </c>
      <c r="Q503" s="610">
        <v>0</v>
      </c>
      <c r="R503" s="610">
        <v>0</v>
      </c>
      <c r="S503" s="610">
        <v>0</v>
      </c>
      <c r="T503" s="610">
        <v>0</v>
      </c>
      <c r="U503" s="610">
        <v>0</v>
      </c>
    </row>
    <row r="504" spans="2:21" x14ac:dyDescent="0.25">
      <c r="B504" s="584" t="s">
        <v>1328</v>
      </c>
      <c r="C504" s="584" t="s">
        <v>1328</v>
      </c>
      <c r="D504" s="584" t="s">
        <v>1328</v>
      </c>
      <c r="E504" s="610">
        <v>0</v>
      </c>
      <c r="F504" s="610">
        <v>0</v>
      </c>
      <c r="G504" s="610">
        <v>0</v>
      </c>
      <c r="H504" s="610">
        <v>0</v>
      </c>
      <c r="I504" s="610">
        <v>0</v>
      </c>
      <c r="J504" s="610">
        <v>0</v>
      </c>
      <c r="K504" s="610">
        <v>0</v>
      </c>
      <c r="L504" s="610">
        <v>0</v>
      </c>
      <c r="M504" s="610">
        <v>0</v>
      </c>
      <c r="N504" s="610">
        <v>0</v>
      </c>
      <c r="O504" s="610">
        <v>0</v>
      </c>
      <c r="P504" s="610">
        <v>0</v>
      </c>
      <c r="Q504" s="610">
        <v>0</v>
      </c>
      <c r="R504" s="610">
        <v>0</v>
      </c>
      <c r="S504" s="610">
        <v>0</v>
      </c>
      <c r="T504" s="610">
        <v>0</v>
      </c>
      <c r="U504" s="610">
        <v>0</v>
      </c>
    </row>
    <row r="505" spans="2:21" x14ac:dyDescent="0.25">
      <c r="B505" s="584" t="s">
        <v>1328</v>
      </c>
      <c r="C505" s="584" t="s">
        <v>1328</v>
      </c>
      <c r="D505" s="584" t="s">
        <v>1328</v>
      </c>
      <c r="E505" s="610">
        <v>0</v>
      </c>
      <c r="F505" s="610">
        <v>0</v>
      </c>
      <c r="G505" s="610">
        <v>0</v>
      </c>
      <c r="H505" s="610">
        <v>0</v>
      </c>
      <c r="I505" s="610">
        <v>0</v>
      </c>
      <c r="J505" s="610">
        <v>0</v>
      </c>
      <c r="K505" s="610">
        <v>0</v>
      </c>
      <c r="L505" s="610">
        <v>0</v>
      </c>
      <c r="M505" s="610">
        <v>0</v>
      </c>
      <c r="N505" s="610">
        <v>0</v>
      </c>
      <c r="O505" s="610">
        <v>0</v>
      </c>
      <c r="P505" s="610">
        <v>0</v>
      </c>
      <c r="Q505" s="610">
        <v>0</v>
      </c>
      <c r="R505" s="610">
        <v>0</v>
      </c>
      <c r="S505" s="610">
        <v>0</v>
      </c>
      <c r="T505" s="610">
        <v>0</v>
      </c>
      <c r="U505" s="610">
        <v>0</v>
      </c>
    </row>
    <row r="506" spans="2:21" x14ac:dyDescent="0.25">
      <c r="B506" s="584" t="s">
        <v>1328</v>
      </c>
      <c r="C506" s="584" t="s">
        <v>1328</v>
      </c>
      <c r="D506" s="584" t="s">
        <v>1328</v>
      </c>
      <c r="E506" s="610">
        <v>0</v>
      </c>
      <c r="F506" s="610">
        <v>0</v>
      </c>
      <c r="G506" s="610">
        <v>0</v>
      </c>
      <c r="H506" s="610">
        <v>0</v>
      </c>
      <c r="I506" s="610">
        <v>0</v>
      </c>
      <c r="J506" s="610">
        <v>0</v>
      </c>
      <c r="K506" s="610">
        <v>0</v>
      </c>
      <c r="L506" s="610">
        <v>0</v>
      </c>
      <c r="M506" s="610">
        <v>0</v>
      </c>
      <c r="N506" s="610">
        <v>0</v>
      </c>
      <c r="O506" s="610">
        <v>0</v>
      </c>
      <c r="P506" s="610">
        <v>0</v>
      </c>
      <c r="Q506" s="610">
        <v>0</v>
      </c>
      <c r="R506" s="610">
        <v>0</v>
      </c>
      <c r="S506" s="610">
        <v>0</v>
      </c>
      <c r="T506" s="610">
        <v>0</v>
      </c>
      <c r="U506" s="610">
        <v>0</v>
      </c>
    </row>
    <row r="507" spans="2:21" x14ac:dyDescent="0.25">
      <c r="B507" s="584" t="s">
        <v>1328</v>
      </c>
      <c r="C507" s="584" t="s">
        <v>1328</v>
      </c>
      <c r="D507" s="584" t="s">
        <v>1328</v>
      </c>
      <c r="E507" s="610">
        <v>0</v>
      </c>
      <c r="F507" s="610">
        <v>0</v>
      </c>
      <c r="G507" s="610">
        <v>0</v>
      </c>
      <c r="H507" s="610">
        <v>0</v>
      </c>
      <c r="I507" s="610">
        <v>0</v>
      </c>
      <c r="J507" s="610">
        <v>0</v>
      </c>
      <c r="K507" s="610">
        <v>0</v>
      </c>
      <c r="L507" s="610">
        <v>0</v>
      </c>
      <c r="M507" s="610">
        <v>0</v>
      </c>
      <c r="N507" s="610">
        <v>0</v>
      </c>
      <c r="O507" s="610">
        <v>0</v>
      </c>
      <c r="P507" s="610">
        <v>0</v>
      </c>
      <c r="Q507" s="610">
        <v>0</v>
      </c>
      <c r="R507" s="610">
        <v>0</v>
      </c>
      <c r="S507" s="610">
        <v>0</v>
      </c>
      <c r="T507" s="610">
        <v>0</v>
      </c>
      <c r="U507" s="610">
        <v>0</v>
      </c>
    </row>
    <row r="508" spans="2:21" x14ac:dyDescent="0.25">
      <c r="B508" s="584" t="s">
        <v>1328</v>
      </c>
      <c r="C508" s="584" t="s">
        <v>1328</v>
      </c>
      <c r="D508" s="584" t="s">
        <v>1328</v>
      </c>
      <c r="E508" s="610">
        <v>0</v>
      </c>
      <c r="F508" s="610">
        <v>0</v>
      </c>
      <c r="G508" s="610">
        <v>0</v>
      </c>
      <c r="H508" s="610">
        <v>0</v>
      </c>
      <c r="I508" s="610">
        <v>0</v>
      </c>
      <c r="J508" s="610">
        <v>0</v>
      </c>
      <c r="K508" s="610">
        <v>0</v>
      </c>
      <c r="L508" s="610">
        <v>0</v>
      </c>
      <c r="M508" s="610">
        <v>0</v>
      </c>
      <c r="N508" s="610">
        <v>0</v>
      </c>
      <c r="O508" s="610">
        <v>0</v>
      </c>
      <c r="P508" s="610">
        <v>0</v>
      </c>
      <c r="Q508" s="610">
        <v>0</v>
      </c>
      <c r="R508" s="610">
        <v>0</v>
      </c>
      <c r="S508" s="610">
        <v>0</v>
      </c>
      <c r="T508" s="610">
        <v>0</v>
      </c>
      <c r="U508" s="610">
        <v>0</v>
      </c>
    </row>
    <row r="509" spans="2:21" x14ac:dyDescent="0.25">
      <c r="B509" s="584" t="s">
        <v>1328</v>
      </c>
      <c r="C509" s="584" t="s">
        <v>1328</v>
      </c>
      <c r="D509" s="584" t="s">
        <v>1328</v>
      </c>
      <c r="E509" s="610">
        <v>0</v>
      </c>
      <c r="F509" s="610">
        <v>0</v>
      </c>
      <c r="G509" s="610">
        <v>0</v>
      </c>
      <c r="H509" s="610">
        <v>0</v>
      </c>
      <c r="I509" s="610">
        <v>0</v>
      </c>
      <c r="J509" s="610">
        <v>0</v>
      </c>
      <c r="K509" s="610">
        <v>0</v>
      </c>
      <c r="L509" s="610">
        <v>0</v>
      </c>
      <c r="M509" s="610">
        <v>0</v>
      </c>
      <c r="N509" s="610">
        <v>0</v>
      </c>
      <c r="O509" s="610">
        <v>0</v>
      </c>
      <c r="P509" s="610">
        <v>0</v>
      </c>
      <c r="Q509" s="610">
        <v>0</v>
      </c>
      <c r="R509" s="610">
        <v>0</v>
      </c>
      <c r="S509" s="610">
        <v>0</v>
      </c>
      <c r="T509" s="610">
        <v>0</v>
      </c>
      <c r="U509" s="610">
        <v>0</v>
      </c>
    </row>
    <row r="510" spans="2:21" x14ac:dyDescent="0.25">
      <c r="B510" s="584" t="s">
        <v>1328</v>
      </c>
      <c r="C510" s="584" t="s">
        <v>1328</v>
      </c>
      <c r="D510" s="584" t="s">
        <v>1328</v>
      </c>
      <c r="E510" s="610">
        <v>0</v>
      </c>
      <c r="F510" s="610">
        <v>0</v>
      </c>
      <c r="G510" s="610">
        <v>0</v>
      </c>
      <c r="H510" s="610">
        <v>0</v>
      </c>
      <c r="I510" s="610">
        <v>0</v>
      </c>
      <c r="J510" s="610">
        <v>0</v>
      </c>
      <c r="K510" s="610">
        <v>0</v>
      </c>
      <c r="L510" s="610">
        <v>0</v>
      </c>
      <c r="M510" s="610">
        <v>0</v>
      </c>
      <c r="N510" s="610">
        <v>0</v>
      </c>
      <c r="O510" s="610">
        <v>0</v>
      </c>
      <c r="P510" s="610">
        <v>0</v>
      </c>
      <c r="Q510" s="610">
        <v>0</v>
      </c>
      <c r="R510" s="610">
        <v>0</v>
      </c>
      <c r="S510" s="610">
        <v>0</v>
      </c>
      <c r="T510" s="610">
        <v>0</v>
      </c>
      <c r="U510" s="610">
        <v>0</v>
      </c>
    </row>
    <row r="511" spans="2:21" x14ac:dyDescent="0.25">
      <c r="B511" s="584" t="s">
        <v>1328</v>
      </c>
      <c r="C511" s="584" t="s">
        <v>1328</v>
      </c>
      <c r="D511" s="584" t="s">
        <v>1328</v>
      </c>
      <c r="E511" s="610">
        <v>0</v>
      </c>
      <c r="F511" s="610">
        <v>0</v>
      </c>
      <c r="G511" s="610">
        <v>0</v>
      </c>
      <c r="H511" s="610">
        <v>0</v>
      </c>
      <c r="I511" s="610">
        <v>0</v>
      </c>
      <c r="J511" s="610">
        <v>0</v>
      </c>
      <c r="K511" s="610">
        <v>0</v>
      </c>
      <c r="L511" s="610">
        <v>0</v>
      </c>
      <c r="M511" s="610">
        <v>0</v>
      </c>
      <c r="N511" s="610">
        <v>0</v>
      </c>
      <c r="O511" s="610">
        <v>0</v>
      </c>
      <c r="P511" s="610">
        <v>0</v>
      </c>
      <c r="Q511" s="610">
        <v>0</v>
      </c>
      <c r="R511" s="610">
        <v>0</v>
      </c>
      <c r="S511" s="610">
        <v>0</v>
      </c>
      <c r="T511" s="610">
        <v>0</v>
      </c>
      <c r="U511" s="610">
        <v>0</v>
      </c>
    </row>
    <row r="512" spans="2:21" x14ac:dyDescent="0.25">
      <c r="B512" s="584" t="s">
        <v>1328</v>
      </c>
      <c r="C512" s="584" t="s">
        <v>1328</v>
      </c>
      <c r="D512" s="584" t="s">
        <v>1328</v>
      </c>
      <c r="E512" s="610">
        <v>0</v>
      </c>
      <c r="F512" s="610">
        <v>0</v>
      </c>
      <c r="G512" s="610">
        <v>0</v>
      </c>
      <c r="H512" s="610">
        <v>0</v>
      </c>
      <c r="I512" s="610">
        <v>0</v>
      </c>
      <c r="J512" s="610">
        <v>0</v>
      </c>
      <c r="K512" s="610">
        <v>0</v>
      </c>
      <c r="L512" s="610">
        <v>0</v>
      </c>
      <c r="M512" s="610">
        <v>0</v>
      </c>
      <c r="N512" s="610">
        <v>0</v>
      </c>
      <c r="O512" s="610">
        <v>0</v>
      </c>
      <c r="P512" s="610">
        <v>0</v>
      </c>
      <c r="Q512" s="610">
        <v>0</v>
      </c>
      <c r="R512" s="610">
        <v>0</v>
      </c>
      <c r="S512" s="610">
        <v>0</v>
      </c>
      <c r="T512" s="610">
        <v>0</v>
      </c>
      <c r="U512" s="610">
        <v>0</v>
      </c>
    </row>
    <row r="513" spans="2:21" x14ac:dyDescent="0.25">
      <c r="B513" s="584" t="s">
        <v>1328</v>
      </c>
      <c r="C513" s="584" t="s">
        <v>1328</v>
      </c>
      <c r="D513" s="584" t="s">
        <v>1328</v>
      </c>
      <c r="E513" s="610">
        <v>0</v>
      </c>
      <c r="F513" s="610">
        <v>0</v>
      </c>
      <c r="G513" s="610">
        <v>0</v>
      </c>
      <c r="H513" s="610">
        <v>0</v>
      </c>
      <c r="I513" s="610">
        <v>0</v>
      </c>
      <c r="J513" s="610">
        <v>0</v>
      </c>
      <c r="K513" s="610">
        <v>0</v>
      </c>
      <c r="L513" s="610">
        <v>0</v>
      </c>
      <c r="M513" s="610">
        <v>0</v>
      </c>
      <c r="N513" s="610">
        <v>0</v>
      </c>
      <c r="O513" s="610">
        <v>0</v>
      </c>
      <c r="P513" s="610">
        <v>0</v>
      </c>
      <c r="Q513" s="610">
        <v>0</v>
      </c>
      <c r="R513" s="610">
        <v>0</v>
      </c>
      <c r="S513" s="610">
        <v>0</v>
      </c>
      <c r="T513" s="610">
        <v>0</v>
      </c>
      <c r="U513" s="610">
        <v>0</v>
      </c>
    </row>
    <row r="514" spans="2:21" x14ac:dyDescent="0.25">
      <c r="B514" s="584" t="s">
        <v>1328</v>
      </c>
      <c r="C514" s="584" t="s">
        <v>1328</v>
      </c>
      <c r="D514" s="584" t="s">
        <v>1328</v>
      </c>
      <c r="E514" s="610">
        <v>0</v>
      </c>
      <c r="F514" s="610">
        <v>0</v>
      </c>
      <c r="G514" s="610">
        <v>0</v>
      </c>
      <c r="H514" s="610">
        <v>0</v>
      </c>
      <c r="I514" s="610">
        <v>0</v>
      </c>
      <c r="J514" s="610">
        <v>0</v>
      </c>
      <c r="K514" s="610">
        <v>0</v>
      </c>
      <c r="L514" s="610">
        <v>0</v>
      </c>
      <c r="M514" s="610">
        <v>0</v>
      </c>
      <c r="N514" s="610">
        <v>0</v>
      </c>
      <c r="O514" s="610">
        <v>0</v>
      </c>
      <c r="P514" s="610">
        <v>0</v>
      </c>
      <c r="Q514" s="610">
        <v>0</v>
      </c>
      <c r="R514" s="610">
        <v>0</v>
      </c>
      <c r="S514" s="610">
        <v>0</v>
      </c>
      <c r="T514" s="610">
        <v>0</v>
      </c>
      <c r="U514" s="610">
        <v>0</v>
      </c>
    </row>
    <row r="515" spans="2:21" x14ac:dyDescent="0.25">
      <c r="B515" s="584" t="s">
        <v>1328</v>
      </c>
      <c r="C515" s="584" t="s">
        <v>1328</v>
      </c>
      <c r="D515" s="584" t="s">
        <v>1328</v>
      </c>
      <c r="E515" s="610">
        <v>0</v>
      </c>
      <c r="F515" s="610">
        <v>0</v>
      </c>
      <c r="G515" s="610">
        <v>0</v>
      </c>
      <c r="H515" s="610">
        <v>0</v>
      </c>
      <c r="I515" s="610">
        <v>0</v>
      </c>
      <c r="J515" s="610">
        <v>0</v>
      </c>
      <c r="K515" s="610">
        <v>0</v>
      </c>
      <c r="L515" s="610">
        <v>0</v>
      </c>
      <c r="M515" s="610">
        <v>0</v>
      </c>
      <c r="N515" s="610">
        <v>0</v>
      </c>
      <c r="O515" s="610">
        <v>0</v>
      </c>
      <c r="P515" s="610">
        <v>0</v>
      </c>
      <c r="Q515" s="610">
        <v>0</v>
      </c>
      <c r="R515" s="610">
        <v>0</v>
      </c>
      <c r="S515" s="610">
        <v>0</v>
      </c>
      <c r="T515" s="610">
        <v>0</v>
      </c>
      <c r="U515" s="610">
        <v>0</v>
      </c>
    </row>
    <row r="516" spans="2:21" x14ac:dyDescent="0.25">
      <c r="B516" s="584" t="s">
        <v>1328</v>
      </c>
      <c r="C516" s="584" t="s">
        <v>1328</v>
      </c>
      <c r="D516" s="584" t="s">
        <v>1328</v>
      </c>
      <c r="E516" s="610">
        <v>0</v>
      </c>
      <c r="F516" s="610">
        <v>0</v>
      </c>
      <c r="G516" s="610">
        <v>0</v>
      </c>
      <c r="H516" s="610">
        <v>0</v>
      </c>
      <c r="I516" s="610">
        <v>0</v>
      </c>
      <c r="J516" s="610">
        <v>0</v>
      </c>
      <c r="K516" s="610">
        <v>0</v>
      </c>
      <c r="L516" s="610">
        <v>0</v>
      </c>
      <c r="M516" s="610">
        <v>0</v>
      </c>
      <c r="N516" s="610">
        <v>0</v>
      </c>
      <c r="O516" s="610">
        <v>0</v>
      </c>
      <c r="P516" s="610">
        <v>0</v>
      </c>
      <c r="Q516" s="610">
        <v>0</v>
      </c>
      <c r="R516" s="610">
        <v>0</v>
      </c>
      <c r="S516" s="610">
        <v>0</v>
      </c>
      <c r="T516" s="610">
        <v>0</v>
      </c>
      <c r="U516" s="610">
        <v>0</v>
      </c>
    </row>
    <row r="517" spans="2:21" x14ac:dyDescent="0.25">
      <c r="B517" s="584" t="s">
        <v>1328</v>
      </c>
      <c r="C517" s="584" t="s">
        <v>1328</v>
      </c>
      <c r="D517" s="584" t="s">
        <v>1328</v>
      </c>
      <c r="E517" s="610">
        <v>0</v>
      </c>
      <c r="F517" s="610">
        <v>0</v>
      </c>
      <c r="G517" s="610">
        <v>0</v>
      </c>
      <c r="H517" s="610">
        <v>0</v>
      </c>
      <c r="I517" s="610">
        <v>0</v>
      </c>
      <c r="J517" s="610">
        <v>0</v>
      </c>
      <c r="K517" s="610">
        <v>0</v>
      </c>
      <c r="L517" s="610">
        <v>0</v>
      </c>
      <c r="M517" s="610">
        <v>0</v>
      </c>
      <c r="N517" s="610">
        <v>0</v>
      </c>
      <c r="O517" s="610">
        <v>0</v>
      </c>
      <c r="P517" s="610">
        <v>0</v>
      </c>
      <c r="Q517" s="610">
        <v>0</v>
      </c>
      <c r="R517" s="610">
        <v>0</v>
      </c>
      <c r="S517" s="610">
        <v>0</v>
      </c>
      <c r="T517" s="610">
        <v>0</v>
      </c>
      <c r="U517" s="610">
        <v>0</v>
      </c>
    </row>
    <row r="518" spans="2:21" x14ac:dyDescent="0.25">
      <c r="B518" s="584" t="s">
        <v>1328</v>
      </c>
      <c r="C518" s="584" t="s">
        <v>1328</v>
      </c>
      <c r="D518" s="584" t="s">
        <v>1328</v>
      </c>
      <c r="E518" s="610">
        <v>0</v>
      </c>
      <c r="F518" s="610">
        <v>0</v>
      </c>
      <c r="G518" s="610">
        <v>0</v>
      </c>
      <c r="H518" s="610">
        <v>0</v>
      </c>
      <c r="I518" s="610">
        <v>0</v>
      </c>
      <c r="J518" s="610">
        <v>0</v>
      </c>
      <c r="K518" s="610">
        <v>0</v>
      </c>
      <c r="L518" s="610">
        <v>0</v>
      </c>
      <c r="M518" s="610">
        <v>0</v>
      </c>
      <c r="N518" s="610">
        <v>0</v>
      </c>
      <c r="O518" s="610">
        <v>0</v>
      </c>
      <c r="P518" s="610">
        <v>0</v>
      </c>
      <c r="Q518" s="610">
        <v>0</v>
      </c>
      <c r="R518" s="610">
        <v>0</v>
      </c>
      <c r="S518" s="610">
        <v>0</v>
      </c>
      <c r="T518" s="610">
        <v>0</v>
      </c>
      <c r="U518" s="610">
        <v>0</v>
      </c>
    </row>
    <row r="519" spans="2:21" x14ac:dyDescent="0.25">
      <c r="B519" s="584" t="s">
        <v>1328</v>
      </c>
      <c r="C519" s="584" t="s">
        <v>1328</v>
      </c>
      <c r="D519" s="584" t="s">
        <v>1328</v>
      </c>
      <c r="E519" s="610">
        <v>0</v>
      </c>
      <c r="F519" s="610">
        <v>0</v>
      </c>
      <c r="G519" s="610">
        <v>0</v>
      </c>
      <c r="H519" s="610">
        <v>0</v>
      </c>
      <c r="I519" s="610">
        <v>0</v>
      </c>
      <c r="J519" s="610">
        <v>0</v>
      </c>
      <c r="K519" s="610">
        <v>0</v>
      </c>
      <c r="L519" s="610">
        <v>0</v>
      </c>
      <c r="M519" s="610">
        <v>0</v>
      </c>
      <c r="N519" s="610">
        <v>0</v>
      </c>
      <c r="O519" s="610">
        <v>0</v>
      </c>
      <c r="P519" s="610">
        <v>0</v>
      </c>
      <c r="Q519" s="610">
        <v>0</v>
      </c>
      <c r="R519" s="610">
        <v>0</v>
      </c>
      <c r="S519" s="610">
        <v>0</v>
      </c>
      <c r="T519" s="610">
        <v>0</v>
      </c>
      <c r="U519" s="610">
        <v>0</v>
      </c>
    </row>
    <row r="520" spans="2:21" x14ac:dyDescent="0.25">
      <c r="B520" s="584" t="s">
        <v>1328</v>
      </c>
      <c r="C520" s="584" t="s">
        <v>1328</v>
      </c>
      <c r="D520" s="584" t="s">
        <v>1328</v>
      </c>
      <c r="E520" s="610">
        <v>0</v>
      </c>
      <c r="F520" s="610">
        <v>0</v>
      </c>
      <c r="G520" s="610">
        <v>0</v>
      </c>
      <c r="H520" s="610">
        <v>0</v>
      </c>
      <c r="I520" s="610">
        <v>0</v>
      </c>
      <c r="J520" s="610">
        <v>0</v>
      </c>
      <c r="K520" s="610">
        <v>0</v>
      </c>
      <c r="L520" s="610">
        <v>0</v>
      </c>
      <c r="M520" s="610">
        <v>0</v>
      </c>
      <c r="N520" s="610">
        <v>0</v>
      </c>
      <c r="O520" s="610">
        <v>0</v>
      </c>
      <c r="P520" s="610">
        <v>0</v>
      </c>
      <c r="Q520" s="610">
        <v>0</v>
      </c>
      <c r="R520" s="610">
        <v>0</v>
      </c>
      <c r="S520" s="610">
        <v>0</v>
      </c>
      <c r="T520" s="610">
        <v>0</v>
      </c>
      <c r="U520" s="610">
        <v>0</v>
      </c>
    </row>
    <row r="521" spans="2:21" x14ac:dyDescent="0.25">
      <c r="B521" s="584" t="s">
        <v>1328</v>
      </c>
      <c r="C521" s="584" t="s">
        <v>1328</v>
      </c>
      <c r="D521" s="584" t="s">
        <v>1328</v>
      </c>
      <c r="E521" s="610">
        <v>0</v>
      </c>
      <c r="F521" s="610">
        <v>0</v>
      </c>
      <c r="G521" s="610">
        <v>0</v>
      </c>
      <c r="H521" s="610">
        <v>0</v>
      </c>
      <c r="I521" s="610">
        <v>0</v>
      </c>
      <c r="J521" s="610">
        <v>0</v>
      </c>
      <c r="K521" s="610">
        <v>0</v>
      </c>
      <c r="L521" s="610">
        <v>0</v>
      </c>
      <c r="M521" s="610">
        <v>0</v>
      </c>
      <c r="N521" s="610">
        <v>0</v>
      </c>
      <c r="O521" s="610">
        <v>0</v>
      </c>
      <c r="P521" s="610">
        <v>0</v>
      </c>
      <c r="Q521" s="610">
        <v>0</v>
      </c>
      <c r="R521" s="610">
        <v>0</v>
      </c>
      <c r="S521" s="610">
        <v>0</v>
      </c>
      <c r="T521" s="610">
        <v>0</v>
      </c>
      <c r="U521" s="610">
        <v>0</v>
      </c>
    </row>
    <row r="522" spans="2:21" x14ac:dyDescent="0.25">
      <c r="B522" s="584" t="s">
        <v>1328</v>
      </c>
      <c r="C522" s="584" t="s">
        <v>1328</v>
      </c>
      <c r="D522" s="584" t="s">
        <v>1328</v>
      </c>
      <c r="E522" s="610">
        <v>0</v>
      </c>
      <c r="F522" s="610">
        <v>0</v>
      </c>
      <c r="G522" s="610">
        <v>0</v>
      </c>
      <c r="H522" s="610">
        <v>0</v>
      </c>
      <c r="I522" s="610">
        <v>0</v>
      </c>
      <c r="J522" s="610">
        <v>0</v>
      </c>
      <c r="K522" s="610">
        <v>0</v>
      </c>
      <c r="L522" s="610">
        <v>0</v>
      </c>
      <c r="M522" s="610">
        <v>0</v>
      </c>
      <c r="N522" s="610">
        <v>0</v>
      </c>
      <c r="O522" s="610">
        <v>0</v>
      </c>
      <c r="P522" s="610">
        <v>0</v>
      </c>
      <c r="Q522" s="610">
        <v>0</v>
      </c>
      <c r="R522" s="610">
        <v>0</v>
      </c>
      <c r="S522" s="610">
        <v>0</v>
      </c>
      <c r="T522" s="610">
        <v>0</v>
      </c>
      <c r="U522" s="610">
        <v>0</v>
      </c>
    </row>
    <row r="523" spans="2:21" x14ac:dyDescent="0.25">
      <c r="B523" s="584" t="s">
        <v>1328</v>
      </c>
      <c r="C523" s="584" t="s">
        <v>1328</v>
      </c>
      <c r="D523" s="584" t="s">
        <v>1328</v>
      </c>
      <c r="E523" s="610">
        <v>0</v>
      </c>
      <c r="F523" s="610">
        <v>0</v>
      </c>
      <c r="G523" s="610">
        <v>0</v>
      </c>
      <c r="H523" s="610">
        <v>0</v>
      </c>
      <c r="I523" s="610">
        <v>0</v>
      </c>
      <c r="J523" s="610">
        <v>0</v>
      </c>
      <c r="K523" s="610">
        <v>0</v>
      </c>
      <c r="L523" s="610">
        <v>0</v>
      </c>
      <c r="M523" s="610">
        <v>0</v>
      </c>
      <c r="N523" s="610">
        <v>0</v>
      </c>
      <c r="O523" s="610">
        <v>0</v>
      </c>
      <c r="P523" s="610">
        <v>0</v>
      </c>
      <c r="Q523" s="610">
        <v>0</v>
      </c>
      <c r="R523" s="610">
        <v>0</v>
      </c>
      <c r="S523" s="610">
        <v>0</v>
      </c>
      <c r="T523" s="610">
        <v>0</v>
      </c>
      <c r="U523" s="610">
        <v>0</v>
      </c>
    </row>
    <row r="524" spans="2:21" x14ac:dyDescent="0.25">
      <c r="B524" s="584" t="s">
        <v>1328</v>
      </c>
      <c r="C524" s="584" t="s">
        <v>1328</v>
      </c>
      <c r="D524" s="584" t="s">
        <v>1328</v>
      </c>
      <c r="E524" s="610">
        <v>0</v>
      </c>
      <c r="F524" s="610">
        <v>0</v>
      </c>
      <c r="G524" s="610">
        <v>0</v>
      </c>
      <c r="H524" s="610">
        <v>0</v>
      </c>
      <c r="I524" s="610">
        <v>0</v>
      </c>
      <c r="J524" s="610">
        <v>0</v>
      </c>
      <c r="K524" s="610">
        <v>0</v>
      </c>
      <c r="L524" s="610">
        <v>0</v>
      </c>
      <c r="M524" s="610">
        <v>0</v>
      </c>
      <c r="N524" s="610">
        <v>0</v>
      </c>
      <c r="O524" s="610">
        <v>0</v>
      </c>
      <c r="P524" s="610">
        <v>0</v>
      </c>
      <c r="Q524" s="610">
        <v>0</v>
      </c>
      <c r="R524" s="610">
        <v>0</v>
      </c>
      <c r="S524" s="610">
        <v>0</v>
      </c>
      <c r="T524" s="610">
        <v>0</v>
      </c>
      <c r="U524" s="610">
        <v>0</v>
      </c>
    </row>
    <row r="525" spans="2:21" x14ac:dyDescent="0.25">
      <c r="B525" s="584" t="s">
        <v>1328</v>
      </c>
      <c r="C525" s="584" t="s">
        <v>1328</v>
      </c>
      <c r="D525" s="584" t="s">
        <v>1328</v>
      </c>
      <c r="E525" s="610">
        <v>0</v>
      </c>
      <c r="F525" s="610">
        <v>0</v>
      </c>
      <c r="G525" s="610">
        <v>0</v>
      </c>
      <c r="H525" s="610">
        <v>0</v>
      </c>
      <c r="I525" s="610">
        <v>0</v>
      </c>
      <c r="J525" s="610">
        <v>0</v>
      </c>
      <c r="K525" s="610">
        <v>0</v>
      </c>
      <c r="L525" s="610">
        <v>0</v>
      </c>
      <c r="M525" s="610">
        <v>0</v>
      </c>
      <c r="N525" s="610">
        <v>0</v>
      </c>
      <c r="O525" s="610">
        <v>0</v>
      </c>
      <c r="P525" s="610">
        <v>0</v>
      </c>
      <c r="Q525" s="610">
        <v>0</v>
      </c>
      <c r="R525" s="610">
        <v>0</v>
      </c>
      <c r="S525" s="610">
        <v>0</v>
      </c>
      <c r="T525" s="610">
        <v>0</v>
      </c>
      <c r="U525" s="610">
        <v>0</v>
      </c>
    </row>
    <row r="526" spans="2:21" x14ac:dyDescent="0.25">
      <c r="B526" s="584" t="s">
        <v>1328</v>
      </c>
      <c r="C526" s="584" t="s">
        <v>1328</v>
      </c>
      <c r="D526" s="584" t="s">
        <v>1328</v>
      </c>
      <c r="E526" s="610">
        <v>0</v>
      </c>
      <c r="F526" s="610">
        <v>0</v>
      </c>
      <c r="G526" s="610">
        <v>0</v>
      </c>
      <c r="H526" s="610">
        <v>0</v>
      </c>
      <c r="I526" s="610">
        <v>0</v>
      </c>
      <c r="J526" s="610">
        <v>0</v>
      </c>
      <c r="K526" s="610">
        <v>0</v>
      </c>
      <c r="L526" s="610">
        <v>0</v>
      </c>
      <c r="M526" s="610">
        <v>0</v>
      </c>
      <c r="N526" s="610">
        <v>0</v>
      </c>
      <c r="O526" s="610">
        <v>0</v>
      </c>
      <c r="P526" s="610">
        <v>0</v>
      </c>
      <c r="Q526" s="610">
        <v>0</v>
      </c>
      <c r="R526" s="610">
        <v>0</v>
      </c>
      <c r="S526" s="610">
        <v>0</v>
      </c>
      <c r="T526" s="610">
        <v>0</v>
      </c>
      <c r="U526" s="610">
        <v>0</v>
      </c>
    </row>
    <row r="527" spans="2:21" x14ac:dyDescent="0.25">
      <c r="B527" s="584" t="s">
        <v>1328</v>
      </c>
      <c r="C527" s="584" t="s">
        <v>1328</v>
      </c>
      <c r="D527" s="584" t="s">
        <v>1328</v>
      </c>
      <c r="E527" s="610">
        <v>0</v>
      </c>
      <c r="F527" s="610">
        <v>0</v>
      </c>
      <c r="G527" s="610">
        <v>0</v>
      </c>
      <c r="H527" s="610">
        <v>0</v>
      </c>
      <c r="I527" s="610">
        <v>0</v>
      </c>
      <c r="J527" s="610">
        <v>0</v>
      </c>
      <c r="K527" s="610">
        <v>0</v>
      </c>
      <c r="L527" s="610">
        <v>0</v>
      </c>
      <c r="M527" s="610">
        <v>0</v>
      </c>
      <c r="N527" s="610">
        <v>0</v>
      </c>
      <c r="O527" s="610">
        <v>0</v>
      </c>
      <c r="P527" s="610">
        <v>0</v>
      </c>
      <c r="Q527" s="610">
        <v>0</v>
      </c>
      <c r="R527" s="610">
        <v>0</v>
      </c>
      <c r="S527" s="610">
        <v>0</v>
      </c>
      <c r="T527" s="610">
        <v>0</v>
      </c>
      <c r="U527" s="610">
        <v>0</v>
      </c>
    </row>
    <row r="528" spans="2:21" x14ac:dyDescent="0.25">
      <c r="B528" s="584" t="s">
        <v>1328</v>
      </c>
      <c r="C528" s="584" t="s">
        <v>1328</v>
      </c>
      <c r="D528" s="584" t="s">
        <v>1328</v>
      </c>
      <c r="E528" s="610">
        <v>0</v>
      </c>
      <c r="F528" s="610">
        <v>0</v>
      </c>
      <c r="G528" s="610">
        <v>0</v>
      </c>
      <c r="H528" s="610">
        <v>0</v>
      </c>
      <c r="I528" s="610">
        <v>0</v>
      </c>
      <c r="J528" s="610">
        <v>0</v>
      </c>
      <c r="K528" s="610">
        <v>0</v>
      </c>
      <c r="L528" s="610">
        <v>0</v>
      </c>
      <c r="M528" s="610">
        <v>0</v>
      </c>
      <c r="N528" s="610">
        <v>0</v>
      </c>
      <c r="O528" s="610">
        <v>0</v>
      </c>
      <c r="P528" s="610">
        <v>0</v>
      </c>
      <c r="Q528" s="610">
        <v>0</v>
      </c>
      <c r="R528" s="610">
        <v>0</v>
      </c>
      <c r="S528" s="610">
        <v>0</v>
      </c>
      <c r="T528" s="610">
        <v>0</v>
      </c>
      <c r="U528" s="610">
        <v>0</v>
      </c>
    </row>
    <row r="529" spans="2:21" x14ac:dyDescent="0.25">
      <c r="B529" s="584" t="s">
        <v>1328</v>
      </c>
      <c r="C529" s="584" t="s">
        <v>1328</v>
      </c>
      <c r="D529" s="584" t="s">
        <v>1328</v>
      </c>
      <c r="E529" s="610">
        <v>0</v>
      </c>
      <c r="F529" s="610">
        <v>0</v>
      </c>
      <c r="G529" s="610">
        <v>0</v>
      </c>
      <c r="H529" s="610">
        <v>0</v>
      </c>
      <c r="I529" s="610">
        <v>0</v>
      </c>
      <c r="J529" s="610">
        <v>0</v>
      </c>
      <c r="K529" s="610">
        <v>0</v>
      </c>
      <c r="L529" s="610">
        <v>0</v>
      </c>
      <c r="M529" s="610">
        <v>0</v>
      </c>
      <c r="N529" s="610">
        <v>0</v>
      </c>
      <c r="O529" s="610">
        <v>0</v>
      </c>
      <c r="P529" s="610">
        <v>0</v>
      </c>
      <c r="Q529" s="610">
        <v>0</v>
      </c>
      <c r="R529" s="610">
        <v>0</v>
      </c>
      <c r="S529" s="610">
        <v>0</v>
      </c>
      <c r="T529" s="610">
        <v>0</v>
      </c>
      <c r="U529" s="610">
        <v>0</v>
      </c>
    </row>
    <row r="530" spans="2:21" x14ac:dyDescent="0.25">
      <c r="B530" s="584" t="s">
        <v>1328</v>
      </c>
      <c r="C530" s="584" t="s">
        <v>1328</v>
      </c>
      <c r="D530" s="584" t="s">
        <v>1328</v>
      </c>
      <c r="E530" s="610">
        <v>0</v>
      </c>
      <c r="F530" s="610">
        <v>0</v>
      </c>
      <c r="G530" s="610">
        <v>0</v>
      </c>
      <c r="H530" s="610">
        <v>0</v>
      </c>
      <c r="I530" s="610">
        <v>0</v>
      </c>
      <c r="J530" s="610">
        <v>0</v>
      </c>
      <c r="K530" s="610">
        <v>0</v>
      </c>
      <c r="L530" s="610">
        <v>0</v>
      </c>
      <c r="M530" s="610">
        <v>0</v>
      </c>
      <c r="N530" s="610">
        <v>0</v>
      </c>
      <c r="O530" s="610">
        <v>0</v>
      </c>
      <c r="P530" s="610">
        <v>0</v>
      </c>
      <c r="Q530" s="610">
        <v>0</v>
      </c>
      <c r="R530" s="610">
        <v>0</v>
      </c>
      <c r="S530" s="610">
        <v>0</v>
      </c>
      <c r="T530" s="610">
        <v>0</v>
      </c>
      <c r="U530" s="610">
        <v>0</v>
      </c>
    </row>
    <row r="531" spans="2:21" x14ac:dyDescent="0.25">
      <c r="B531" s="584" t="s">
        <v>1328</v>
      </c>
      <c r="C531" s="584" t="s">
        <v>1328</v>
      </c>
      <c r="D531" s="584" t="s">
        <v>1328</v>
      </c>
      <c r="E531" s="610">
        <v>0</v>
      </c>
      <c r="F531" s="610">
        <v>0</v>
      </c>
      <c r="G531" s="610">
        <v>0</v>
      </c>
      <c r="H531" s="610">
        <v>0</v>
      </c>
      <c r="I531" s="610">
        <v>0</v>
      </c>
      <c r="J531" s="610">
        <v>0</v>
      </c>
      <c r="K531" s="610">
        <v>0</v>
      </c>
      <c r="L531" s="610">
        <v>0</v>
      </c>
      <c r="M531" s="610">
        <v>0</v>
      </c>
      <c r="N531" s="610">
        <v>0</v>
      </c>
      <c r="O531" s="610">
        <v>0</v>
      </c>
      <c r="P531" s="610">
        <v>0</v>
      </c>
      <c r="Q531" s="610">
        <v>0</v>
      </c>
      <c r="R531" s="610">
        <v>0</v>
      </c>
      <c r="S531" s="610">
        <v>0</v>
      </c>
      <c r="T531" s="610">
        <v>0</v>
      </c>
      <c r="U531" s="610">
        <v>0</v>
      </c>
    </row>
    <row r="532" spans="2:21" x14ac:dyDescent="0.25">
      <c r="B532" s="584" t="s">
        <v>1328</v>
      </c>
      <c r="C532" s="584" t="s">
        <v>1328</v>
      </c>
      <c r="D532" s="584" t="s">
        <v>1328</v>
      </c>
      <c r="E532" s="610">
        <v>0</v>
      </c>
      <c r="F532" s="610">
        <v>0</v>
      </c>
      <c r="G532" s="610">
        <v>0</v>
      </c>
      <c r="H532" s="610">
        <v>0</v>
      </c>
      <c r="I532" s="610">
        <v>0</v>
      </c>
      <c r="J532" s="610">
        <v>0</v>
      </c>
      <c r="K532" s="610">
        <v>0</v>
      </c>
      <c r="L532" s="610">
        <v>0</v>
      </c>
      <c r="M532" s="610">
        <v>0</v>
      </c>
      <c r="N532" s="610">
        <v>0</v>
      </c>
      <c r="O532" s="610">
        <v>0</v>
      </c>
      <c r="P532" s="610">
        <v>0</v>
      </c>
      <c r="Q532" s="610">
        <v>0</v>
      </c>
      <c r="R532" s="610">
        <v>0</v>
      </c>
      <c r="S532" s="610">
        <v>0</v>
      </c>
      <c r="T532" s="610">
        <v>0</v>
      </c>
      <c r="U532" s="610">
        <v>0</v>
      </c>
    </row>
    <row r="533" spans="2:21" x14ac:dyDescent="0.25">
      <c r="B533" s="584" t="s">
        <v>1328</v>
      </c>
      <c r="C533" s="584" t="s">
        <v>1328</v>
      </c>
      <c r="D533" s="584" t="s">
        <v>1328</v>
      </c>
      <c r="E533" s="610">
        <v>0</v>
      </c>
      <c r="F533" s="610">
        <v>0</v>
      </c>
      <c r="G533" s="610">
        <v>0</v>
      </c>
      <c r="H533" s="610">
        <v>0</v>
      </c>
      <c r="I533" s="610">
        <v>0</v>
      </c>
      <c r="J533" s="610">
        <v>0</v>
      </c>
      <c r="K533" s="610">
        <v>0</v>
      </c>
      <c r="L533" s="610">
        <v>0</v>
      </c>
      <c r="M533" s="610">
        <v>0</v>
      </c>
      <c r="N533" s="610">
        <v>0</v>
      </c>
      <c r="O533" s="610">
        <v>0</v>
      </c>
      <c r="P533" s="610">
        <v>0</v>
      </c>
      <c r="Q533" s="610">
        <v>0</v>
      </c>
      <c r="R533" s="610">
        <v>0</v>
      </c>
      <c r="S533" s="610">
        <v>0</v>
      </c>
      <c r="T533" s="610">
        <v>0</v>
      </c>
      <c r="U533" s="610">
        <v>0</v>
      </c>
    </row>
    <row r="534" spans="2:21" x14ac:dyDescent="0.25">
      <c r="B534" s="584" t="s">
        <v>1328</v>
      </c>
      <c r="C534" s="584" t="s">
        <v>1328</v>
      </c>
      <c r="D534" s="584" t="s">
        <v>1328</v>
      </c>
      <c r="E534" s="610">
        <v>0</v>
      </c>
      <c r="F534" s="610">
        <v>0</v>
      </c>
      <c r="G534" s="610">
        <v>0</v>
      </c>
      <c r="H534" s="610">
        <v>0</v>
      </c>
      <c r="I534" s="610">
        <v>0</v>
      </c>
      <c r="J534" s="610">
        <v>0</v>
      </c>
      <c r="K534" s="610">
        <v>0</v>
      </c>
      <c r="L534" s="610">
        <v>0</v>
      </c>
      <c r="M534" s="610">
        <v>0</v>
      </c>
      <c r="N534" s="610">
        <v>0</v>
      </c>
      <c r="O534" s="610">
        <v>0</v>
      </c>
      <c r="P534" s="610">
        <v>0</v>
      </c>
      <c r="Q534" s="610">
        <v>0</v>
      </c>
      <c r="R534" s="610">
        <v>0</v>
      </c>
      <c r="S534" s="610">
        <v>0</v>
      </c>
      <c r="T534" s="610">
        <v>0</v>
      </c>
      <c r="U534" s="610">
        <v>0</v>
      </c>
    </row>
    <row r="535" spans="2:21" x14ac:dyDescent="0.25">
      <c r="B535" s="584" t="s">
        <v>1328</v>
      </c>
      <c r="C535" s="584" t="s">
        <v>1328</v>
      </c>
      <c r="D535" s="584" t="s">
        <v>1328</v>
      </c>
      <c r="E535" s="610">
        <v>0</v>
      </c>
      <c r="F535" s="610">
        <v>0</v>
      </c>
      <c r="G535" s="610">
        <v>0</v>
      </c>
      <c r="H535" s="610">
        <v>0</v>
      </c>
      <c r="I535" s="610">
        <v>0</v>
      </c>
      <c r="J535" s="610">
        <v>0</v>
      </c>
      <c r="K535" s="610">
        <v>0</v>
      </c>
      <c r="L535" s="610">
        <v>0</v>
      </c>
      <c r="M535" s="610">
        <v>0</v>
      </c>
      <c r="N535" s="610">
        <v>0</v>
      </c>
      <c r="O535" s="610">
        <v>0</v>
      </c>
      <c r="P535" s="610">
        <v>0</v>
      </c>
      <c r="Q535" s="610">
        <v>0</v>
      </c>
      <c r="R535" s="610">
        <v>0</v>
      </c>
      <c r="S535" s="610">
        <v>0</v>
      </c>
      <c r="T535" s="610">
        <v>0</v>
      </c>
      <c r="U535" s="610">
        <v>0</v>
      </c>
    </row>
    <row r="536" spans="2:21" x14ac:dyDescent="0.25">
      <c r="B536" s="584" t="s">
        <v>1328</v>
      </c>
      <c r="C536" s="584" t="s">
        <v>1328</v>
      </c>
      <c r="D536" s="584" t="s">
        <v>1328</v>
      </c>
      <c r="E536" s="610">
        <v>0</v>
      </c>
      <c r="F536" s="610">
        <v>0</v>
      </c>
      <c r="G536" s="610">
        <v>0</v>
      </c>
      <c r="H536" s="610">
        <v>0</v>
      </c>
      <c r="I536" s="610">
        <v>0</v>
      </c>
      <c r="J536" s="610">
        <v>0</v>
      </c>
      <c r="K536" s="610">
        <v>0</v>
      </c>
      <c r="L536" s="610">
        <v>0</v>
      </c>
      <c r="M536" s="610">
        <v>0</v>
      </c>
      <c r="N536" s="610">
        <v>0</v>
      </c>
      <c r="O536" s="610">
        <v>0</v>
      </c>
      <c r="P536" s="610">
        <v>0</v>
      </c>
      <c r="Q536" s="610">
        <v>0</v>
      </c>
      <c r="R536" s="610">
        <v>0</v>
      </c>
      <c r="S536" s="610">
        <v>0</v>
      </c>
      <c r="T536" s="610">
        <v>0</v>
      </c>
      <c r="U536" s="610">
        <v>0</v>
      </c>
    </row>
    <row r="537" spans="2:21" x14ac:dyDescent="0.25">
      <c r="B537" s="584" t="s">
        <v>1328</v>
      </c>
      <c r="C537" s="584" t="s">
        <v>1328</v>
      </c>
      <c r="D537" s="584" t="s">
        <v>1328</v>
      </c>
      <c r="E537" s="610">
        <v>0</v>
      </c>
      <c r="F537" s="610">
        <v>0</v>
      </c>
      <c r="G537" s="610">
        <v>0</v>
      </c>
      <c r="H537" s="610">
        <v>0</v>
      </c>
      <c r="I537" s="610">
        <v>0</v>
      </c>
      <c r="J537" s="610">
        <v>0</v>
      </c>
      <c r="K537" s="610">
        <v>0</v>
      </c>
      <c r="L537" s="610">
        <v>0</v>
      </c>
      <c r="M537" s="610">
        <v>0</v>
      </c>
      <c r="N537" s="610">
        <v>0</v>
      </c>
      <c r="O537" s="610">
        <v>0</v>
      </c>
      <c r="P537" s="610">
        <v>0</v>
      </c>
      <c r="Q537" s="610">
        <v>0</v>
      </c>
      <c r="R537" s="610">
        <v>0</v>
      </c>
      <c r="S537" s="610">
        <v>0</v>
      </c>
      <c r="T537" s="610">
        <v>0</v>
      </c>
      <c r="U537" s="610">
        <v>0</v>
      </c>
    </row>
    <row r="538" spans="2:21" x14ac:dyDescent="0.25">
      <c r="B538" s="584" t="s">
        <v>1328</v>
      </c>
      <c r="C538" s="584" t="s">
        <v>1328</v>
      </c>
      <c r="D538" s="584" t="s">
        <v>1328</v>
      </c>
      <c r="E538" s="610">
        <v>0</v>
      </c>
      <c r="F538" s="610">
        <v>0</v>
      </c>
      <c r="G538" s="610">
        <v>0</v>
      </c>
      <c r="H538" s="610">
        <v>0</v>
      </c>
      <c r="I538" s="610">
        <v>0</v>
      </c>
      <c r="J538" s="610">
        <v>0</v>
      </c>
      <c r="K538" s="610">
        <v>0</v>
      </c>
      <c r="L538" s="610">
        <v>0</v>
      </c>
      <c r="M538" s="610">
        <v>0</v>
      </c>
      <c r="N538" s="610">
        <v>0</v>
      </c>
      <c r="O538" s="610">
        <v>0</v>
      </c>
      <c r="P538" s="610">
        <v>0</v>
      </c>
      <c r="Q538" s="610">
        <v>0</v>
      </c>
      <c r="R538" s="610">
        <v>0</v>
      </c>
      <c r="S538" s="610">
        <v>0</v>
      </c>
      <c r="T538" s="610">
        <v>0</v>
      </c>
      <c r="U538" s="610">
        <v>0</v>
      </c>
    </row>
    <row r="539" spans="2:21" x14ac:dyDescent="0.25">
      <c r="B539" s="584" t="s">
        <v>1328</v>
      </c>
      <c r="C539" s="584" t="s">
        <v>1328</v>
      </c>
      <c r="D539" s="584" t="s">
        <v>1328</v>
      </c>
      <c r="E539" s="610">
        <v>0</v>
      </c>
      <c r="F539" s="610">
        <v>0</v>
      </c>
      <c r="G539" s="610">
        <v>0</v>
      </c>
      <c r="H539" s="610">
        <v>0</v>
      </c>
      <c r="I539" s="610">
        <v>0</v>
      </c>
      <c r="J539" s="610">
        <v>0</v>
      </c>
      <c r="K539" s="610">
        <v>0</v>
      </c>
      <c r="L539" s="610">
        <v>0</v>
      </c>
      <c r="M539" s="610">
        <v>0</v>
      </c>
      <c r="N539" s="610">
        <v>0</v>
      </c>
      <c r="O539" s="610">
        <v>0</v>
      </c>
      <c r="P539" s="610">
        <v>0</v>
      </c>
      <c r="Q539" s="610">
        <v>0</v>
      </c>
      <c r="R539" s="610">
        <v>0</v>
      </c>
      <c r="S539" s="610">
        <v>0</v>
      </c>
      <c r="T539" s="610">
        <v>0</v>
      </c>
      <c r="U539" s="610">
        <v>0</v>
      </c>
    </row>
    <row r="540" spans="2:21" x14ac:dyDescent="0.25">
      <c r="B540" s="584" t="s">
        <v>1328</v>
      </c>
      <c r="C540" s="584" t="s">
        <v>1328</v>
      </c>
      <c r="D540" s="584" t="s">
        <v>1328</v>
      </c>
      <c r="E540" s="610">
        <v>0</v>
      </c>
      <c r="F540" s="610">
        <v>0</v>
      </c>
      <c r="G540" s="610">
        <v>0</v>
      </c>
      <c r="H540" s="610">
        <v>0</v>
      </c>
      <c r="I540" s="610">
        <v>0</v>
      </c>
      <c r="J540" s="610">
        <v>0</v>
      </c>
      <c r="K540" s="610">
        <v>0</v>
      </c>
      <c r="L540" s="610">
        <v>0</v>
      </c>
      <c r="M540" s="610">
        <v>0</v>
      </c>
      <c r="N540" s="610">
        <v>0</v>
      </c>
      <c r="O540" s="610">
        <v>0</v>
      </c>
      <c r="P540" s="610">
        <v>0</v>
      </c>
      <c r="Q540" s="610">
        <v>0</v>
      </c>
      <c r="R540" s="610">
        <v>0</v>
      </c>
      <c r="S540" s="610">
        <v>0</v>
      </c>
      <c r="T540" s="610">
        <v>0</v>
      </c>
      <c r="U540" s="610">
        <v>0</v>
      </c>
    </row>
    <row r="541" spans="2:21" x14ac:dyDescent="0.25">
      <c r="B541" s="584" t="s">
        <v>1328</v>
      </c>
      <c r="C541" s="584" t="s">
        <v>1328</v>
      </c>
      <c r="D541" s="584" t="s">
        <v>1328</v>
      </c>
      <c r="E541" s="610">
        <v>0</v>
      </c>
      <c r="F541" s="610">
        <v>0</v>
      </c>
      <c r="G541" s="610">
        <v>0</v>
      </c>
      <c r="H541" s="610">
        <v>0</v>
      </c>
      <c r="I541" s="610">
        <v>0</v>
      </c>
      <c r="J541" s="610">
        <v>0</v>
      </c>
      <c r="K541" s="610">
        <v>0</v>
      </c>
      <c r="L541" s="610">
        <v>0</v>
      </c>
      <c r="M541" s="610">
        <v>0</v>
      </c>
      <c r="N541" s="610">
        <v>0</v>
      </c>
      <c r="O541" s="610">
        <v>0</v>
      </c>
      <c r="P541" s="610">
        <v>0</v>
      </c>
      <c r="Q541" s="610">
        <v>0</v>
      </c>
      <c r="R541" s="610">
        <v>0</v>
      </c>
      <c r="S541" s="610">
        <v>0</v>
      </c>
      <c r="T541" s="610">
        <v>0</v>
      </c>
      <c r="U541" s="610">
        <v>0</v>
      </c>
    </row>
    <row r="542" spans="2:21" x14ac:dyDescent="0.25">
      <c r="B542" s="584" t="s">
        <v>1328</v>
      </c>
      <c r="C542" s="584" t="s">
        <v>1328</v>
      </c>
      <c r="D542" s="584" t="s">
        <v>1328</v>
      </c>
      <c r="E542" s="610">
        <v>0</v>
      </c>
      <c r="F542" s="610">
        <v>0</v>
      </c>
      <c r="G542" s="610">
        <v>0</v>
      </c>
      <c r="H542" s="610">
        <v>0</v>
      </c>
      <c r="I542" s="610">
        <v>0</v>
      </c>
      <c r="J542" s="610">
        <v>0</v>
      </c>
      <c r="K542" s="610">
        <v>0</v>
      </c>
      <c r="L542" s="610">
        <v>0</v>
      </c>
      <c r="M542" s="610">
        <v>0</v>
      </c>
      <c r="N542" s="610">
        <v>0</v>
      </c>
      <c r="O542" s="610">
        <v>0</v>
      </c>
      <c r="P542" s="610">
        <v>0</v>
      </c>
      <c r="Q542" s="610">
        <v>0</v>
      </c>
      <c r="R542" s="610">
        <v>0</v>
      </c>
      <c r="S542" s="610">
        <v>0</v>
      </c>
      <c r="T542" s="610">
        <v>0</v>
      </c>
      <c r="U542" s="610">
        <v>0</v>
      </c>
    </row>
    <row r="543" spans="2:21" x14ac:dyDescent="0.25">
      <c r="B543" s="584" t="s">
        <v>1328</v>
      </c>
      <c r="C543" s="584" t="s">
        <v>1328</v>
      </c>
      <c r="D543" s="584" t="s">
        <v>1328</v>
      </c>
      <c r="E543" s="610">
        <v>0</v>
      </c>
      <c r="F543" s="610">
        <v>0</v>
      </c>
      <c r="G543" s="610">
        <v>0</v>
      </c>
      <c r="H543" s="610">
        <v>0</v>
      </c>
      <c r="I543" s="610">
        <v>0</v>
      </c>
      <c r="J543" s="610">
        <v>0</v>
      </c>
      <c r="K543" s="610">
        <v>0</v>
      </c>
      <c r="L543" s="610">
        <v>0</v>
      </c>
      <c r="M543" s="610">
        <v>0</v>
      </c>
      <c r="N543" s="610">
        <v>0</v>
      </c>
      <c r="O543" s="610">
        <v>0</v>
      </c>
      <c r="P543" s="610">
        <v>0</v>
      </c>
      <c r="Q543" s="610">
        <v>0</v>
      </c>
      <c r="R543" s="610">
        <v>0</v>
      </c>
      <c r="S543" s="610">
        <v>0</v>
      </c>
      <c r="T543" s="610">
        <v>0</v>
      </c>
      <c r="U543" s="610">
        <v>0</v>
      </c>
    </row>
    <row r="544" spans="2:21" x14ac:dyDescent="0.25">
      <c r="B544" s="584" t="s">
        <v>1328</v>
      </c>
      <c r="C544" s="584" t="s">
        <v>1328</v>
      </c>
      <c r="D544" s="584" t="s">
        <v>1328</v>
      </c>
      <c r="E544" s="610">
        <v>0</v>
      </c>
      <c r="F544" s="610">
        <v>0</v>
      </c>
      <c r="G544" s="610">
        <v>0</v>
      </c>
      <c r="H544" s="610">
        <v>0</v>
      </c>
      <c r="I544" s="610">
        <v>0</v>
      </c>
      <c r="J544" s="610">
        <v>0</v>
      </c>
      <c r="K544" s="610">
        <v>0</v>
      </c>
      <c r="L544" s="610">
        <v>0</v>
      </c>
      <c r="M544" s="610">
        <v>0</v>
      </c>
      <c r="N544" s="610">
        <v>0</v>
      </c>
      <c r="O544" s="610">
        <v>0</v>
      </c>
      <c r="P544" s="610">
        <v>0</v>
      </c>
      <c r="Q544" s="610">
        <v>0</v>
      </c>
      <c r="R544" s="610">
        <v>0</v>
      </c>
      <c r="S544" s="610">
        <v>0</v>
      </c>
      <c r="T544" s="610">
        <v>0</v>
      </c>
      <c r="U544" s="610">
        <v>0</v>
      </c>
    </row>
    <row r="545" spans="2:21" x14ac:dyDescent="0.25">
      <c r="B545" s="584" t="s">
        <v>1328</v>
      </c>
      <c r="C545" s="584" t="s">
        <v>1328</v>
      </c>
      <c r="D545" s="584" t="s">
        <v>1328</v>
      </c>
      <c r="E545" s="610">
        <v>0</v>
      </c>
      <c r="F545" s="610">
        <v>0</v>
      </c>
      <c r="G545" s="610">
        <v>0</v>
      </c>
      <c r="H545" s="610">
        <v>0</v>
      </c>
      <c r="I545" s="610">
        <v>0</v>
      </c>
      <c r="J545" s="610">
        <v>0</v>
      </c>
      <c r="K545" s="610">
        <v>0</v>
      </c>
      <c r="L545" s="610">
        <v>0</v>
      </c>
      <c r="M545" s="610">
        <v>0</v>
      </c>
      <c r="N545" s="610">
        <v>0</v>
      </c>
      <c r="O545" s="610">
        <v>0</v>
      </c>
      <c r="P545" s="610">
        <v>0</v>
      </c>
      <c r="Q545" s="610">
        <v>0</v>
      </c>
      <c r="R545" s="610">
        <v>0</v>
      </c>
      <c r="S545" s="610">
        <v>0</v>
      </c>
      <c r="T545" s="610">
        <v>0</v>
      </c>
      <c r="U545" s="610">
        <v>0</v>
      </c>
    </row>
    <row r="546" spans="2:21" x14ac:dyDescent="0.25">
      <c r="B546" s="584" t="s">
        <v>1328</v>
      </c>
      <c r="C546" s="584" t="s">
        <v>1328</v>
      </c>
      <c r="D546" s="584" t="s">
        <v>1328</v>
      </c>
      <c r="E546" s="610">
        <v>0</v>
      </c>
      <c r="F546" s="610">
        <v>0</v>
      </c>
      <c r="G546" s="610">
        <v>0</v>
      </c>
      <c r="H546" s="610">
        <v>0</v>
      </c>
      <c r="I546" s="610">
        <v>0</v>
      </c>
      <c r="J546" s="610">
        <v>0</v>
      </c>
      <c r="K546" s="610">
        <v>0</v>
      </c>
      <c r="L546" s="610">
        <v>0</v>
      </c>
      <c r="M546" s="610">
        <v>0</v>
      </c>
      <c r="N546" s="610">
        <v>0</v>
      </c>
      <c r="O546" s="610">
        <v>0</v>
      </c>
      <c r="P546" s="610">
        <v>0</v>
      </c>
      <c r="Q546" s="610">
        <v>0</v>
      </c>
      <c r="R546" s="610">
        <v>0</v>
      </c>
      <c r="S546" s="610">
        <v>0</v>
      </c>
      <c r="T546" s="610">
        <v>0</v>
      </c>
      <c r="U546" s="610">
        <v>0</v>
      </c>
    </row>
    <row r="547" spans="2:21" x14ac:dyDescent="0.25">
      <c r="B547" s="584" t="s">
        <v>1328</v>
      </c>
      <c r="C547" s="584" t="s">
        <v>1328</v>
      </c>
      <c r="D547" s="584" t="s">
        <v>1328</v>
      </c>
      <c r="E547" s="610">
        <v>0</v>
      </c>
      <c r="F547" s="610">
        <v>0</v>
      </c>
      <c r="G547" s="610">
        <v>0</v>
      </c>
      <c r="H547" s="610">
        <v>0</v>
      </c>
      <c r="I547" s="610">
        <v>0</v>
      </c>
      <c r="J547" s="610">
        <v>0</v>
      </c>
      <c r="K547" s="610">
        <v>0</v>
      </c>
      <c r="L547" s="610">
        <v>0</v>
      </c>
      <c r="M547" s="610">
        <v>0</v>
      </c>
      <c r="N547" s="610">
        <v>0</v>
      </c>
      <c r="O547" s="610">
        <v>0</v>
      </c>
      <c r="P547" s="610">
        <v>0</v>
      </c>
      <c r="Q547" s="610">
        <v>0</v>
      </c>
      <c r="R547" s="610">
        <v>0</v>
      </c>
      <c r="S547" s="610">
        <v>0</v>
      </c>
      <c r="T547" s="610">
        <v>0</v>
      </c>
      <c r="U547" s="610">
        <v>0</v>
      </c>
    </row>
    <row r="548" spans="2:21" x14ac:dyDescent="0.25">
      <c r="B548" s="584" t="s">
        <v>1328</v>
      </c>
      <c r="C548" s="584" t="s">
        <v>1328</v>
      </c>
      <c r="D548" s="584" t="s">
        <v>1328</v>
      </c>
      <c r="E548" s="610">
        <v>0</v>
      </c>
      <c r="F548" s="610">
        <v>0</v>
      </c>
      <c r="G548" s="610">
        <v>0</v>
      </c>
      <c r="H548" s="610">
        <v>0</v>
      </c>
      <c r="I548" s="610">
        <v>0</v>
      </c>
      <c r="J548" s="610">
        <v>0</v>
      </c>
      <c r="K548" s="610">
        <v>0</v>
      </c>
      <c r="L548" s="610">
        <v>0</v>
      </c>
      <c r="M548" s="610">
        <v>0</v>
      </c>
      <c r="N548" s="610">
        <v>0</v>
      </c>
      <c r="O548" s="610">
        <v>0</v>
      </c>
      <c r="P548" s="610">
        <v>0</v>
      </c>
      <c r="Q548" s="610">
        <v>0</v>
      </c>
      <c r="R548" s="610">
        <v>0</v>
      </c>
      <c r="S548" s="610">
        <v>0</v>
      </c>
      <c r="T548" s="610">
        <v>0</v>
      </c>
      <c r="U548" s="610">
        <v>0</v>
      </c>
    </row>
    <row r="549" spans="2:21" x14ac:dyDescent="0.25">
      <c r="B549" s="584" t="s">
        <v>1328</v>
      </c>
      <c r="C549" s="584" t="s">
        <v>1328</v>
      </c>
      <c r="D549" s="584" t="s">
        <v>1328</v>
      </c>
      <c r="E549" s="610">
        <v>0</v>
      </c>
      <c r="F549" s="610">
        <v>0</v>
      </c>
      <c r="G549" s="610">
        <v>0</v>
      </c>
      <c r="H549" s="610">
        <v>0</v>
      </c>
      <c r="I549" s="610">
        <v>0</v>
      </c>
      <c r="J549" s="610">
        <v>0</v>
      </c>
      <c r="K549" s="610">
        <v>0</v>
      </c>
      <c r="L549" s="610">
        <v>0</v>
      </c>
      <c r="M549" s="610">
        <v>0</v>
      </c>
      <c r="N549" s="610">
        <v>0</v>
      </c>
      <c r="O549" s="610">
        <v>0</v>
      </c>
      <c r="P549" s="610">
        <v>0</v>
      </c>
      <c r="Q549" s="610">
        <v>0</v>
      </c>
      <c r="R549" s="610">
        <v>0</v>
      </c>
      <c r="S549" s="610">
        <v>0</v>
      </c>
      <c r="T549" s="610">
        <v>0</v>
      </c>
      <c r="U549" s="610">
        <v>0</v>
      </c>
    </row>
    <row r="550" spans="2:21" x14ac:dyDescent="0.25">
      <c r="B550" s="584" t="s">
        <v>1328</v>
      </c>
      <c r="C550" s="584" t="s">
        <v>1328</v>
      </c>
      <c r="D550" s="584" t="s">
        <v>1328</v>
      </c>
      <c r="E550" s="610">
        <v>0</v>
      </c>
      <c r="F550" s="610">
        <v>0</v>
      </c>
      <c r="G550" s="610">
        <v>0</v>
      </c>
      <c r="H550" s="610">
        <v>0</v>
      </c>
      <c r="I550" s="610">
        <v>0</v>
      </c>
      <c r="J550" s="610">
        <v>0</v>
      </c>
      <c r="K550" s="610">
        <v>0</v>
      </c>
      <c r="L550" s="610">
        <v>0</v>
      </c>
      <c r="M550" s="610">
        <v>0</v>
      </c>
      <c r="N550" s="610">
        <v>0</v>
      </c>
      <c r="O550" s="610">
        <v>0</v>
      </c>
      <c r="P550" s="610">
        <v>0</v>
      </c>
      <c r="Q550" s="610">
        <v>0</v>
      </c>
      <c r="R550" s="610">
        <v>0</v>
      </c>
      <c r="S550" s="610">
        <v>0</v>
      </c>
      <c r="T550" s="610">
        <v>0</v>
      </c>
      <c r="U550" s="610">
        <v>0</v>
      </c>
    </row>
    <row r="551" spans="2:21" x14ac:dyDescent="0.25">
      <c r="B551" s="584" t="s">
        <v>1328</v>
      </c>
      <c r="C551" s="584" t="s">
        <v>1328</v>
      </c>
      <c r="D551" s="584" t="s">
        <v>1328</v>
      </c>
      <c r="E551" s="610">
        <v>0</v>
      </c>
      <c r="F551" s="610">
        <v>0</v>
      </c>
      <c r="G551" s="610">
        <v>0</v>
      </c>
      <c r="H551" s="610">
        <v>0</v>
      </c>
      <c r="I551" s="610">
        <v>0</v>
      </c>
      <c r="J551" s="610">
        <v>0</v>
      </c>
      <c r="K551" s="610">
        <v>0</v>
      </c>
      <c r="L551" s="610">
        <v>0</v>
      </c>
      <c r="M551" s="610">
        <v>0</v>
      </c>
      <c r="N551" s="610">
        <v>0</v>
      </c>
      <c r="O551" s="610">
        <v>0</v>
      </c>
      <c r="P551" s="610">
        <v>0</v>
      </c>
      <c r="Q551" s="610">
        <v>0</v>
      </c>
      <c r="R551" s="610">
        <v>0</v>
      </c>
      <c r="S551" s="610">
        <v>0</v>
      </c>
      <c r="T551" s="610">
        <v>0</v>
      </c>
      <c r="U551" s="610">
        <v>0</v>
      </c>
    </row>
    <row r="552" spans="2:21" x14ac:dyDescent="0.25">
      <c r="B552" s="584" t="s">
        <v>1328</v>
      </c>
      <c r="C552" s="584" t="s">
        <v>1328</v>
      </c>
      <c r="D552" s="584" t="s">
        <v>1328</v>
      </c>
      <c r="E552" s="610">
        <v>0</v>
      </c>
      <c r="F552" s="610">
        <v>0</v>
      </c>
      <c r="G552" s="610">
        <v>0</v>
      </c>
      <c r="H552" s="610">
        <v>0</v>
      </c>
      <c r="I552" s="610">
        <v>0</v>
      </c>
      <c r="J552" s="610">
        <v>0</v>
      </c>
      <c r="K552" s="610">
        <v>0</v>
      </c>
      <c r="L552" s="610">
        <v>0</v>
      </c>
      <c r="M552" s="610">
        <v>0</v>
      </c>
      <c r="N552" s="610">
        <v>0</v>
      </c>
      <c r="O552" s="610">
        <v>0</v>
      </c>
      <c r="P552" s="610">
        <v>0</v>
      </c>
      <c r="Q552" s="610">
        <v>0</v>
      </c>
      <c r="R552" s="610">
        <v>0</v>
      </c>
      <c r="S552" s="610">
        <v>0</v>
      </c>
      <c r="T552" s="610">
        <v>0</v>
      </c>
      <c r="U552" s="610">
        <v>0</v>
      </c>
    </row>
    <row r="553" spans="2:21" x14ac:dyDescent="0.25">
      <c r="B553" s="584" t="s">
        <v>1328</v>
      </c>
      <c r="C553" s="584" t="s">
        <v>1328</v>
      </c>
      <c r="D553" s="584" t="s">
        <v>1328</v>
      </c>
      <c r="E553" s="610">
        <v>0</v>
      </c>
      <c r="F553" s="610">
        <v>0</v>
      </c>
      <c r="G553" s="610">
        <v>0</v>
      </c>
      <c r="H553" s="610">
        <v>0</v>
      </c>
      <c r="I553" s="610">
        <v>0</v>
      </c>
      <c r="J553" s="610">
        <v>0</v>
      </c>
      <c r="K553" s="610">
        <v>0</v>
      </c>
      <c r="L553" s="610">
        <v>0</v>
      </c>
      <c r="M553" s="610">
        <v>0</v>
      </c>
      <c r="N553" s="610">
        <v>0</v>
      </c>
      <c r="O553" s="610">
        <v>0</v>
      </c>
      <c r="P553" s="610">
        <v>0</v>
      </c>
      <c r="Q553" s="610">
        <v>0</v>
      </c>
      <c r="R553" s="610">
        <v>0</v>
      </c>
      <c r="S553" s="610">
        <v>0</v>
      </c>
      <c r="T553" s="610">
        <v>0</v>
      </c>
      <c r="U553" s="610">
        <v>0</v>
      </c>
    </row>
    <row r="554" spans="2:21" x14ac:dyDescent="0.25">
      <c r="B554" s="584" t="s">
        <v>1328</v>
      </c>
      <c r="C554" s="584" t="s">
        <v>1328</v>
      </c>
      <c r="D554" s="584" t="s">
        <v>1328</v>
      </c>
      <c r="E554" s="610">
        <v>0</v>
      </c>
      <c r="F554" s="610">
        <v>0</v>
      </c>
      <c r="G554" s="610">
        <v>0</v>
      </c>
      <c r="H554" s="610">
        <v>0</v>
      </c>
      <c r="I554" s="610">
        <v>0</v>
      </c>
      <c r="J554" s="610">
        <v>0</v>
      </c>
      <c r="K554" s="610">
        <v>0</v>
      </c>
      <c r="L554" s="610">
        <v>0</v>
      </c>
      <c r="M554" s="610">
        <v>0</v>
      </c>
      <c r="N554" s="610">
        <v>0</v>
      </c>
      <c r="O554" s="610">
        <v>0</v>
      </c>
      <c r="P554" s="610">
        <v>0</v>
      </c>
      <c r="Q554" s="610">
        <v>0</v>
      </c>
      <c r="R554" s="610">
        <v>0</v>
      </c>
      <c r="S554" s="610">
        <v>0</v>
      </c>
      <c r="T554" s="610">
        <v>0</v>
      </c>
      <c r="U554" s="610">
        <v>0</v>
      </c>
    </row>
    <row r="555" spans="2:21" x14ac:dyDescent="0.25">
      <c r="B555" s="584" t="s">
        <v>1328</v>
      </c>
      <c r="C555" s="584" t="s">
        <v>1328</v>
      </c>
      <c r="D555" s="584" t="s">
        <v>1328</v>
      </c>
      <c r="E555" s="610">
        <v>0</v>
      </c>
      <c r="F555" s="610">
        <v>0</v>
      </c>
      <c r="G555" s="610">
        <v>0</v>
      </c>
      <c r="H555" s="610">
        <v>0</v>
      </c>
      <c r="I555" s="610">
        <v>0</v>
      </c>
      <c r="J555" s="610">
        <v>0</v>
      </c>
      <c r="K555" s="610">
        <v>0</v>
      </c>
      <c r="L555" s="610">
        <v>0</v>
      </c>
      <c r="M555" s="610">
        <v>0</v>
      </c>
      <c r="N555" s="610">
        <v>0</v>
      </c>
      <c r="O555" s="610">
        <v>0</v>
      </c>
      <c r="P555" s="610">
        <v>0</v>
      </c>
      <c r="Q555" s="610">
        <v>0</v>
      </c>
      <c r="R555" s="610">
        <v>0</v>
      </c>
      <c r="S555" s="610">
        <v>0</v>
      </c>
      <c r="T555" s="610">
        <v>0</v>
      </c>
      <c r="U555" s="610">
        <v>0</v>
      </c>
    </row>
    <row r="556" spans="2:21" x14ac:dyDescent="0.25">
      <c r="B556" s="584" t="s">
        <v>1328</v>
      </c>
      <c r="C556" s="584" t="s">
        <v>1328</v>
      </c>
      <c r="D556" s="584" t="s">
        <v>1328</v>
      </c>
      <c r="E556" s="610">
        <v>0</v>
      </c>
      <c r="F556" s="610">
        <v>0</v>
      </c>
      <c r="G556" s="610">
        <v>0</v>
      </c>
      <c r="H556" s="610">
        <v>0</v>
      </c>
      <c r="I556" s="610">
        <v>0</v>
      </c>
      <c r="J556" s="610">
        <v>0</v>
      </c>
      <c r="K556" s="610">
        <v>0</v>
      </c>
      <c r="L556" s="610">
        <v>0</v>
      </c>
      <c r="M556" s="610">
        <v>0</v>
      </c>
      <c r="N556" s="610">
        <v>0</v>
      </c>
      <c r="O556" s="610">
        <v>0</v>
      </c>
      <c r="P556" s="610">
        <v>0</v>
      </c>
      <c r="Q556" s="610">
        <v>0</v>
      </c>
      <c r="R556" s="610">
        <v>0</v>
      </c>
      <c r="S556" s="610">
        <v>0</v>
      </c>
      <c r="T556" s="610">
        <v>0</v>
      </c>
      <c r="U556" s="610">
        <v>0</v>
      </c>
    </row>
    <row r="557" spans="2:21" x14ac:dyDescent="0.25">
      <c r="B557" s="584" t="s">
        <v>1328</v>
      </c>
      <c r="C557" s="584" t="s">
        <v>1328</v>
      </c>
      <c r="D557" s="584" t="s">
        <v>1328</v>
      </c>
      <c r="E557" s="610">
        <v>0</v>
      </c>
      <c r="F557" s="610">
        <v>0</v>
      </c>
      <c r="G557" s="610">
        <v>0</v>
      </c>
      <c r="H557" s="610">
        <v>0</v>
      </c>
      <c r="I557" s="610">
        <v>0</v>
      </c>
      <c r="J557" s="610">
        <v>0</v>
      </c>
      <c r="K557" s="610">
        <v>0</v>
      </c>
      <c r="L557" s="610">
        <v>0</v>
      </c>
      <c r="M557" s="610">
        <v>0</v>
      </c>
      <c r="N557" s="610">
        <v>0</v>
      </c>
      <c r="O557" s="610">
        <v>0</v>
      </c>
      <c r="P557" s="610">
        <v>0</v>
      </c>
      <c r="Q557" s="610">
        <v>0</v>
      </c>
      <c r="R557" s="610">
        <v>0</v>
      </c>
      <c r="S557" s="610">
        <v>0</v>
      </c>
      <c r="T557" s="610">
        <v>0</v>
      </c>
      <c r="U557" s="610">
        <v>0</v>
      </c>
    </row>
    <row r="558" spans="2:21" x14ac:dyDescent="0.25">
      <c r="B558" s="584" t="s">
        <v>1328</v>
      </c>
      <c r="C558" s="584" t="s">
        <v>1328</v>
      </c>
      <c r="D558" s="584" t="s">
        <v>1328</v>
      </c>
      <c r="E558" s="610">
        <v>0</v>
      </c>
      <c r="F558" s="610">
        <v>0</v>
      </c>
      <c r="G558" s="610">
        <v>0</v>
      </c>
      <c r="H558" s="610">
        <v>0</v>
      </c>
      <c r="I558" s="610">
        <v>0</v>
      </c>
      <c r="J558" s="610">
        <v>0</v>
      </c>
      <c r="K558" s="610">
        <v>0</v>
      </c>
      <c r="L558" s="610">
        <v>0</v>
      </c>
      <c r="M558" s="610">
        <v>0</v>
      </c>
      <c r="N558" s="610">
        <v>0</v>
      </c>
      <c r="O558" s="610">
        <v>0</v>
      </c>
      <c r="P558" s="610">
        <v>0</v>
      </c>
      <c r="Q558" s="610">
        <v>0</v>
      </c>
      <c r="R558" s="610">
        <v>0</v>
      </c>
      <c r="S558" s="610">
        <v>0</v>
      </c>
      <c r="T558" s="610">
        <v>0</v>
      </c>
      <c r="U558" s="610">
        <v>0</v>
      </c>
    </row>
    <row r="559" spans="2:21" x14ac:dyDescent="0.25">
      <c r="B559" s="584" t="s">
        <v>1328</v>
      </c>
      <c r="C559" s="584" t="s">
        <v>1328</v>
      </c>
      <c r="D559" s="584" t="s">
        <v>1328</v>
      </c>
      <c r="E559" s="610">
        <v>0</v>
      </c>
      <c r="F559" s="610">
        <v>0</v>
      </c>
      <c r="G559" s="610">
        <v>0</v>
      </c>
      <c r="H559" s="610">
        <v>0</v>
      </c>
      <c r="I559" s="610">
        <v>0</v>
      </c>
      <c r="J559" s="610">
        <v>0</v>
      </c>
      <c r="K559" s="610">
        <v>0</v>
      </c>
      <c r="L559" s="610">
        <v>0</v>
      </c>
      <c r="M559" s="610">
        <v>0</v>
      </c>
      <c r="N559" s="610">
        <v>0</v>
      </c>
      <c r="O559" s="610">
        <v>0</v>
      </c>
      <c r="P559" s="610">
        <v>0</v>
      </c>
      <c r="Q559" s="610">
        <v>0</v>
      </c>
      <c r="R559" s="610">
        <v>0</v>
      </c>
      <c r="S559" s="610">
        <v>0</v>
      </c>
      <c r="T559" s="610">
        <v>0</v>
      </c>
      <c r="U559" s="610">
        <v>0</v>
      </c>
    </row>
    <row r="560" spans="2:21" x14ac:dyDescent="0.25">
      <c r="B560" s="584" t="s">
        <v>1328</v>
      </c>
      <c r="C560" s="584" t="s">
        <v>1328</v>
      </c>
      <c r="D560" s="584" t="s">
        <v>1328</v>
      </c>
      <c r="E560" s="610">
        <v>0</v>
      </c>
      <c r="F560" s="610">
        <v>0</v>
      </c>
      <c r="G560" s="610">
        <v>0</v>
      </c>
      <c r="H560" s="610">
        <v>0</v>
      </c>
      <c r="I560" s="610">
        <v>0</v>
      </c>
      <c r="J560" s="610">
        <v>0</v>
      </c>
      <c r="K560" s="610">
        <v>0</v>
      </c>
      <c r="L560" s="610">
        <v>0</v>
      </c>
      <c r="M560" s="610">
        <v>0</v>
      </c>
      <c r="N560" s="610">
        <v>0</v>
      </c>
      <c r="O560" s="610">
        <v>0</v>
      </c>
      <c r="P560" s="610">
        <v>0</v>
      </c>
      <c r="Q560" s="610">
        <v>0</v>
      </c>
      <c r="R560" s="610">
        <v>0</v>
      </c>
      <c r="S560" s="610">
        <v>0</v>
      </c>
      <c r="T560" s="610">
        <v>0</v>
      </c>
      <c r="U560" s="610">
        <v>0</v>
      </c>
    </row>
    <row r="561" spans="2:21" x14ac:dyDescent="0.25">
      <c r="B561" s="584" t="s">
        <v>1328</v>
      </c>
      <c r="C561" s="584" t="s">
        <v>1328</v>
      </c>
      <c r="D561" s="584" t="s">
        <v>1328</v>
      </c>
      <c r="E561" s="610">
        <v>0</v>
      </c>
      <c r="F561" s="610">
        <v>0</v>
      </c>
      <c r="G561" s="610">
        <v>0</v>
      </c>
      <c r="H561" s="610">
        <v>0</v>
      </c>
      <c r="I561" s="610">
        <v>0</v>
      </c>
      <c r="J561" s="610">
        <v>0</v>
      </c>
      <c r="K561" s="610">
        <v>0</v>
      </c>
      <c r="L561" s="610">
        <v>0</v>
      </c>
      <c r="M561" s="610">
        <v>0</v>
      </c>
      <c r="N561" s="610">
        <v>0</v>
      </c>
      <c r="O561" s="610">
        <v>0</v>
      </c>
      <c r="P561" s="610">
        <v>0</v>
      </c>
      <c r="Q561" s="610">
        <v>0</v>
      </c>
      <c r="R561" s="610">
        <v>0</v>
      </c>
      <c r="S561" s="610">
        <v>0</v>
      </c>
      <c r="T561" s="610">
        <v>0</v>
      </c>
      <c r="U561" s="610">
        <v>0</v>
      </c>
    </row>
    <row r="562" spans="2:21" x14ac:dyDescent="0.25">
      <c r="B562" s="584" t="s">
        <v>1328</v>
      </c>
      <c r="C562" s="584" t="s">
        <v>1328</v>
      </c>
      <c r="D562" s="584" t="s">
        <v>1328</v>
      </c>
      <c r="E562" s="610">
        <v>0</v>
      </c>
      <c r="F562" s="610">
        <v>0</v>
      </c>
      <c r="G562" s="610">
        <v>0</v>
      </c>
      <c r="H562" s="610">
        <v>0</v>
      </c>
      <c r="I562" s="610">
        <v>0</v>
      </c>
      <c r="J562" s="610">
        <v>0</v>
      </c>
      <c r="K562" s="610">
        <v>0</v>
      </c>
      <c r="L562" s="610">
        <v>0</v>
      </c>
      <c r="M562" s="610">
        <v>0</v>
      </c>
      <c r="N562" s="610">
        <v>0</v>
      </c>
      <c r="O562" s="610">
        <v>0</v>
      </c>
      <c r="P562" s="610">
        <v>0</v>
      </c>
      <c r="Q562" s="610">
        <v>0</v>
      </c>
      <c r="R562" s="610">
        <v>0</v>
      </c>
      <c r="S562" s="610">
        <v>0</v>
      </c>
      <c r="T562" s="610">
        <v>0</v>
      </c>
      <c r="U562" s="610">
        <v>0</v>
      </c>
    </row>
    <row r="563" spans="2:21" x14ac:dyDescent="0.25">
      <c r="B563" s="584" t="s">
        <v>1328</v>
      </c>
      <c r="C563" s="584" t="s">
        <v>1328</v>
      </c>
      <c r="D563" s="584" t="s">
        <v>1328</v>
      </c>
      <c r="E563" s="610">
        <v>0</v>
      </c>
      <c r="F563" s="610">
        <v>0</v>
      </c>
      <c r="G563" s="610">
        <v>0</v>
      </c>
      <c r="H563" s="610">
        <v>0</v>
      </c>
      <c r="I563" s="610">
        <v>0</v>
      </c>
      <c r="J563" s="610">
        <v>0</v>
      </c>
      <c r="K563" s="610">
        <v>0</v>
      </c>
      <c r="L563" s="610">
        <v>0</v>
      </c>
      <c r="M563" s="610">
        <v>0</v>
      </c>
      <c r="N563" s="610">
        <v>0</v>
      </c>
      <c r="O563" s="610">
        <v>0</v>
      </c>
      <c r="P563" s="610">
        <v>0</v>
      </c>
      <c r="Q563" s="610">
        <v>0</v>
      </c>
      <c r="R563" s="610">
        <v>0</v>
      </c>
      <c r="S563" s="610">
        <v>0</v>
      </c>
      <c r="T563" s="610">
        <v>0</v>
      </c>
      <c r="U563" s="610">
        <v>0</v>
      </c>
    </row>
    <row r="564" spans="2:21" x14ac:dyDescent="0.25">
      <c r="B564" s="584" t="s">
        <v>1328</v>
      </c>
      <c r="C564" s="584" t="s">
        <v>1328</v>
      </c>
      <c r="D564" s="584" t="s">
        <v>1328</v>
      </c>
      <c r="E564" s="610">
        <v>0</v>
      </c>
      <c r="F564" s="610">
        <v>0</v>
      </c>
      <c r="G564" s="610">
        <v>0</v>
      </c>
      <c r="H564" s="610">
        <v>0</v>
      </c>
      <c r="I564" s="610">
        <v>0</v>
      </c>
      <c r="J564" s="610">
        <v>0</v>
      </c>
      <c r="K564" s="610">
        <v>0</v>
      </c>
      <c r="L564" s="610">
        <v>0</v>
      </c>
      <c r="M564" s="610">
        <v>0</v>
      </c>
      <c r="N564" s="610">
        <v>0</v>
      </c>
      <c r="O564" s="610">
        <v>0</v>
      </c>
      <c r="P564" s="610">
        <v>0</v>
      </c>
      <c r="Q564" s="610">
        <v>0</v>
      </c>
      <c r="R564" s="610">
        <v>0</v>
      </c>
      <c r="S564" s="610">
        <v>0</v>
      </c>
      <c r="T564" s="610">
        <v>0</v>
      </c>
      <c r="U564" s="610">
        <v>0</v>
      </c>
    </row>
    <row r="565" spans="2:21" x14ac:dyDescent="0.25">
      <c r="B565" s="584" t="s">
        <v>1328</v>
      </c>
      <c r="C565" s="584" t="s">
        <v>1328</v>
      </c>
      <c r="D565" s="584" t="s">
        <v>1328</v>
      </c>
      <c r="E565" s="610">
        <v>0</v>
      </c>
      <c r="F565" s="610">
        <v>0</v>
      </c>
      <c r="G565" s="610">
        <v>0</v>
      </c>
      <c r="H565" s="610">
        <v>0</v>
      </c>
      <c r="I565" s="610">
        <v>0</v>
      </c>
      <c r="J565" s="610">
        <v>0</v>
      </c>
      <c r="K565" s="610">
        <v>0</v>
      </c>
      <c r="L565" s="610">
        <v>0</v>
      </c>
      <c r="M565" s="610">
        <v>0</v>
      </c>
      <c r="N565" s="610">
        <v>0</v>
      </c>
      <c r="O565" s="610">
        <v>0</v>
      </c>
      <c r="P565" s="610">
        <v>0</v>
      </c>
      <c r="Q565" s="610">
        <v>0</v>
      </c>
      <c r="R565" s="610">
        <v>0</v>
      </c>
      <c r="S565" s="610">
        <v>0</v>
      </c>
      <c r="T565" s="610">
        <v>0</v>
      </c>
      <c r="U565" s="610">
        <v>0</v>
      </c>
    </row>
    <row r="566" spans="2:21" x14ac:dyDescent="0.25">
      <c r="B566" s="584" t="s">
        <v>1328</v>
      </c>
      <c r="C566" s="584" t="s">
        <v>1328</v>
      </c>
      <c r="D566" s="584" t="s">
        <v>1328</v>
      </c>
      <c r="E566" s="610">
        <v>0</v>
      </c>
      <c r="F566" s="610">
        <v>0</v>
      </c>
      <c r="G566" s="610">
        <v>0</v>
      </c>
      <c r="H566" s="610">
        <v>0</v>
      </c>
      <c r="I566" s="610">
        <v>0</v>
      </c>
      <c r="J566" s="610">
        <v>0</v>
      </c>
      <c r="K566" s="610">
        <v>0</v>
      </c>
      <c r="L566" s="610">
        <v>0</v>
      </c>
      <c r="M566" s="610">
        <v>0</v>
      </c>
      <c r="N566" s="610">
        <v>0</v>
      </c>
      <c r="O566" s="610">
        <v>0</v>
      </c>
      <c r="P566" s="610">
        <v>0</v>
      </c>
      <c r="Q566" s="610">
        <v>0</v>
      </c>
      <c r="R566" s="610">
        <v>0</v>
      </c>
      <c r="S566" s="610">
        <v>0</v>
      </c>
      <c r="T566" s="610">
        <v>0</v>
      </c>
      <c r="U566" s="610">
        <v>0</v>
      </c>
    </row>
    <row r="567" spans="2:21" x14ac:dyDescent="0.25">
      <c r="B567" s="584" t="s">
        <v>1328</v>
      </c>
      <c r="C567" s="584" t="s">
        <v>1328</v>
      </c>
      <c r="D567" s="584" t="s">
        <v>1328</v>
      </c>
      <c r="E567" s="610">
        <v>0</v>
      </c>
      <c r="F567" s="610">
        <v>0</v>
      </c>
      <c r="G567" s="610">
        <v>0</v>
      </c>
      <c r="H567" s="610">
        <v>0</v>
      </c>
      <c r="I567" s="610">
        <v>0</v>
      </c>
      <c r="J567" s="610">
        <v>0</v>
      </c>
      <c r="K567" s="610">
        <v>0</v>
      </c>
      <c r="L567" s="610">
        <v>0</v>
      </c>
      <c r="M567" s="610">
        <v>0</v>
      </c>
      <c r="N567" s="610">
        <v>0</v>
      </c>
      <c r="O567" s="610">
        <v>0</v>
      </c>
      <c r="P567" s="610">
        <v>0</v>
      </c>
      <c r="Q567" s="610">
        <v>0</v>
      </c>
      <c r="R567" s="610">
        <v>0</v>
      </c>
      <c r="S567" s="610">
        <v>0</v>
      </c>
      <c r="T567" s="610">
        <v>0</v>
      </c>
      <c r="U567" s="610">
        <v>0</v>
      </c>
    </row>
    <row r="568" spans="2:21" x14ac:dyDescent="0.25">
      <c r="B568" s="584" t="s">
        <v>1328</v>
      </c>
      <c r="C568" s="584" t="s">
        <v>1328</v>
      </c>
      <c r="D568" s="584" t="s">
        <v>1328</v>
      </c>
      <c r="E568" s="610">
        <v>0</v>
      </c>
      <c r="F568" s="610">
        <v>0</v>
      </c>
      <c r="G568" s="610">
        <v>0</v>
      </c>
      <c r="H568" s="610">
        <v>0</v>
      </c>
      <c r="I568" s="610">
        <v>0</v>
      </c>
      <c r="J568" s="610">
        <v>0</v>
      </c>
      <c r="K568" s="610">
        <v>0</v>
      </c>
      <c r="L568" s="610">
        <v>0</v>
      </c>
      <c r="M568" s="610">
        <v>0</v>
      </c>
      <c r="N568" s="610">
        <v>0</v>
      </c>
      <c r="O568" s="610">
        <v>0</v>
      </c>
      <c r="P568" s="610">
        <v>0</v>
      </c>
      <c r="Q568" s="610">
        <v>0</v>
      </c>
      <c r="R568" s="610">
        <v>0</v>
      </c>
      <c r="S568" s="610">
        <v>0</v>
      </c>
      <c r="T568" s="610">
        <v>0</v>
      </c>
      <c r="U568" s="610">
        <v>0</v>
      </c>
    </row>
    <row r="569" spans="2:21" x14ac:dyDescent="0.25">
      <c r="B569" s="584" t="s">
        <v>1328</v>
      </c>
      <c r="C569" s="584" t="s">
        <v>1328</v>
      </c>
      <c r="D569" s="584" t="s">
        <v>1328</v>
      </c>
      <c r="E569" s="610">
        <v>0</v>
      </c>
      <c r="F569" s="610">
        <v>0</v>
      </c>
      <c r="G569" s="610">
        <v>0</v>
      </c>
      <c r="H569" s="610">
        <v>0</v>
      </c>
      <c r="I569" s="610">
        <v>0</v>
      </c>
      <c r="J569" s="610">
        <v>0</v>
      </c>
      <c r="K569" s="610">
        <v>0</v>
      </c>
      <c r="L569" s="610">
        <v>0</v>
      </c>
      <c r="M569" s="610">
        <v>0</v>
      </c>
      <c r="N569" s="610">
        <v>0</v>
      </c>
      <c r="O569" s="610">
        <v>0</v>
      </c>
      <c r="P569" s="610">
        <v>0</v>
      </c>
      <c r="Q569" s="610">
        <v>0</v>
      </c>
      <c r="R569" s="610">
        <v>0</v>
      </c>
      <c r="S569" s="610">
        <v>0</v>
      </c>
      <c r="T569" s="610">
        <v>0</v>
      </c>
      <c r="U569" s="610">
        <v>0</v>
      </c>
    </row>
    <row r="570" spans="2:21" x14ac:dyDescent="0.25">
      <c r="B570" s="584" t="s">
        <v>1328</v>
      </c>
      <c r="C570" s="584" t="s">
        <v>1328</v>
      </c>
      <c r="D570" s="584" t="s">
        <v>1328</v>
      </c>
      <c r="E570" s="610">
        <v>0</v>
      </c>
      <c r="F570" s="610">
        <v>0</v>
      </c>
      <c r="G570" s="610">
        <v>0</v>
      </c>
      <c r="H570" s="610">
        <v>0</v>
      </c>
      <c r="I570" s="610">
        <v>0</v>
      </c>
      <c r="J570" s="610">
        <v>0</v>
      </c>
      <c r="K570" s="610">
        <v>0</v>
      </c>
      <c r="L570" s="610">
        <v>0</v>
      </c>
      <c r="M570" s="610">
        <v>0</v>
      </c>
      <c r="N570" s="610">
        <v>0</v>
      </c>
      <c r="O570" s="610">
        <v>0</v>
      </c>
      <c r="P570" s="610">
        <v>0</v>
      </c>
      <c r="Q570" s="610">
        <v>0</v>
      </c>
      <c r="R570" s="610">
        <v>0</v>
      </c>
      <c r="S570" s="610">
        <v>0</v>
      </c>
      <c r="T570" s="610">
        <v>0</v>
      </c>
      <c r="U570" s="610">
        <v>0</v>
      </c>
    </row>
    <row r="571" spans="2:21" x14ac:dyDescent="0.25">
      <c r="B571" s="584" t="s">
        <v>1328</v>
      </c>
      <c r="C571" s="584" t="s">
        <v>1328</v>
      </c>
      <c r="D571" s="584" t="s">
        <v>1328</v>
      </c>
      <c r="E571" s="610">
        <v>0</v>
      </c>
      <c r="F571" s="610">
        <v>0</v>
      </c>
      <c r="G571" s="610">
        <v>0</v>
      </c>
      <c r="H571" s="610">
        <v>0</v>
      </c>
      <c r="I571" s="610">
        <v>0</v>
      </c>
      <c r="J571" s="610">
        <v>0</v>
      </c>
      <c r="K571" s="610">
        <v>0</v>
      </c>
      <c r="L571" s="610">
        <v>0</v>
      </c>
      <c r="M571" s="610">
        <v>0</v>
      </c>
      <c r="N571" s="610">
        <v>0</v>
      </c>
      <c r="O571" s="610">
        <v>0</v>
      </c>
      <c r="P571" s="610">
        <v>0</v>
      </c>
      <c r="Q571" s="610">
        <v>0</v>
      </c>
      <c r="R571" s="610">
        <v>0</v>
      </c>
      <c r="S571" s="610">
        <v>0</v>
      </c>
      <c r="T571" s="610">
        <v>0</v>
      </c>
      <c r="U571" s="610">
        <v>0</v>
      </c>
    </row>
    <row r="572" spans="2:21" x14ac:dyDescent="0.25">
      <c r="B572" s="584" t="s">
        <v>1328</v>
      </c>
      <c r="C572" s="584" t="s">
        <v>1328</v>
      </c>
      <c r="D572" s="584" t="s">
        <v>1328</v>
      </c>
      <c r="E572" s="610">
        <v>0</v>
      </c>
      <c r="F572" s="610">
        <v>0</v>
      </c>
      <c r="G572" s="610">
        <v>0</v>
      </c>
      <c r="H572" s="610">
        <v>0</v>
      </c>
      <c r="I572" s="610">
        <v>0</v>
      </c>
      <c r="J572" s="610">
        <v>0</v>
      </c>
      <c r="K572" s="610">
        <v>0</v>
      </c>
      <c r="L572" s="610">
        <v>0</v>
      </c>
      <c r="M572" s="610">
        <v>0</v>
      </c>
      <c r="N572" s="610">
        <v>0</v>
      </c>
      <c r="O572" s="610">
        <v>0</v>
      </c>
      <c r="P572" s="610">
        <v>0</v>
      </c>
      <c r="Q572" s="610">
        <v>0</v>
      </c>
      <c r="R572" s="610">
        <v>0</v>
      </c>
      <c r="S572" s="610">
        <v>0</v>
      </c>
      <c r="T572" s="610">
        <v>0</v>
      </c>
      <c r="U572" s="610">
        <v>0</v>
      </c>
    </row>
    <row r="573" spans="2:21" x14ac:dyDescent="0.25">
      <c r="B573" s="584" t="s">
        <v>1328</v>
      </c>
      <c r="C573" s="584" t="s">
        <v>1328</v>
      </c>
      <c r="D573" s="584" t="s">
        <v>1328</v>
      </c>
      <c r="E573" s="610">
        <v>0</v>
      </c>
      <c r="F573" s="610">
        <v>0</v>
      </c>
      <c r="G573" s="610">
        <v>0</v>
      </c>
      <c r="H573" s="610">
        <v>0</v>
      </c>
      <c r="I573" s="610">
        <v>0</v>
      </c>
      <c r="J573" s="610">
        <v>0</v>
      </c>
      <c r="K573" s="610">
        <v>0</v>
      </c>
      <c r="L573" s="610">
        <v>0</v>
      </c>
      <c r="M573" s="610">
        <v>0</v>
      </c>
      <c r="N573" s="610">
        <v>0</v>
      </c>
      <c r="O573" s="610">
        <v>0</v>
      </c>
      <c r="P573" s="610">
        <v>0</v>
      </c>
      <c r="Q573" s="610">
        <v>0</v>
      </c>
      <c r="R573" s="610">
        <v>0</v>
      </c>
      <c r="S573" s="610">
        <v>0</v>
      </c>
      <c r="T573" s="610">
        <v>0</v>
      </c>
      <c r="U573" s="610">
        <v>0</v>
      </c>
    </row>
    <row r="574" spans="2:21" x14ac:dyDescent="0.25">
      <c r="B574" s="584" t="s">
        <v>1328</v>
      </c>
      <c r="C574" s="584" t="s">
        <v>1328</v>
      </c>
      <c r="D574" s="584" t="s">
        <v>1328</v>
      </c>
      <c r="E574" s="610">
        <v>0</v>
      </c>
      <c r="F574" s="610">
        <v>0</v>
      </c>
      <c r="G574" s="610">
        <v>0</v>
      </c>
      <c r="H574" s="610">
        <v>0</v>
      </c>
      <c r="I574" s="610">
        <v>0</v>
      </c>
      <c r="J574" s="610">
        <v>0</v>
      </c>
      <c r="K574" s="610">
        <v>0</v>
      </c>
      <c r="L574" s="610">
        <v>0</v>
      </c>
      <c r="M574" s="610">
        <v>0</v>
      </c>
      <c r="N574" s="610">
        <v>0</v>
      </c>
      <c r="O574" s="610">
        <v>0</v>
      </c>
      <c r="P574" s="610">
        <v>0</v>
      </c>
      <c r="Q574" s="610">
        <v>0</v>
      </c>
      <c r="R574" s="610">
        <v>0</v>
      </c>
      <c r="S574" s="610">
        <v>0</v>
      </c>
      <c r="T574" s="610">
        <v>0</v>
      </c>
      <c r="U574" s="610">
        <v>0</v>
      </c>
    </row>
    <row r="575" spans="2:21" x14ac:dyDescent="0.25">
      <c r="B575" s="584" t="s">
        <v>1328</v>
      </c>
      <c r="C575" s="584" t="s">
        <v>1328</v>
      </c>
      <c r="D575" s="584" t="s">
        <v>1328</v>
      </c>
      <c r="E575" s="610">
        <v>0</v>
      </c>
      <c r="F575" s="610">
        <v>0</v>
      </c>
      <c r="G575" s="610">
        <v>0</v>
      </c>
      <c r="H575" s="610">
        <v>0</v>
      </c>
      <c r="I575" s="610">
        <v>0</v>
      </c>
      <c r="J575" s="610">
        <v>0</v>
      </c>
      <c r="K575" s="610">
        <v>0</v>
      </c>
      <c r="L575" s="610">
        <v>0</v>
      </c>
      <c r="M575" s="610">
        <v>0</v>
      </c>
      <c r="N575" s="610">
        <v>0</v>
      </c>
      <c r="O575" s="610">
        <v>0</v>
      </c>
      <c r="P575" s="610">
        <v>0</v>
      </c>
      <c r="Q575" s="610">
        <v>0</v>
      </c>
      <c r="R575" s="610">
        <v>0</v>
      </c>
      <c r="S575" s="610">
        <v>0</v>
      </c>
      <c r="T575" s="610">
        <v>0</v>
      </c>
      <c r="U575" s="610">
        <v>0</v>
      </c>
    </row>
    <row r="576" spans="2:21" x14ac:dyDescent="0.25">
      <c r="B576" s="584" t="s">
        <v>1328</v>
      </c>
      <c r="C576" s="584" t="s">
        <v>1328</v>
      </c>
      <c r="D576" s="584" t="s">
        <v>1328</v>
      </c>
      <c r="E576" s="610">
        <v>0</v>
      </c>
      <c r="F576" s="610">
        <v>0</v>
      </c>
      <c r="G576" s="610">
        <v>0</v>
      </c>
      <c r="H576" s="610">
        <v>0</v>
      </c>
      <c r="I576" s="610">
        <v>0</v>
      </c>
      <c r="J576" s="610">
        <v>0</v>
      </c>
      <c r="K576" s="610">
        <v>0</v>
      </c>
      <c r="L576" s="610">
        <v>0</v>
      </c>
      <c r="M576" s="610">
        <v>0</v>
      </c>
      <c r="N576" s="610">
        <v>0</v>
      </c>
      <c r="O576" s="610">
        <v>0</v>
      </c>
      <c r="P576" s="610">
        <v>0</v>
      </c>
      <c r="Q576" s="610">
        <v>0</v>
      </c>
      <c r="R576" s="610">
        <v>0</v>
      </c>
      <c r="S576" s="610">
        <v>0</v>
      </c>
      <c r="T576" s="610">
        <v>0</v>
      </c>
      <c r="U576" s="610">
        <v>0</v>
      </c>
    </row>
    <row r="577" spans="2:21" x14ac:dyDescent="0.25">
      <c r="B577" s="584" t="s">
        <v>1328</v>
      </c>
      <c r="C577" s="584" t="s">
        <v>1328</v>
      </c>
      <c r="D577" s="584" t="s">
        <v>1328</v>
      </c>
      <c r="E577" s="610">
        <v>0</v>
      </c>
      <c r="F577" s="610">
        <v>0</v>
      </c>
      <c r="G577" s="610">
        <v>0</v>
      </c>
      <c r="H577" s="610">
        <v>0</v>
      </c>
      <c r="I577" s="610">
        <v>0</v>
      </c>
      <c r="J577" s="610">
        <v>0</v>
      </c>
      <c r="K577" s="610">
        <v>0</v>
      </c>
      <c r="L577" s="610">
        <v>0</v>
      </c>
      <c r="M577" s="610">
        <v>0</v>
      </c>
      <c r="N577" s="610">
        <v>0</v>
      </c>
      <c r="O577" s="610">
        <v>0</v>
      </c>
      <c r="P577" s="610">
        <v>0</v>
      </c>
      <c r="Q577" s="610">
        <v>0</v>
      </c>
      <c r="R577" s="610">
        <v>0</v>
      </c>
      <c r="S577" s="610">
        <v>0</v>
      </c>
      <c r="T577" s="610">
        <v>0</v>
      </c>
      <c r="U577" s="610">
        <v>0</v>
      </c>
    </row>
    <row r="578" spans="2:21" x14ac:dyDescent="0.25">
      <c r="B578" s="584" t="s">
        <v>1328</v>
      </c>
      <c r="C578" s="584" t="s">
        <v>1328</v>
      </c>
      <c r="D578" s="584" t="s">
        <v>1328</v>
      </c>
      <c r="E578" s="610">
        <v>0</v>
      </c>
      <c r="F578" s="610">
        <v>0</v>
      </c>
      <c r="G578" s="610">
        <v>0</v>
      </c>
      <c r="H578" s="610">
        <v>0</v>
      </c>
      <c r="I578" s="610">
        <v>0</v>
      </c>
      <c r="J578" s="610">
        <v>0</v>
      </c>
      <c r="K578" s="610">
        <v>0</v>
      </c>
      <c r="L578" s="610">
        <v>0</v>
      </c>
      <c r="M578" s="610">
        <v>0</v>
      </c>
      <c r="N578" s="610">
        <v>0</v>
      </c>
      <c r="O578" s="610">
        <v>0</v>
      </c>
      <c r="P578" s="610">
        <v>0</v>
      </c>
      <c r="Q578" s="610">
        <v>0</v>
      </c>
      <c r="R578" s="610">
        <v>0</v>
      </c>
      <c r="S578" s="610">
        <v>0</v>
      </c>
      <c r="T578" s="610">
        <v>0</v>
      </c>
      <c r="U578" s="610">
        <v>0</v>
      </c>
    </row>
    <row r="579" spans="2:21" x14ac:dyDescent="0.25">
      <c r="B579" s="584" t="s">
        <v>1328</v>
      </c>
      <c r="C579" s="584" t="s">
        <v>1328</v>
      </c>
      <c r="D579" s="584" t="s">
        <v>1328</v>
      </c>
      <c r="E579" s="610">
        <v>0</v>
      </c>
      <c r="F579" s="610">
        <v>0</v>
      </c>
      <c r="G579" s="610">
        <v>0</v>
      </c>
      <c r="H579" s="610">
        <v>0</v>
      </c>
      <c r="I579" s="610">
        <v>0</v>
      </c>
      <c r="J579" s="610">
        <v>0</v>
      </c>
      <c r="K579" s="610">
        <v>0</v>
      </c>
      <c r="L579" s="610">
        <v>0</v>
      </c>
      <c r="M579" s="610">
        <v>0</v>
      </c>
      <c r="N579" s="610">
        <v>0</v>
      </c>
      <c r="O579" s="610">
        <v>0</v>
      </c>
      <c r="P579" s="610">
        <v>0</v>
      </c>
      <c r="Q579" s="610">
        <v>0</v>
      </c>
      <c r="R579" s="610">
        <v>0</v>
      </c>
      <c r="S579" s="610">
        <v>0</v>
      </c>
      <c r="T579" s="610">
        <v>0</v>
      </c>
      <c r="U579" s="610">
        <v>0</v>
      </c>
    </row>
    <row r="580" spans="2:21" x14ac:dyDescent="0.25">
      <c r="B580" s="584" t="s">
        <v>1328</v>
      </c>
      <c r="C580" s="584" t="s">
        <v>1328</v>
      </c>
      <c r="D580" s="584" t="s">
        <v>1328</v>
      </c>
      <c r="E580" s="610">
        <v>0</v>
      </c>
      <c r="F580" s="610">
        <v>0</v>
      </c>
      <c r="G580" s="610">
        <v>0</v>
      </c>
      <c r="H580" s="610">
        <v>0</v>
      </c>
      <c r="I580" s="610">
        <v>0</v>
      </c>
      <c r="J580" s="610">
        <v>0</v>
      </c>
      <c r="K580" s="610">
        <v>0</v>
      </c>
      <c r="L580" s="610">
        <v>0</v>
      </c>
      <c r="M580" s="610">
        <v>0</v>
      </c>
      <c r="N580" s="610">
        <v>0</v>
      </c>
      <c r="O580" s="610">
        <v>0</v>
      </c>
      <c r="P580" s="610">
        <v>0</v>
      </c>
      <c r="Q580" s="610">
        <v>0</v>
      </c>
      <c r="R580" s="610">
        <v>0</v>
      </c>
      <c r="S580" s="610">
        <v>0</v>
      </c>
      <c r="T580" s="610">
        <v>0</v>
      </c>
      <c r="U580" s="610">
        <v>0</v>
      </c>
    </row>
    <row r="581" spans="2:21" x14ac:dyDescent="0.25">
      <c r="B581" s="584" t="s">
        <v>1328</v>
      </c>
      <c r="C581" s="584" t="s">
        <v>1328</v>
      </c>
      <c r="D581" s="584" t="s">
        <v>1328</v>
      </c>
      <c r="E581" s="610">
        <v>0</v>
      </c>
      <c r="F581" s="610">
        <v>0</v>
      </c>
      <c r="G581" s="610">
        <v>0</v>
      </c>
      <c r="H581" s="610">
        <v>0</v>
      </c>
      <c r="I581" s="610">
        <v>0</v>
      </c>
      <c r="J581" s="610">
        <v>0</v>
      </c>
      <c r="K581" s="610">
        <v>0</v>
      </c>
      <c r="L581" s="610">
        <v>0</v>
      </c>
      <c r="M581" s="610">
        <v>0</v>
      </c>
      <c r="N581" s="610">
        <v>0</v>
      </c>
      <c r="O581" s="610">
        <v>0</v>
      </c>
      <c r="P581" s="610">
        <v>0</v>
      </c>
      <c r="Q581" s="610">
        <v>0</v>
      </c>
      <c r="R581" s="610">
        <v>0</v>
      </c>
      <c r="S581" s="610">
        <v>0</v>
      </c>
      <c r="T581" s="610">
        <v>0</v>
      </c>
      <c r="U581" s="610">
        <v>0</v>
      </c>
    </row>
    <row r="582" spans="2:21" x14ac:dyDescent="0.25">
      <c r="B582" s="584" t="s">
        <v>1328</v>
      </c>
      <c r="C582" s="584" t="s">
        <v>1328</v>
      </c>
      <c r="D582" s="584" t="s">
        <v>1328</v>
      </c>
      <c r="E582" s="610">
        <v>0</v>
      </c>
      <c r="F582" s="610">
        <v>0</v>
      </c>
      <c r="G582" s="610">
        <v>0</v>
      </c>
      <c r="H582" s="610">
        <v>0</v>
      </c>
      <c r="I582" s="610">
        <v>0</v>
      </c>
      <c r="J582" s="610">
        <v>0</v>
      </c>
      <c r="K582" s="610">
        <v>0</v>
      </c>
      <c r="L582" s="610">
        <v>0</v>
      </c>
      <c r="M582" s="610">
        <v>0</v>
      </c>
      <c r="N582" s="610">
        <v>0</v>
      </c>
      <c r="O582" s="610">
        <v>0</v>
      </c>
      <c r="P582" s="610">
        <v>0</v>
      </c>
      <c r="Q582" s="610">
        <v>0</v>
      </c>
      <c r="R582" s="610">
        <v>0</v>
      </c>
      <c r="S582" s="610">
        <v>0</v>
      </c>
      <c r="T582" s="610">
        <v>0</v>
      </c>
      <c r="U582" s="610">
        <v>0</v>
      </c>
    </row>
    <row r="583" spans="2:21" x14ac:dyDescent="0.25">
      <c r="B583" s="584" t="s">
        <v>1328</v>
      </c>
      <c r="C583" s="584" t="s">
        <v>1328</v>
      </c>
      <c r="D583" s="584" t="s">
        <v>1328</v>
      </c>
      <c r="E583" s="610">
        <v>0</v>
      </c>
      <c r="F583" s="610">
        <v>0</v>
      </c>
      <c r="G583" s="610">
        <v>0</v>
      </c>
      <c r="H583" s="610">
        <v>0</v>
      </c>
      <c r="I583" s="610">
        <v>0</v>
      </c>
      <c r="J583" s="610">
        <v>0</v>
      </c>
      <c r="K583" s="610">
        <v>0</v>
      </c>
      <c r="L583" s="610">
        <v>0</v>
      </c>
      <c r="M583" s="610">
        <v>0</v>
      </c>
      <c r="N583" s="610">
        <v>0</v>
      </c>
      <c r="O583" s="610">
        <v>0</v>
      </c>
      <c r="P583" s="610">
        <v>0</v>
      </c>
      <c r="Q583" s="610">
        <v>0</v>
      </c>
      <c r="R583" s="610">
        <v>0</v>
      </c>
      <c r="S583" s="610">
        <v>0</v>
      </c>
      <c r="T583" s="610">
        <v>0</v>
      </c>
      <c r="U583" s="610">
        <v>0</v>
      </c>
    </row>
    <row r="584" spans="2:21" x14ac:dyDescent="0.25">
      <c r="B584" s="584" t="s">
        <v>1328</v>
      </c>
      <c r="C584" s="584" t="s">
        <v>1328</v>
      </c>
      <c r="D584" s="584" t="s">
        <v>1328</v>
      </c>
      <c r="E584" s="610">
        <v>0</v>
      </c>
      <c r="F584" s="610">
        <v>0</v>
      </c>
      <c r="G584" s="610">
        <v>0</v>
      </c>
      <c r="H584" s="610">
        <v>0</v>
      </c>
      <c r="I584" s="610">
        <v>0</v>
      </c>
      <c r="J584" s="610">
        <v>0</v>
      </c>
      <c r="K584" s="610">
        <v>0</v>
      </c>
      <c r="L584" s="610">
        <v>0</v>
      </c>
      <c r="M584" s="610">
        <v>0</v>
      </c>
      <c r="N584" s="610">
        <v>0</v>
      </c>
      <c r="O584" s="610">
        <v>0</v>
      </c>
      <c r="P584" s="610">
        <v>0</v>
      </c>
      <c r="Q584" s="610">
        <v>0</v>
      </c>
      <c r="R584" s="610">
        <v>0</v>
      </c>
      <c r="S584" s="610">
        <v>0</v>
      </c>
      <c r="T584" s="610">
        <v>0</v>
      </c>
      <c r="U584" s="610">
        <v>0</v>
      </c>
    </row>
    <row r="585" spans="2:21" x14ac:dyDescent="0.25">
      <c r="B585" s="584" t="s">
        <v>1328</v>
      </c>
      <c r="C585" s="584" t="s">
        <v>1328</v>
      </c>
      <c r="D585" s="584" t="s">
        <v>1328</v>
      </c>
      <c r="E585" s="610">
        <v>0</v>
      </c>
      <c r="F585" s="610">
        <v>0</v>
      </c>
      <c r="G585" s="610">
        <v>0</v>
      </c>
      <c r="H585" s="610">
        <v>0</v>
      </c>
      <c r="I585" s="610">
        <v>0</v>
      </c>
      <c r="J585" s="610">
        <v>0</v>
      </c>
      <c r="K585" s="610">
        <v>0</v>
      </c>
      <c r="L585" s="610">
        <v>0</v>
      </c>
      <c r="M585" s="610">
        <v>0</v>
      </c>
      <c r="N585" s="610">
        <v>0</v>
      </c>
      <c r="O585" s="610">
        <v>0</v>
      </c>
      <c r="P585" s="610">
        <v>0</v>
      </c>
      <c r="Q585" s="610">
        <v>0</v>
      </c>
      <c r="R585" s="610">
        <v>0</v>
      </c>
      <c r="S585" s="610">
        <v>0</v>
      </c>
      <c r="T585" s="610">
        <v>0</v>
      </c>
      <c r="U585" s="610">
        <v>0</v>
      </c>
    </row>
    <row r="586" spans="2:21" x14ac:dyDescent="0.25">
      <c r="B586" s="584" t="s">
        <v>1328</v>
      </c>
      <c r="C586" s="584" t="s">
        <v>1328</v>
      </c>
      <c r="D586" s="584" t="s">
        <v>1328</v>
      </c>
      <c r="E586" s="610">
        <v>0</v>
      </c>
      <c r="F586" s="610">
        <v>0</v>
      </c>
      <c r="G586" s="610">
        <v>0</v>
      </c>
      <c r="H586" s="610">
        <v>0</v>
      </c>
      <c r="I586" s="610">
        <v>0</v>
      </c>
      <c r="J586" s="610">
        <v>0</v>
      </c>
      <c r="K586" s="610">
        <v>0</v>
      </c>
      <c r="L586" s="610">
        <v>0</v>
      </c>
      <c r="M586" s="610">
        <v>0</v>
      </c>
      <c r="N586" s="610">
        <v>0</v>
      </c>
      <c r="O586" s="610">
        <v>0</v>
      </c>
      <c r="P586" s="610">
        <v>0</v>
      </c>
      <c r="Q586" s="610">
        <v>0</v>
      </c>
      <c r="R586" s="610">
        <v>0</v>
      </c>
      <c r="S586" s="610">
        <v>0</v>
      </c>
      <c r="T586" s="610">
        <v>0</v>
      </c>
      <c r="U586" s="610">
        <v>0</v>
      </c>
    </row>
    <row r="587" spans="2:21" x14ac:dyDescent="0.25">
      <c r="B587" s="584" t="s">
        <v>1328</v>
      </c>
      <c r="C587" s="584" t="s">
        <v>1328</v>
      </c>
      <c r="D587" s="584" t="s">
        <v>1328</v>
      </c>
      <c r="E587" s="610">
        <v>0</v>
      </c>
      <c r="F587" s="610">
        <v>0</v>
      </c>
      <c r="G587" s="610">
        <v>0</v>
      </c>
      <c r="H587" s="610">
        <v>0</v>
      </c>
      <c r="I587" s="610">
        <v>0</v>
      </c>
      <c r="J587" s="610">
        <v>0</v>
      </c>
      <c r="K587" s="610">
        <v>0</v>
      </c>
      <c r="L587" s="610">
        <v>0</v>
      </c>
      <c r="M587" s="610">
        <v>0</v>
      </c>
      <c r="N587" s="610">
        <v>0</v>
      </c>
      <c r="O587" s="610">
        <v>0</v>
      </c>
      <c r="P587" s="610">
        <v>0</v>
      </c>
      <c r="Q587" s="610">
        <v>0</v>
      </c>
      <c r="R587" s="610">
        <v>0</v>
      </c>
      <c r="S587" s="610">
        <v>0</v>
      </c>
      <c r="T587" s="610">
        <v>0</v>
      </c>
      <c r="U587" s="610">
        <v>0</v>
      </c>
    </row>
    <row r="588" spans="2:21" x14ac:dyDescent="0.25">
      <c r="B588" s="584" t="s">
        <v>1328</v>
      </c>
      <c r="C588" s="584" t="s">
        <v>1328</v>
      </c>
      <c r="D588" s="584" t="s">
        <v>1328</v>
      </c>
      <c r="E588" s="610">
        <v>0</v>
      </c>
      <c r="F588" s="610">
        <v>0</v>
      </c>
      <c r="G588" s="610">
        <v>0</v>
      </c>
      <c r="H588" s="610">
        <v>0</v>
      </c>
      <c r="I588" s="610">
        <v>0</v>
      </c>
      <c r="J588" s="610">
        <v>0</v>
      </c>
      <c r="K588" s="610">
        <v>0</v>
      </c>
      <c r="L588" s="610">
        <v>0</v>
      </c>
      <c r="M588" s="610">
        <v>0</v>
      </c>
      <c r="N588" s="610">
        <v>0</v>
      </c>
      <c r="O588" s="610">
        <v>0</v>
      </c>
      <c r="P588" s="610">
        <v>0</v>
      </c>
      <c r="Q588" s="610">
        <v>0</v>
      </c>
      <c r="R588" s="610">
        <v>0</v>
      </c>
      <c r="S588" s="610">
        <v>0</v>
      </c>
      <c r="T588" s="610">
        <v>0</v>
      </c>
      <c r="U588" s="610">
        <v>0</v>
      </c>
    </row>
    <row r="589" spans="2:21" x14ac:dyDescent="0.25">
      <c r="B589" s="584" t="s">
        <v>1328</v>
      </c>
      <c r="C589" s="584" t="s">
        <v>1328</v>
      </c>
      <c r="D589" s="584" t="s">
        <v>1328</v>
      </c>
      <c r="E589" s="610">
        <v>0</v>
      </c>
      <c r="F589" s="610">
        <v>0</v>
      </c>
      <c r="G589" s="610">
        <v>0</v>
      </c>
      <c r="H589" s="610">
        <v>0</v>
      </c>
      <c r="I589" s="610">
        <v>0</v>
      </c>
      <c r="J589" s="610">
        <v>0</v>
      </c>
      <c r="K589" s="610">
        <v>0</v>
      </c>
      <c r="L589" s="610">
        <v>0</v>
      </c>
      <c r="M589" s="610">
        <v>0</v>
      </c>
      <c r="N589" s="610">
        <v>0</v>
      </c>
      <c r="O589" s="610">
        <v>0</v>
      </c>
      <c r="P589" s="610">
        <v>0</v>
      </c>
      <c r="Q589" s="610">
        <v>0</v>
      </c>
      <c r="R589" s="610">
        <v>0</v>
      </c>
      <c r="S589" s="610">
        <v>0</v>
      </c>
      <c r="T589" s="610">
        <v>0</v>
      </c>
      <c r="U589" s="610">
        <v>0</v>
      </c>
    </row>
    <row r="590" spans="2:21" x14ac:dyDescent="0.25">
      <c r="B590" s="584" t="s">
        <v>1328</v>
      </c>
      <c r="C590" s="584" t="s">
        <v>1328</v>
      </c>
      <c r="D590" s="584" t="s">
        <v>1328</v>
      </c>
      <c r="E590" s="610">
        <v>0</v>
      </c>
      <c r="F590" s="610">
        <v>0</v>
      </c>
      <c r="G590" s="610">
        <v>0</v>
      </c>
      <c r="H590" s="610">
        <v>0</v>
      </c>
      <c r="I590" s="610">
        <v>0</v>
      </c>
      <c r="J590" s="610">
        <v>0</v>
      </c>
      <c r="K590" s="610">
        <v>0</v>
      </c>
      <c r="L590" s="610">
        <v>0</v>
      </c>
      <c r="M590" s="610">
        <v>0</v>
      </c>
      <c r="N590" s="610">
        <v>0</v>
      </c>
      <c r="O590" s="610">
        <v>0</v>
      </c>
      <c r="P590" s="610">
        <v>0</v>
      </c>
      <c r="Q590" s="610">
        <v>0</v>
      </c>
      <c r="R590" s="610">
        <v>0</v>
      </c>
      <c r="S590" s="610">
        <v>0</v>
      </c>
      <c r="T590" s="610">
        <v>0</v>
      </c>
      <c r="U590" s="610">
        <v>0</v>
      </c>
    </row>
    <row r="591" spans="2:21" x14ac:dyDescent="0.25">
      <c r="B591" s="584" t="s">
        <v>1328</v>
      </c>
      <c r="C591" s="584" t="s">
        <v>1328</v>
      </c>
      <c r="D591" s="584" t="s">
        <v>1328</v>
      </c>
      <c r="E591" s="610">
        <v>0</v>
      </c>
      <c r="F591" s="610">
        <v>0</v>
      </c>
      <c r="G591" s="610">
        <v>0</v>
      </c>
      <c r="H591" s="610">
        <v>0</v>
      </c>
      <c r="I591" s="610">
        <v>0</v>
      </c>
      <c r="J591" s="610">
        <v>0</v>
      </c>
      <c r="K591" s="610">
        <v>0</v>
      </c>
      <c r="L591" s="610">
        <v>0</v>
      </c>
      <c r="M591" s="610">
        <v>0</v>
      </c>
      <c r="N591" s="610">
        <v>0</v>
      </c>
      <c r="O591" s="610">
        <v>0</v>
      </c>
      <c r="P591" s="610">
        <v>0</v>
      </c>
      <c r="Q591" s="610">
        <v>0</v>
      </c>
      <c r="R591" s="610">
        <v>0</v>
      </c>
      <c r="S591" s="610">
        <v>0</v>
      </c>
      <c r="T591" s="610">
        <v>0</v>
      </c>
      <c r="U591" s="610">
        <v>0</v>
      </c>
    </row>
    <row r="592" spans="2:21" x14ac:dyDescent="0.25">
      <c r="B592" s="584" t="s">
        <v>1328</v>
      </c>
      <c r="C592" s="584" t="s">
        <v>1328</v>
      </c>
      <c r="D592" s="584" t="s">
        <v>1328</v>
      </c>
      <c r="E592" s="610">
        <v>0</v>
      </c>
      <c r="F592" s="610">
        <v>0</v>
      </c>
      <c r="G592" s="610">
        <v>0</v>
      </c>
      <c r="H592" s="610">
        <v>0</v>
      </c>
      <c r="I592" s="610">
        <v>0</v>
      </c>
      <c r="J592" s="610">
        <v>0</v>
      </c>
      <c r="K592" s="610">
        <v>0</v>
      </c>
      <c r="L592" s="610">
        <v>0</v>
      </c>
      <c r="M592" s="610">
        <v>0</v>
      </c>
      <c r="N592" s="610">
        <v>0</v>
      </c>
      <c r="O592" s="610">
        <v>0</v>
      </c>
      <c r="P592" s="610">
        <v>0</v>
      </c>
      <c r="Q592" s="610">
        <v>0</v>
      </c>
      <c r="R592" s="610">
        <v>0</v>
      </c>
      <c r="S592" s="610">
        <v>0</v>
      </c>
      <c r="T592" s="610">
        <v>0</v>
      </c>
      <c r="U592" s="610">
        <v>0</v>
      </c>
    </row>
    <row r="593" spans="2:21" x14ac:dyDescent="0.25">
      <c r="B593" s="584" t="s">
        <v>1328</v>
      </c>
      <c r="C593" s="584" t="s">
        <v>1328</v>
      </c>
      <c r="D593" s="584" t="s">
        <v>1328</v>
      </c>
      <c r="E593" s="610">
        <v>0</v>
      </c>
      <c r="F593" s="610">
        <v>0</v>
      </c>
      <c r="G593" s="610">
        <v>0</v>
      </c>
      <c r="H593" s="610">
        <v>0</v>
      </c>
      <c r="I593" s="610">
        <v>0</v>
      </c>
      <c r="J593" s="610">
        <v>0</v>
      </c>
      <c r="K593" s="610">
        <v>0</v>
      </c>
      <c r="L593" s="610">
        <v>0</v>
      </c>
      <c r="M593" s="610">
        <v>0</v>
      </c>
      <c r="N593" s="610">
        <v>0</v>
      </c>
      <c r="O593" s="610">
        <v>0</v>
      </c>
      <c r="P593" s="610">
        <v>0</v>
      </c>
      <c r="Q593" s="610">
        <v>0</v>
      </c>
      <c r="R593" s="610">
        <v>0</v>
      </c>
      <c r="S593" s="610">
        <v>0</v>
      </c>
      <c r="T593" s="610">
        <v>0</v>
      </c>
      <c r="U593" s="610">
        <v>0</v>
      </c>
    </row>
    <row r="594" spans="2:21" x14ac:dyDescent="0.25">
      <c r="B594" s="584" t="s">
        <v>1328</v>
      </c>
      <c r="C594" s="584" t="s">
        <v>1328</v>
      </c>
      <c r="D594" s="584" t="s">
        <v>1328</v>
      </c>
      <c r="E594" s="610">
        <v>0</v>
      </c>
      <c r="F594" s="610">
        <v>0</v>
      </c>
      <c r="G594" s="610">
        <v>0</v>
      </c>
      <c r="H594" s="610">
        <v>0</v>
      </c>
      <c r="I594" s="610">
        <v>0</v>
      </c>
      <c r="J594" s="610">
        <v>0</v>
      </c>
      <c r="K594" s="610">
        <v>0</v>
      </c>
      <c r="L594" s="610">
        <v>0</v>
      </c>
      <c r="M594" s="610">
        <v>0</v>
      </c>
      <c r="N594" s="610">
        <v>0</v>
      </c>
      <c r="O594" s="610">
        <v>0</v>
      </c>
      <c r="P594" s="610">
        <v>0</v>
      </c>
      <c r="Q594" s="610">
        <v>0</v>
      </c>
      <c r="R594" s="610">
        <v>0</v>
      </c>
      <c r="S594" s="610">
        <v>0</v>
      </c>
      <c r="T594" s="610">
        <v>0</v>
      </c>
      <c r="U594" s="610">
        <v>0</v>
      </c>
    </row>
    <row r="595" spans="2:21" x14ac:dyDescent="0.25">
      <c r="B595" s="584" t="s">
        <v>1328</v>
      </c>
      <c r="C595" s="584" t="s">
        <v>1328</v>
      </c>
      <c r="D595" s="584" t="s">
        <v>1328</v>
      </c>
      <c r="E595" s="610">
        <v>0</v>
      </c>
      <c r="F595" s="610">
        <v>0</v>
      </c>
      <c r="G595" s="610">
        <v>0</v>
      </c>
      <c r="H595" s="610">
        <v>0</v>
      </c>
      <c r="I595" s="610">
        <v>0</v>
      </c>
      <c r="J595" s="610">
        <v>0</v>
      </c>
      <c r="K595" s="610">
        <v>0</v>
      </c>
      <c r="L595" s="610">
        <v>0</v>
      </c>
      <c r="M595" s="610">
        <v>0</v>
      </c>
      <c r="N595" s="610">
        <v>0</v>
      </c>
      <c r="O595" s="610">
        <v>0</v>
      </c>
      <c r="P595" s="610">
        <v>0</v>
      </c>
      <c r="Q595" s="610">
        <v>0</v>
      </c>
      <c r="R595" s="610">
        <v>0</v>
      </c>
      <c r="S595" s="610">
        <v>0</v>
      </c>
      <c r="T595" s="610">
        <v>0</v>
      </c>
      <c r="U595" s="610">
        <v>0</v>
      </c>
    </row>
    <row r="596" spans="2:21" x14ac:dyDescent="0.25">
      <c r="B596" s="584" t="s">
        <v>1328</v>
      </c>
      <c r="C596" s="584" t="s">
        <v>1328</v>
      </c>
      <c r="D596" s="584" t="s">
        <v>1328</v>
      </c>
      <c r="E596" s="610">
        <v>0</v>
      </c>
      <c r="F596" s="610">
        <v>0</v>
      </c>
      <c r="G596" s="610">
        <v>0</v>
      </c>
      <c r="H596" s="610">
        <v>0</v>
      </c>
      <c r="I596" s="610">
        <v>0</v>
      </c>
      <c r="J596" s="610">
        <v>0</v>
      </c>
      <c r="K596" s="610">
        <v>0</v>
      </c>
      <c r="L596" s="610">
        <v>0</v>
      </c>
      <c r="M596" s="610">
        <v>0</v>
      </c>
      <c r="N596" s="610">
        <v>0</v>
      </c>
      <c r="O596" s="610">
        <v>0</v>
      </c>
      <c r="P596" s="610">
        <v>0</v>
      </c>
      <c r="Q596" s="610">
        <v>0</v>
      </c>
      <c r="R596" s="610">
        <v>0</v>
      </c>
      <c r="S596" s="610">
        <v>0</v>
      </c>
      <c r="T596" s="610">
        <v>0</v>
      </c>
      <c r="U596" s="610">
        <v>0</v>
      </c>
    </row>
    <row r="597" spans="2:21" x14ac:dyDescent="0.25">
      <c r="B597" s="584" t="s">
        <v>1328</v>
      </c>
      <c r="C597" s="584" t="s">
        <v>1328</v>
      </c>
      <c r="D597" s="584" t="s">
        <v>1328</v>
      </c>
      <c r="E597" s="610">
        <v>0</v>
      </c>
      <c r="F597" s="610">
        <v>0</v>
      </c>
      <c r="G597" s="610">
        <v>0</v>
      </c>
      <c r="H597" s="610">
        <v>0</v>
      </c>
      <c r="I597" s="610">
        <v>0</v>
      </c>
      <c r="J597" s="610">
        <v>0</v>
      </c>
      <c r="K597" s="610">
        <v>0</v>
      </c>
      <c r="L597" s="610">
        <v>0</v>
      </c>
      <c r="M597" s="610">
        <v>0</v>
      </c>
      <c r="N597" s="610">
        <v>0</v>
      </c>
      <c r="O597" s="610">
        <v>0</v>
      </c>
      <c r="P597" s="610">
        <v>0</v>
      </c>
      <c r="Q597" s="610">
        <v>0</v>
      </c>
      <c r="R597" s="610">
        <v>0</v>
      </c>
      <c r="S597" s="610">
        <v>0</v>
      </c>
      <c r="T597" s="610">
        <v>0</v>
      </c>
      <c r="U597" s="610">
        <v>0</v>
      </c>
    </row>
    <row r="598" spans="2:21" x14ac:dyDescent="0.25">
      <c r="B598" s="584" t="s">
        <v>1328</v>
      </c>
      <c r="C598" s="584" t="s">
        <v>1328</v>
      </c>
      <c r="D598" s="584" t="s">
        <v>1328</v>
      </c>
      <c r="E598" s="610">
        <v>0</v>
      </c>
      <c r="F598" s="610">
        <v>0</v>
      </c>
      <c r="G598" s="610">
        <v>0</v>
      </c>
      <c r="H598" s="610">
        <v>0</v>
      </c>
      <c r="I598" s="610">
        <v>0</v>
      </c>
      <c r="J598" s="610">
        <v>0</v>
      </c>
      <c r="K598" s="610">
        <v>0</v>
      </c>
      <c r="L598" s="610">
        <v>0</v>
      </c>
      <c r="M598" s="610">
        <v>0</v>
      </c>
      <c r="N598" s="610">
        <v>0</v>
      </c>
      <c r="O598" s="610">
        <v>0</v>
      </c>
      <c r="P598" s="610">
        <v>0</v>
      </c>
      <c r="Q598" s="610">
        <v>0</v>
      </c>
      <c r="R598" s="610">
        <v>0</v>
      </c>
      <c r="S598" s="610">
        <v>0</v>
      </c>
      <c r="T598" s="610">
        <v>0</v>
      </c>
      <c r="U598" s="610">
        <v>0</v>
      </c>
    </row>
    <row r="599" spans="2:21" x14ac:dyDescent="0.25">
      <c r="B599" s="584" t="s">
        <v>1328</v>
      </c>
      <c r="C599" s="584" t="s">
        <v>1328</v>
      </c>
      <c r="D599" s="584" t="s">
        <v>1328</v>
      </c>
      <c r="E599" s="610">
        <v>0</v>
      </c>
      <c r="F599" s="610">
        <v>0</v>
      </c>
      <c r="G599" s="610">
        <v>0</v>
      </c>
      <c r="H599" s="610">
        <v>0</v>
      </c>
      <c r="I599" s="610">
        <v>0</v>
      </c>
      <c r="J599" s="610">
        <v>0</v>
      </c>
      <c r="K599" s="610">
        <v>0</v>
      </c>
      <c r="L599" s="610">
        <v>0</v>
      </c>
      <c r="M599" s="610">
        <v>0</v>
      </c>
      <c r="N599" s="610">
        <v>0</v>
      </c>
      <c r="O599" s="610">
        <v>0</v>
      </c>
      <c r="P599" s="610">
        <v>0</v>
      </c>
      <c r="Q599" s="610">
        <v>0</v>
      </c>
      <c r="R599" s="610">
        <v>0</v>
      </c>
      <c r="S599" s="610">
        <v>0</v>
      </c>
      <c r="T599" s="610">
        <v>0</v>
      </c>
      <c r="U599" s="610">
        <v>0</v>
      </c>
    </row>
    <row r="600" spans="2:21" x14ac:dyDescent="0.25">
      <c r="B600" s="584" t="s">
        <v>1328</v>
      </c>
      <c r="C600" s="584" t="s">
        <v>1328</v>
      </c>
      <c r="D600" s="584" t="s">
        <v>1328</v>
      </c>
      <c r="E600" s="610">
        <v>0</v>
      </c>
      <c r="F600" s="610">
        <v>0</v>
      </c>
      <c r="G600" s="610">
        <v>0</v>
      </c>
      <c r="H600" s="610">
        <v>0</v>
      </c>
      <c r="I600" s="610">
        <v>0</v>
      </c>
      <c r="J600" s="610">
        <v>0</v>
      </c>
      <c r="K600" s="610">
        <v>0</v>
      </c>
      <c r="L600" s="610">
        <v>0</v>
      </c>
      <c r="M600" s="610">
        <v>0</v>
      </c>
      <c r="N600" s="610">
        <v>0</v>
      </c>
      <c r="O600" s="610">
        <v>0</v>
      </c>
      <c r="P600" s="610">
        <v>0</v>
      </c>
      <c r="Q600" s="610">
        <v>0</v>
      </c>
      <c r="R600" s="610">
        <v>0</v>
      </c>
      <c r="S600" s="610">
        <v>0</v>
      </c>
      <c r="T600" s="610">
        <v>0</v>
      </c>
      <c r="U600" s="610">
        <v>0</v>
      </c>
    </row>
    <row r="601" spans="2:21" x14ac:dyDescent="0.25">
      <c r="B601" s="584" t="s">
        <v>1328</v>
      </c>
      <c r="C601" s="584" t="s">
        <v>1328</v>
      </c>
      <c r="D601" s="584" t="s">
        <v>1328</v>
      </c>
      <c r="E601" s="610">
        <v>0</v>
      </c>
      <c r="F601" s="610">
        <v>0</v>
      </c>
      <c r="G601" s="610">
        <v>0</v>
      </c>
      <c r="H601" s="610">
        <v>0</v>
      </c>
      <c r="I601" s="610">
        <v>0</v>
      </c>
      <c r="J601" s="610">
        <v>0</v>
      </c>
      <c r="K601" s="610">
        <v>0</v>
      </c>
      <c r="L601" s="610">
        <v>0</v>
      </c>
      <c r="M601" s="610">
        <v>0</v>
      </c>
      <c r="N601" s="610">
        <v>0</v>
      </c>
      <c r="O601" s="610">
        <v>0</v>
      </c>
      <c r="P601" s="610">
        <v>0</v>
      </c>
      <c r="Q601" s="610">
        <v>0</v>
      </c>
      <c r="R601" s="610">
        <v>0</v>
      </c>
      <c r="S601" s="610">
        <v>0</v>
      </c>
      <c r="T601" s="610">
        <v>0</v>
      </c>
      <c r="U601" s="610">
        <v>0</v>
      </c>
    </row>
    <row r="602" spans="2:21" x14ac:dyDescent="0.25">
      <c r="B602" s="584" t="s">
        <v>1328</v>
      </c>
      <c r="C602" s="584" t="s">
        <v>1328</v>
      </c>
      <c r="D602" s="584" t="s">
        <v>1328</v>
      </c>
      <c r="E602" s="610">
        <v>0</v>
      </c>
      <c r="F602" s="610">
        <v>0</v>
      </c>
      <c r="G602" s="610">
        <v>0</v>
      </c>
      <c r="H602" s="610">
        <v>0</v>
      </c>
      <c r="I602" s="610">
        <v>0</v>
      </c>
      <c r="J602" s="610">
        <v>0</v>
      </c>
      <c r="K602" s="610">
        <v>0</v>
      </c>
      <c r="L602" s="610">
        <v>0</v>
      </c>
      <c r="M602" s="610">
        <v>0</v>
      </c>
      <c r="N602" s="610">
        <v>0</v>
      </c>
      <c r="O602" s="610">
        <v>0</v>
      </c>
      <c r="P602" s="610">
        <v>0</v>
      </c>
      <c r="Q602" s="610">
        <v>0</v>
      </c>
      <c r="R602" s="610">
        <v>0</v>
      </c>
      <c r="S602" s="610">
        <v>0</v>
      </c>
      <c r="T602" s="610">
        <v>0</v>
      </c>
      <c r="U602" s="610">
        <v>0</v>
      </c>
    </row>
    <row r="603" spans="2:21" x14ac:dyDescent="0.25">
      <c r="B603" s="584" t="s">
        <v>1328</v>
      </c>
      <c r="C603" s="584" t="s">
        <v>1328</v>
      </c>
      <c r="D603" s="584" t="s">
        <v>1328</v>
      </c>
      <c r="E603" s="610">
        <v>0</v>
      </c>
      <c r="F603" s="610">
        <v>0</v>
      </c>
      <c r="G603" s="610">
        <v>0</v>
      </c>
      <c r="H603" s="610">
        <v>0</v>
      </c>
      <c r="I603" s="610">
        <v>0</v>
      </c>
      <c r="J603" s="610">
        <v>0</v>
      </c>
      <c r="K603" s="610">
        <v>0</v>
      </c>
      <c r="L603" s="610">
        <v>0</v>
      </c>
      <c r="M603" s="610">
        <v>0</v>
      </c>
      <c r="N603" s="610">
        <v>0</v>
      </c>
      <c r="O603" s="610">
        <v>0</v>
      </c>
      <c r="P603" s="610">
        <v>0</v>
      </c>
      <c r="Q603" s="610">
        <v>0</v>
      </c>
      <c r="R603" s="610">
        <v>0</v>
      </c>
      <c r="S603" s="610">
        <v>0</v>
      </c>
      <c r="T603" s="610">
        <v>0</v>
      </c>
      <c r="U603" s="610">
        <v>0</v>
      </c>
    </row>
    <row r="604" spans="2:21" x14ac:dyDescent="0.25">
      <c r="B604" s="584" t="s">
        <v>1328</v>
      </c>
      <c r="C604" s="584" t="s">
        <v>1328</v>
      </c>
      <c r="D604" s="584" t="s">
        <v>1328</v>
      </c>
      <c r="E604" s="610">
        <v>0</v>
      </c>
      <c r="F604" s="610">
        <v>0</v>
      </c>
      <c r="G604" s="610">
        <v>0</v>
      </c>
      <c r="H604" s="610">
        <v>0</v>
      </c>
      <c r="I604" s="610">
        <v>0</v>
      </c>
      <c r="J604" s="610">
        <v>0</v>
      </c>
      <c r="K604" s="610">
        <v>0</v>
      </c>
      <c r="L604" s="610">
        <v>0</v>
      </c>
      <c r="M604" s="610">
        <v>0</v>
      </c>
      <c r="N604" s="610">
        <v>0</v>
      </c>
      <c r="O604" s="610">
        <v>0</v>
      </c>
      <c r="P604" s="610">
        <v>0</v>
      </c>
      <c r="Q604" s="610">
        <v>0</v>
      </c>
      <c r="R604" s="610">
        <v>0</v>
      </c>
      <c r="S604" s="610">
        <v>0</v>
      </c>
      <c r="T604" s="610">
        <v>0</v>
      </c>
      <c r="U604" s="610">
        <v>0</v>
      </c>
    </row>
    <row r="605" spans="2:21" x14ac:dyDescent="0.25">
      <c r="B605" s="584" t="s">
        <v>1328</v>
      </c>
      <c r="C605" s="584" t="s">
        <v>1328</v>
      </c>
      <c r="D605" s="584" t="s">
        <v>1328</v>
      </c>
      <c r="E605" s="610">
        <v>0</v>
      </c>
      <c r="F605" s="610">
        <v>0</v>
      </c>
      <c r="G605" s="610">
        <v>0</v>
      </c>
      <c r="H605" s="610">
        <v>0</v>
      </c>
      <c r="I605" s="610">
        <v>0</v>
      </c>
      <c r="J605" s="610">
        <v>0</v>
      </c>
      <c r="K605" s="610">
        <v>0</v>
      </c>
      <c r="L605" s="610">
        <v>0</v>
      </c>
      <c r="M605" s="610">
        <v>0</v>
      </c>
      <c r="N605" s="610">
        <v>0</v>
      </c>
      <c r="O605" s="610">
        <v>0</v>
      </c>
      <c r="P605" s="610">
        <v>0</v>
      </c>
      <c r="Q605" s="610">
        <v>0</v>
      </c>
      <c r="R605" s="610">
        <v>0</v>
      </c>
      <c r="S605" s="610">
        <v>0</v>
      </c>
      <c r="T605" s="610">
        <v>0</v>
      </c>
      <c r="U605" s="610">
        <v>0</v>
      </c>
    </row>
    <row r="606" spans="2:21" x14ac:dyDescent="0.25">
      <c r="B606" s="584" t="s">
        <v>1328</v>
      </c>
      <c r="C606" s="584" t="s">
        <v>1328</v>
      </c>
      <c r="D606" s="584" t="s">
        <v>1328</v>
      </c>
      <c r="E606" s="610">
        <v>0</v>
      </c>
      <c r="F606" s="610">
        <v>0</v>
      </c>
      <c r="G606" s="610">
        <v>0</v>
      </c>
      <c r="H606" s="610">
        <v>0</v>
      </c>
      <c r="I606" s="610">
        <v>0</v>
      </c>
      <c r="J606" s="610">
        <v>0</v>
      </c>
      <c r="K606" s="610">
        <v>0</v>
      </c>
      <c r="L606" s="610">
        <v>0</v>
      </c>
      <c r="M606" s="610">
        <v>0</v>
      </c>
      <c r="N606" s="610">
        <v>0</v>
      </c>
      <c r="O606" s="610">
        <v>0</v>
      </c>
      <c r="P606" s="610">
        <v>0</v>
      </c>
      <c r="Q606" s="610">
        <v>0</v>
      </c>
      <c r="R606" s="610">
        <v>0</v>
      </c>
      <c r="S606" s="610">
        <v>0</v>
      </c>
      <c r="T606" s="610">
        <v>0</v>
      </c>
      <c r="U606" s="610">
        <v>0</v>
      </c>
    </row>
    <row r="607" spans="2:21" x14ac:dyDescent="0.25">
      <c r="B607" s="584" t="s">
        <v>1328</v>
      </c>
      <c r="C607" s="584" t="s">
        <v>1328</v>
      </c>
      <c r="D607" s="584" t="s">
        <v>1328</v>
      </c>
      <c r="E607" s="610">
        <v>0</v>
      </c>
      <c r="F607" s="610">
        <v>0</v>
      </c>
      <c r="G607" s="610">
        <v>0</v>
      </c>
      <c r="H607" s="610">
        <v>0</v>
      </c>
      <c r="I607" s="610">
        <v>0</v>
      </c>
      <c r="J607" s="610">
        <v>0</v>
      </c>
      <c r="K607" s="610">
        <v>0</v>
      </c>
      <c r="L607" s="610">
        <v>0</v>
      </c>
      <c r="M607" s="610">
        <v>0</v>
      </c>
      <c r="N607" s="610">
        <v>0</v>
      </c>
      <c r="O607" s="610">
        <v>0</v>
      </c>
      <c r="P607" s="610">
        <v>0</v>
      </c>
      <c r="Q607" s="610">
        <v>0</v>
      </c>
      <c r="R607" s="610">
        <v>0</v>
      </c>
      <c r="S607" s="610">
        <v>0</v>
      </c>
      <c r="T607" s="610">
        <v>0</v>
      </c>
      <c r="U607" s="610">
        <v>0</v>
      </c>
    </row>
    <row r="608" spans="2:21" x14ac:dyDescent="0.25">
      <c r="B608" s="584" t="s">
        <v>1328</v>
      </c>
      <c r="C608" s="584" t="s">
        <v>1328</v>
      </c>
      <c r="D608" s="584" t="s">
        <v>1328</v>
      </c>
      <c r="E608" s="610">
        <v>0</v>
      </c>
      <c r="F608" s="610">
        <v>0</v>
      </c>
      <c r="G608" s="610">
        <v>0</v>
      </c>
      <c r="H608" s="610">
        <v>0</v>
      </c>
      <c r="I608" s="610">
        <v>0</v>
      </c>
      <c r="J608" s="610">
        <v>0</v>
      </c>
      <c r="K608" s="610">
        <v>0</v>
      </c>
      <c r="L608" s="610">
        <v>0</v>
      </c>
      <c r="M608" s="610">
        <v>0</v>
      </c>
      <c r="N608" s="610">
        <v>0</v>
      </c>
      <c r="O608" s="610">
        <v>0</v>
      </c>
      <c r="P608" s="610">
        <v>0</v>
      </c>
      <c r="Q608" s="610">
        <v>0</v>
      </c>
      <c r="R608" s="610">
        <v>0</v>
      </c>
      <c r="S608" s="610">
        <v>0</v>
      </c>
      <c r="T608" s="610">
        <v>0</v>
      </c>
      <c r="U608" s="610">
        <v>0</v>
      </c>
    </row>
    <row r="609" spans="2:21" x14ac:dyDescent="0.25">
      <c r="B609" s="584" t="s">
        <v>1328</v>
      </c>
      <c r="C609" s="584" t="s">
        <v>1328</v>
      </c>
      <c r="D609" s="584" t="s">
        <v>1328</v>
      </c>
      <c r="E609" s="610">
        <v>0</v>
      </c>
      <c r="F609" s="610">
        <v>0</v>
      </c>
      <c r="G609" s="610">
        <v>0</v>
      </c>
      <c r="H609" s="610">
        <v>0</v>
      </c>
      <c r="I609" s="610">
        <v>0</v>
      </c>
      <c r="J609" s="610">
        <v>0</v>
      </c>
      <c r="K609" s="610">
        <v>0</v>
      </c>
      <c r="L609" s="610">
        <v>0</v>
      </c>
      <c r="M609" s="610">
        <v>0</v>
      </c>
      <c r="N609" s="610">
        <v>0</v>
      </c>
      <c r="O609" s="610">
        <v>0</v>
      </c>
      <c r="P609" s="610">
        <v>0</v>
      </c>
      <c r="Q609" s="610">
        <v>0</v>
      </c>
      <c r="R609" s="610">
        <v>0</v>
      </c>
      <c r="S609" s="610">
        <v>0</v>
      </c>
      <c r="T609" s="610">
        <v>0</v>
      </c>
      <c r="U609" s="610">
        <v>0</v>
      </c>
    </row>
    <row r="610" spans="2:21" x14ac:dyDescent="0.25">
      <c r="B610" s="584" t="s">
        <v>1328</v>
      </c>
      <c r="C610" s="584" t="s">
        <v>1328</v>
      </c>
      <c r="D610" s="584" t="s">
        <v>1328</v>
      </c>
      <c r="E610" s="610">
        <v>0</v>
      </c>
      <c r="F610" s="610">
        <v>0</v>
      </c>
      <c r="G610" s="610">
        <v>0</v>
      </c>
      <c r="H610" s="610">
        <v>0</v>
      </c>
      <c r="I610" s="610">
        <v>0</v>
      </c>
      <c r="J610" s="610">
        <v>0</v>
      </c>
      <c r="K610" s="610">
        <v>0</v>
      </c>
      <c r="L610" s="610">
        <v>0</v>
      </c>
      <c r="M610" s="610">
        <v>0</v>
      </c>
      <c r="N610" s="610">
        <v>0</v>
      </c>
      <c r="O610" s="610">
        <v>0</v>
      </c>
      <c r="P610" s="610">
        <v>0</v>
      </c>
      <c r="Q610" s="610">
        <v>0</v>
      </c>
      <c r="R610" s="610">
        <v>0</v>
      </c>
      <c r="S610" s="610">
        <v>0</v>
      </c>
      <c r="T610" s="610">
        <v>0</v>
      </c>
      <c r="U610" s="610">
        <v>0</v>
      </c>
    </row>
    <row r="611" spans="2:21" x14ac:dyDescent="0.25">
      <c r="B611" s="584" t="s">
        <v>1328</v>
      </c>
      <c r="C611" s="584" t="s">
        <v>1328</v>
      </c>
      <c r="D611" s="584" t="s">
        <v>1328</v>
      </c>
      <c r="E611" s="610">
        <v>0</v>
      </c>
      <c r="F611" s="610">
        <v>0</v>
      </c>
      <c r="G611" s="610">
        <v>0</v>
      </c>
      <c r="H611" s="610">
        <v>0</v>
      </c>
      <c r="I611" s="610">
        <v>0</v>
      </c>
      <c r="J611" s="610">
        <v>0</v>
      </c>
      <c r="K611" s="610">
        <v>0</v>
      </c>
      <c r="L611" s="610">
        <v>0</v>
      </c>
      <c r="M611" s="610">
        <v>0</v>
      </c>
      <c r="N611" s="610">
        <v>0</v>
      </c>
      <c r="O611" s="610">
        <v>0</v>
      </c>
      <c r="P611" s="610">
        <v>0</v>
      </c>
      <c r="Q611" s="610">
        <v>0</v>
      </c>
      <c r="R611" s="610">
        <v>0</v>
      </c>
      <c r="S611" s="610">
        <v>0</v>
      </c>
      <c r="T611" s="610">
        <v>0</v>
      </c>
      <c r="U611" s="610">
        <v>0</v>
      </c>
    </row>
    <row r="612" spans="2:21" x14ac:dyDescent="0.25">
      <c r="B612" s="584" t="s">
        <v>1328</v>
      </c>
      <c r="C612" s="584" t="s">
        <v>1328</v>
      </c>
      <c r="D612" s="584" t="s">
        <v>1328</v>
      </c>
      <c r="E612" s="610">
        <v>0</v>
      </c>
      <c r="F612" s="610">
        <v>0</v>
      </c>
      <c r="G612" s="610">
        <v>0</v>
      </c>
      <c r="H612" s="610">
        <v>0</v>
      </c>
      <c r="I612" s="610">
        <v>0</v>
      </c>
      <c r="J612" s="610">
        <v>0</v>
      </c>
      <c r="K612" s="610">
        <v>0</v>
      </c>
      <c r="L612" s="610">
        <v>0</v>
      </c>
      <c r="M612" s="610">
        <v>0</v>
      </c>
      <c r="N612" s="610">
        <v>0</v>
      </c>
      <c r="O612" s="610">
        <v>0</v>
      </c>
      <c r="P612" s="610">
        <v>0</v>
      </c>
      <c r="Q612" s="610">
        <v>0</v>
      </c>
      <c r="R612" s="610">
        <v>0</v>
      </c>
      <c r="S612" s="610">
        <v>0</v>
      </c>
      <c r="T612" s="610">
        <v>0</v>
      </c>
      <c r="U612" s="610">
        <v>0</v>
      </c>
    </row>
    <row r="613" spans="2:21" x14ac:dyDescent="0.25">
      <c r="B613" s="584" t="s">
        <v>1328</v>
      </c>
      <c r="C613" s="584" t="s">
        <v>1328</v>
      </c>
      <c r="D613" s="584" t="s">
        <v>1328</v>
      </c>
      <c r="E613" s="610">
        <v>0</v>
      </c>
      <c r="F613" s="610">
        <v>0</v>
      </c>
      <c r="G613" s="610">
        <v>0</v>
      </c>
      <c r="H613" s="610">
        <v>0</v>
      </c>
      <c r="I613" s="610">
        <v>0</v>
      </c>
      <c r="J613" s="610">
        <v>0</v>
      </c>
      <c r="K613" s="610">
        <v>0</v>
      </c>
      <c r="L613" s="610">
        <v>0</v>
      </c>
      <c r="M613" s="610">
        <v>0</v>
      </c>
      <c r="N613" s="610">
        <v>0</v>
      </c>
      <c r="O613" s="610">
        <v>0</v>
      </c>
      <c r="P613" s="610">
        <v>0</v>
      </c>
      <c r="Q613" s="610">
        <v>0</v>
      </c>
      <c r="R613" s="610">
        <v>0</v>
      </c>
      <c r="S613" s="610">
        <v>0</v>
      </c>
      <c r="T613" s="610">
        <v>0</v>
      </c>
      <c r="U613" s="610">
        <v>0</v>
      </c>
    </row>
    <row r="614" spans="2:21" x14ac:dyDescent="0.25">
      <c r="B614" s="584" t="s">
        <v>1328</v>
      </c>
      <c r="C614" s="584" t="s">
        <v>1328</v>
      </c>
      <c r="D614" s="584" t="s">
        <v>1328</v>
      </c>
      <c r="E614" s="610">
        <v>0</v>
      </c>
      <c r="F614" s="610">
        <v>0</v>
      </c>
      <c r="G614" s="610">
        <v>0</v>
      </c>
      <c r="H614" s="610">
        <v>0</v>
      </c>
      <c r="I614" s="610">
        <v>0</v>
      </c>
      <c r="J614" s="610">
        <v>0</v>
      </c>
      <c r="K614" s="610">
        <v>0</v>
      </c>
      <c r="L614" s="610">
        <v>0</v>
      </c>
      <c r="M614" s="610">
        <v>0</v>
      </c>
      <c r="N614" s="610">
        <v>0</v>
      </c>
      <c r="O614" s="610">
        <v>0</v>
      </c>
      <c r="P614" s="610">
        <v>0</v>
      </c>
      <c r="Q614" s="610">
        <v>0</v>
      </c>
      <c r="R614" s="610">
        <v>0</v>
      </c>
      <c r="S614" s="610">
        <v>0</v>
      </c>
      <c r="T614" s="610">
        <v>0</v>
      </c>
      <c r="U614" s="610">
        <v>0</v>
      </c>
    </row>
    <row r="615" spans="2:21" x14ac:dyDescent="0.25">
      <c r="B615" s="584" t="s">
        <v>1328</v>
      </c>
      <c r="C615" s="584" t="s">
        <v>1328</v>
      </c>
      <c r="D615" s="584" t="s">
        <v>1328</v>
      </c>
      <c r="E615" s="610">
        <v>0</v>
      </c>
      <c r="F615" s="610">
        <v>0</v>
      </c>
      <c r="G615" s="610">
        <v>0</v>
      </c>
      <c r="H615" s="610">
        <v>0</v>
      </c>
      <c r="I615" s="610">
        <v>0</v>
      </c>
      <c r="J615" s="610">
        <v>0</v>
      </c>
      <c r="K615" s="610">
        <v>0</v>
      </c>
      <c r="L615" s="610">
        <v>0</v>
      </c>
      <c r="M615" s="610">
        <v>0</v>
      </c>
      <c r="N615" s="610">
        <v>0</v>
      </c>
      <c r="O615" s="610">
        <v>0</v>
      </c>
      <c r="P615" s="610">
        <v>0</v>
      </c>
      <c r="Q615" s="610">
        <v>0</v>
      </c>
      <c r="R615" s="610">
        <v>0</v>
      </c>
      <c r="S615" s="610">
        <v>0</v>
      </c>
      <c r="T615" s="610">
        <v>0</v>
      </c>
      <c r="U615" s="610">
        <v>0</v>
      </c>
    </row>
    <row r="616" spans="2:21" x14ac:dyDescent="0.25">
      <c r="B616" s="584" t="s">
        <v>1328</v>
      </c>
      <c r="C616" s="584" t="s">
        <v>1328</v>
      </c>
      <c r="D616" s="584" t="s">
        <v>1328</v>
      </c>
      <c r="E616" s="610">
        <v>0</v>
      </c>
      <c r="F616" s="610">
        <v>0</v>
      </c>
      <c r="G616" s="610">
        <v>0</v>
      </c>
      <c r="H616" s="610">
        <v>0</v>
      </c>
      <c r="I616" s="610">
        <v>0</v>
      </c>
      <c r="J616" s="610">
        <v>0</v>
      </c>
      <c r="K616" s="610">
        <v>0</v>
      </c>
      <c r="L616" s="610">
        <v>0</v>
      </c>
      <c r="M616" s="610">
        <v>0</v>
      </c>
      <c r="N616" s="610">
        <v>0</v>
      </c>
      <c r="O616" s="610">
        <v>0</v>
      </c>
      <c r="P616" s="610">
        <v>0</v>
      </c>
      <c r="Q616" s="610">
        <v>0</v>
      </c>
      <c r="R616" s="610">
        <v>0</v>
      </c>
      <c r="S616" s="610">
        <v>0</v>
      </c>
      <c r="T616" s="610">
        <v>0</v>
      </c>
      <c r="U616" s="610">
        <v>0</v>
      </c>
    </row>
    <row r="617" spans="2:21" x14ac:dyDescent="0.25">
      <c r="B617" s="584" t="s">
        <v>1328</v>
      </c>
      <c r="C617" s="584" t="s">
        <v>1328</v>
      </c>
      <c r="D617" s="584" t="s">
        <v>1328</v>
      </c>
      <c r="E617" s="610">
        <v>0</v>
      </c>
      <c r="F617" s="610">
        <v>0</v>
      </c>
      <c r="G617" s="610">
        <v>0</v>
      </c>
      <c r="H617" s="610">
        <v>0</v>
      </c>
      <c r="I617" s="610">
        <v>0</v>
      </c>
      <c r="J617" s="610">
        <v>0</v>
      </c>
      <c r="K617" s="610">
        <v>0</v>
      </c>
      <c r="L617" s="610">
        <v>0</v>
      </c>
      <c r="M617" s="610">
        <v>0</v>
      </c>
      <c r="N617" s="610">
        <v>0</v>
      </c>
      <c r="O617" s="610">
        <v>0</v>
      </c>
      <c r="P617" s="610">
        <v>0</v>
      </c>
      <c r="Q617" s="610">
        <v>0</v>
      </c>
      <c r="R617" s="610">
        <v>0</v>
      </c>
      <c r="S617" s="610">
        <v>0</v>
      </c>
      <c r="T617" s="610">
        <v>0</v>
      </c>
      <c r="U617" s="610">
        <v>0</v>
      </c>
    </row>
    <row r="618" spans="2:21" x14ac:dyDescent="0.25">
      <c r="B618" s="584" t="s">
        <v>1328</v>
      </c>
      <c r="C618" s="584" t="s">
        <v>1328</v>
      </c>
      <c r="D618" s="584" t="s">
        <v>1328</v>
      </c>
      <c r="E618" s="610">
        <v>0</v>
      </c>
      <c r="F618" s="610">
        <v>0</v>
      </c>
      <c r="G618" s="610">
        <v>0</v>
      </c>
      <c r="H618" s="610">
        <v>0</v>
      </c>
      <c r="I618" s="610">
        <v>0</v>
      </c>
      <c r="J618" s="610">
        <v>0</v>
      </c>
      <c r="K618" s="610">
        <v>0</v>
      </c>
      <c r="L618" s="610">
        <v>0</v>
      </c>
      <c r="M618" s="610">
        <v>0</v>
      </c>
      <c r="N618" s="610">
        <v>0</v>
      </c>
      <c r="O618" s="610">
        <v>0</v>
      </c>
      <c r="P618" s="610">
        <v>0</v>
      </c>
      <c r="Q618" s="610">
        <v>0</v>
      </c>
      <c r="R618" s="610">
        <v>0</v>
      </c>
      <c r="S618" s="610">
        <v>0</v>
      </c>
      <c r="T618" s="610">
        <v>0</v>
      </c>
      <c r="U618" s="610">
        <v>0</v>
      </c>
    </row>
    <row r="619" spans="2:21" x14ac:dyDescent="0.25">
      <c r="B619" s="584" t="s">
        <v>1328</v>
      </c>
      <c r="C619" s="584" t="s">
        <v>1328</v>
      </c>
      <c r="D619" s="584" t="s">
        <v>1328</v>
      </c>
      <c r="E619" s="610">
        <v>0</v>
      </c>
      <c r="F619" s="610">
        <v>0</v>
      </c>
      <c r="G619" s="610">
        <v>0</v>
      </c>
      <c r="H619" s="610">
        <v>0</v>
      </c>
      <c r="I619" s="610">
        <v>0</v>
      </c>
      <c r="J619" s="610">
        <v>0</v>
      </c>
      <c r="K619" s="610">
        <v>0</v>
      </c>
      <c r="L619" s="610">
        <v>0</v>
      </c>
      <c r="M619" s="610">
        <v>0</v>
      </c>
      <c r="N619" s="610">
        <v>0</v>
      </c>
      <c r="O619" s="610">
        <v>0</v>
      </c>
      <c r="P619" s="610">
        <v>0</v>
      </c>
      <c r="Q619" s="610">
        <v>0</v>
      </c>
      <c r="R619" s="610">
        <v>0</v>
      </c>
      <c r="S619" s="610">
        <v>0</v>
      </c>
      <c r="T619" s="610">
        <v>0</v>
      </c>
      <c r="U619" s="610">
        <v>0</v>
      </c>
    </row>
    <row r="620" spans="2:21" x14ac:dyDescent="0.25">
      <c r="B620" s="584" t="s">
        <v>1328</v>
      </c>
      <c r="C620" s="584" t="s">
        <v>1328</v>
      </c>
      <c r="D620" s="584" t="s">
        <v>1328</v>
      </c>
      <c r="E620" s="610">
        <v>0</v>
      </c>
      <c r="F620" s="610">
        <v>0</v>
      </c>
      <c r="G620" s="610">
        <v>0</v>
      </c>
      <c r="H620" s="610">
        <v>0</v>
      </c>
      <c r="I620" s="610">
        <v>0</v>
      </c>
      <c r="J620" s="610">
        <v>0</v>
      </c>
      <c r="K620" s="610">
        <v>0</v>
      </c>
      <c r="L620" s="610">
        <v>0</v>
      </c>
      <c r="M620" s="610">
        <v>0</v>
      </c>
      <c r="N620" s="610">
        <v>0</v>
      </c>
      <c r="O620" s="610">
        <v>0</v>
      </c>
      <c r="P620" s="610">
        <v>0</v>
      </c>
      <c r="Q620" s="610">
        <v>0</v>
      </c>
      <c r="R620" s="610">
        <v>0</v>
      </c>
      <c r="S620" s="610">
        <v>0</v>
      </c>
      <c r="T620" s="610">
        <v>0</v>
      </c>
      <c r="U620" s="610">
        <v>0</v>
      </c>
    </row>
    <row r="621" spans="2:21" x14ac:dyDescent="0.25">
      <c r="B621" s="584" t="s">
        <v>1328</v>
      </c>
      <c r="C621" s="584" t="s">
        <v>1328</v>
      </c>
      <c r="D621" s="584" t="s">
        <v>1328</v>
      </c>
      <c r="E621" s="610">
        <v>0</v>
      </c>
      <c r="F621" s="610">
        <v>0</v>
      </c>
      <c r="G621" s="610">
        <v>0</v>
      </c>
      <c r="H621" s="610">
        <v>0</v>
      </c>
      <c r="I621" s="610">
        <v>0</v>
      </c>
      <c r="J621" s="610">
        <v>0</v>
      </c>
      <c r="K621" s="610">
        <v>0</v>
      </c>
      <c r="L621" s="610">
        <v>0</v>
      </c>
      <c r="M621" s="610">
        <v>0</v>
      </c>
      <c r="N621" s="610">
        <v>0</v>
      </c>
      <c r="O621" s="610">
        <v>0</v>
      </c>
      <c r="P621" s="610">
        <v>0</v>
      </c>
      <c r="Q621" s="610">
        <v>0</v>
      </c>
      <c r="R621" s="610">
        <v>0</v>
      </c>
      <c r="S621" s="610">
        <v>0</v>
      </c>
      <c r="T621" s="610">
        <v>0</v>
      </c>
      <c r="U621" s="610">
        <v>0</v>
      </c>
    </row>
    <row r="622" spans="2:21" x14ac:dyDescent="0.25">
      <c r="B622" s="584" t="s">
        <v>1328</v>
      </c>
      <c r="C622" s="584" t="s">
        <v>1328</v>
      </c>
      <c r="D622" s="584" t="s">
        <v>1328</v>
      </c>
      <c r="E622" s="610">
        <v>0</v>
      </c>
      <c r="F622" s="610">
        <v>0</v>
      </c>
      <c r="G622" s="610">
        <v>0</v>
      </c>
      <c r="H622" s="610">
        <v>0</v>
      </c>
      <c r="I622" s="610">
        <v>0</v>
      </c>
      <c r="J622" s="610">
        <v>0</v>
      </c>
      <c r="K622" s="610">
        <v>0</v>
      </c>
      <c r="L622" s="610">
        <v>0</v>
      </c>
      <c r="M622" s="610">
        <v>0</v>
      </c>
      <c r="N622" s="610">
        <v>0</v>
      </c>
      <c r="O622" s="610">
        <v>0</v>
      </c>
      <c r="P622" s="610">
        <v>0</v>
      </c>
      <c r="Q622" s="610">
        <v>0</v>
      </c>
      <c r="R622" s="610">
        <v>0</v>
      </c>
      <c r="S622" s="610">
        <v>0</v>
      </c>
      <c r="T622" s="610">
        <v>0</v>
      </c>
      <c r="U622" s="610">
        <v>0</v>
      </c>
    </row>
    <row r="623" spans="2:21" x14ac:dyDescent="0.25">
      <c r="B623" s="584" t="s">
        <v>1328</v>
      </c>
      <c r="C623" s="584" t="s">
        <v>1328</v>
      </c>
      <c r="D623" s="584" t="s">
        <v>1328</v>
      </c>
      <c r="E623" s="610">
        <v>0</v>
      </c>
      <c r="F623" s="610">
        <v>0</v>
      </c>
      <c r="G623" s="610">
        <v>0</v>
      </c>
      <c r="H623" s="610">
        <v>0</v>
      </c>
      <c r="I623" s="610">
        <v>0</v>
      </c>
      <c r="J623" s="610">
        <v>0</v>
      </c>
      <c r="K623" s="610">
        <v>0</v>
      </c>
      <c r="L623" s="610">
        <v>0</v>
      </c>
      <c r="M623" s="610">
        <v>0</v>
      </c>
      <c r="N623" s="610">
        <v>0</v>
      </c>
      <c r="O623" s="610">
        <v>0</v>
      </c>
      <c r="P623" s="610">
        <v>0</v>
      </c>
      <c r="Q623" s="610">
        <v>0</v>
      </c>
      <c r="R623" s="610">
        <v>0</v>
      </c>
      <c r="S623" s="610">
        <v>0</v>
      </c>
      <c r="T623" s="610">
        <v>0</v>
      </c>
      <c r="U623" s="610">
        <v>0</v>
      </c>
    </row>
    <row r="624" spans="2:21" x14ac:dyDescent="0.25">
      <c r="B624" s="584" t="s">
        <v>1328</v>
      </c>
      <c r="C624" s="584" t="s">
        <v>1328</v>
      </c>
      <c r="D624" s="584" t="s">
        <v>1328</v>
      </c>
      <c r="E624" s="610">
        <v>0</v>
      </c>
      <c r="F624" s="610">
        <v>0</v>
      </c>
      <c r="G624" s="610">
        <v>0</v>
      </c>
      <c r="H624" s="610">
        <v>0</v>
      </c>
      <c r="I624" s="610">
        <v>0</v>
      </c>
      <c r="J624" s="610">
        <v>0</v>
      </c>
      <c r="K624" s="610">
        <v>0</v>
      </c>
      <c r="L624" s="610">
        <v>0</v>
      </c>
      <c r="M624" s="610">
        <v>0</v>
      </c>
      <c r="N624" s="610">
        <v>0</v>
      </c>
      <c r="O624" s="610">
        <v>0</v>
      </c>
      <c r="P624" s="610">
        <v>0</v>
      </c>
      <c r="Q624" s="610">
        <v>0</v>
      </c>
      <c r="R624" s="610">
        <v>0</v>
      </c>
      <c r="S624" s="610">
        <v>0</v>
      </c>
      <c r="T624" s="610">
        <v>0</v>
      </c>
      <c r="U624" s="610">
        <v>0</v>
      </c>
    </row>
    <row r="625" spans="2:21" x14ac:dyDescent="0.25">
      <c r="B625" s="584" t="s">
        <v>1328</v>
      </c>
      <c r="C625" s="584" t="s">
        <v>1328</v>
      </c>
      <c r="D625" s="584" t="s">
        <v>1328</v>
      </c>
      <c r="E625" s="610">
        <v>0</v>
      </c>
      <c r="F625" s="610">
        <v>0</v>
      </c>
      <c r="G625" s="610">
        <v>0</v>
      </c>
      <c r="H625" s="610">
        <v>0</v>
      </c>
      <c r="I625" s="610">
        <v>0</v>
      </c>
      <c r="J625" s="610">
        <v>0</v>
      </c>
      <c r="K625" s="610">
        <v>0</v>
      </c>
      <c r="L625" s="610">
        <v>0</v>
      </c>
      <c r="M625" s="610">
        <v>0</v>
      </c>
      <c r="N625" s="610">
        <v>0</v>
      </c>
      <c r="O625" s="610">
        <v>0</v>
      </c>
      <c r="P625" s="610">
        <v>0</v>
      </c>
      <c r="Q625" s="610">
        <v>0</v>
      </c>
      <c r="R625" s="610">
        <v>0</v>
      </c>
      <c r="S625" s="610">
        <v>0</v>
      </c>
      <c r="T625" s="610">
        <v>0</v>
      </c>
      <c r="U625" s="610">
        <v>0</v>
      </c>
    </row>
    <row r="626" spans="2:21" x14ac:dyDescent="0.25">
      <c r="B626" s="584" t="s">
        <v>1328</v>
      </c>
      <c r="C626" s="584" t="s">
        <v>1328</v>
      </c>
      <c r="D626" s="584" t="s">
        <v>1328</v>
      </c>
      <c r="E626" s="610">
        <v>0</v>
      </c>
      <c r="F626" s="610">
        <v>0</v>
      </c>
      <c r="G626" s="610">
        <v>0</v>
      </c>
      <c r="H626" s="610">
        <v>0</v>
      </c>
      <c r="I626" s="610">
        <v>0</v>
      </c>
      <c r="J626" s="610">
        <v>0</v>
      </c>
      <c r="K626" s="610">
        <v>0</v>
      </c>
      <c r="L626" s="610">
        <v>0</v>
      </c>
      <c r="M626" s="610">
        <v>0</v>
      </c>
      <c r="N626" s="610">
        <v>0</v>
      </c>
      <c r="O626" s="610">
        <v>0</v>
      </c>
      <c r="P626" s="610">
        <v>0</v>
      </c>
      <c r="Q626" s="610">
        <v>0</v>
      </c>
      <c r="R626" s="610">
        <v>0</v>
      </c>
      <c r="S626" s="610">
        <v>0</v>
      </c>
      <c r="T626" s="610">
        <v>0</v>
      </c>
      <c r="U626" s="610">
        <v>0</v>
      </c>
    </row>
    <row r="627" spans="2:21" x14ac:dyDescent="0.25">
      <c r="B627" s="584" t="s">
        <v>1328</v>
      </c>
      <c r="C627" s="584" t="s">
        <v>1328</v>
      </c>
      <c r="D627" s="584" t="s">
        <v>1328</v>
      </c>
      <c r="E627" s="610">
        <v>0</v>
      </c>
      <c r="F627" s="610">
        <v>0</v>
      </c>
      <c r="G627" s="610">
        <v>0</v>
      </c>
      <c r="H627" s="610">
        <v>0</v>
      </c>
      <c r="I627" s="610">
        <v>0</v>
      </c>
      <c r="J627" s="610">
        <v>0</v>
      </c>
      <c r="K627" s="610">
        <v>0</v>
      </c>
      <c r="L627" s="610">
        <v>0</v>
      </c>
      <c r="M627" s="610">
        <v>0</v>
      </c>
      <c r="N627" s="610">
        <v>0</v>
      </c>
      <c r="O627" s="610">
        <v>0</v>
      </c>
      <c r="P627" s="610">
        <v>0</v>
      </c>
      <c r="Q627" s="610">
        <v>0</v>
      </c>
      <c r="R627" s="610">
        <v>0</v>
      </c>
      <c r="S627" s="610">
        <v>0</v>
      </c>
      <c r="T627" s="610">
        <v>0</v>
      </c>
      <c r="U627" s="610">
        <v>0</v>
      </c>
    </row>
    <row r="628" spans="2:21" x14ac:dyDescent="0.25">
      <c r="B628" s="584" t="s">
        <v>1328</v>
      </c>
      <c r="C628" s="584" t="s">
        <v>1328</v>
      </c>
      <c r="D628" s="584" t="s">
        <v>1328</v>
      </c>
      <c r="E628" s="610">
        <v>0</v>
      </c>
      <c r="F628" s="610">
        <v>0</v>
      </c>
      <c r="G628" s="610">
        <v>0</v>
      </c>
      <c r="H628" s="610">
        <v>0</v>
      </c>
      <c r="I628" s="610">
        <v>0</v>
      </c>
      <c r="J628" s="610">
        <v>0</v>
      </c>
      <c r="K628" s="610">
        <v>0</v>
      </c>
      <c r="L628" s="610">
        <v>0</v>
      </c>
      <c r="M628" s="610">
        <v>0</v>
      </c>
      <c r="N628" s="610">
        <v>0</v>
      </c>
      <c r="O628" s="610">
        <v>0</v>
      </c>
      <c r="P628" s="610">
        <v>0</v>
      </c>
      <c r="Q628" s="610">
        <v>0</v>
      </c>
      <c r="R628" s="610">
        <v>0</v>
      </c>
      <c r="S628" s="610">
        <v>0</v>
      </c>
      <c r="T628" s="610">
        <v>0</v>
      </c>
      <c r="U628" s="610">
        <v>0</v>
      </c>
    </row>
    <row r="629" spans="2:21" x14ac:dyDescent="0.25">
      <c r="B629" s="584" t="s">
        <v>1328</v>
      </c>
      <c r="C629" s="584" t="s">
        <v>1328</v>
      </c>
      <c r="D629" s="584" t="s">
        <v>1328</v>
      </c>
      <c r="E629" s="610">
        <v>0</v>
      </c>
      <c r="F629" s="610">
        <v>0</v>
      </c>
      <c r="G629" s="610">
        <v>0</v>
      </c>
      <c r="H629" s="610">
        <v>0</v>
      </c>
      <c r="I629" s="610">
        <v>0</v>
      </c>
      <c r="J629" s="610">
        <v>0</v>
      </c>
      <c r="K629" s="610">
        <v>0</v>
      </c>
      <c r="L629" s="610">
        <v>0</v>
      </c>
      <c r="M629" s="610">
        <v>0</v>
      </c>
      <c r="N629" s="610">
        <v>0</v>
      </c>
      <c r="O629" s="610">
        <v>0</v>
      </c>
      <c r="P629" s="610">
        <v>0</v>
      </c>
      <c r="Q629" s="610">
        <v>0</v>
      </c>
      <c r="R629" s="610">
        <v>0</v>
      </c>
      <c r="S629" s="610">
        <v>0</v>
      </c>
      <c r="T629" s="610">
        <v>0</v>
      </c>
      <c r="U629" s="610">
        <v>0</v>
      </c>
    </row>
    <row r="630" spans="2:21" x14ac:dyDescent="0.25">
      <c r="B630" s="584" t="s">
        <v>1328</v>
      </c>
      <c r="C630" s="584" t="s">
        <v>1328</v>
      </c>
      <c r="D630" s="584" t="s">
        <v>1328</v>
      </c>
      <c r="E630" s="610">
        <v>0</v>
      </c>
      <c r="F630" s="610">
        <v>0</v>
      </c>
      <c r="G630" s="610">
        <v>0</v>
      </c>
      <c r="H630" s="610">
        <v>0</v>
      </c>
      <c r="I630" s="610">
        <v>0</v>
      </c>
      <c r="J630" s="610">
        <v>0</v>
      </c>
      <c r="K630" s="610">
        <v>0</v>
      </c>
      <c r="L630" s="610">
        <v>0</v>
      </c>
      <c r="M630" s="610">
        <v>0</v>
      </c>
      <c r="N630" s="610">
        <v>0</v>
      </c>
      <c r="O630" s="610">
        <v>0</v>
      </c>
      <c r="P630" s="610">
        <v>0</v>
      </c>
      <c r="Q630" s="610">
        <v>0</v>
      </c>
      <c r="R630" s="610">
        <v>0</v>
      </c>
      <c r="S630" s="610">
        <v>0</v>
      </c>
      <c r="T630" s="610">
        <v>0</v>
      </c>
      <c r="U630" s="610">
        <v>0</v>
      </c>
    </row>
    <row r="631" spans="2:21" x14ac:dyDescent="0.25">
      <c r="B631" s="584" t="s">
        <v>1328</v>
      </c>
      <c r="C631" s="584" t="s">
        <v>1328</v>
      </c>
      <c r="D631" s="584" t="s">
        <v>1328</v>
      </c>
      <c r="E631" s="610">
        <v>0</v>
      </c>
      <c r="F631" s="610">
        <v>0</v>
      </c>
      <c r="G631" s="610">
        <v>0</v>
      </c>
      <c r="H631" s="610">
        <v>0</v>
      </c>
      <c r="I631" s="610">
        <v>0</v>
      </c>
      <c r="J631" s="610">
        <v>0</v>
      </c>
      <c r="K631" s="610">
        <v>0</v>
      </c>
      <c r="L631" s="610">
        <v>0</v>
      </c>
      <c r="M631" s="610">
        <v>0</v>
      </c>
      <c r="N631" s="610">
        <v>0</v>
      </c>
      <c r="O631" s="610">
        <v>0</v>
      </c>
      <c r="P631" s="610">
        <v>0</v>
      </c>
      <c r="Q631" s="610">
        <v>0</v>
      </c>
      <c r="R631" s="610">
        <v>0</v>
      </c>
      <c r="S631" s="610">
        <v>0</v>
      </c>
      <c r="T631" s="610">
        <v>0</v>
      </c>
      <c r="U631" s="610">
        <v>0</v>
      </c>
    </row>
    <row r="632" spans="2:21" x14ac:dyDescent="0.25">
      <c r="B632" s="584" t="s">
        <v>1328</v>
      </c>
      <c r="C632" s="584" t="s">
        <v>1328</v>
      </c>
      <c r="D632" s="584" t="s">
        <v>1328</v>
      </c>
      <c r="E632" s="610">
        <v>0</v>
      </c>
      <c r="F632" s="610">
        <v>0</v>
      </c>
      <c r="G632" s="610">
        <v>0</v>
      </c>
      <c r="H632" s="610">
        <v>0</v>
      </c>
      <c r="I632" s="610">
        <v>0</v>
      </c>
      <c r="J632" s="610">
        <v>0</v>
      </c>
      <c r="K632" s="610">
        <v>0</v>
      </c>
      <c r="L632" s="610">
        <v>0</v>
      </c>
      <c r="M632" s="610">
        <v>0</v>
      </c>
      <c r="N632" s="610">
        <v>0</v>
      </c>
      <c r="O632" s="610">
        <v>0</v>
      </c>
      <c r="P632" s="610">
        <v>0</v>
      </c>
      <c r="Q632" s="610">
        <v>0</v>
      </c>
      <c r="R632" s="610">
        <v>0</v>
      </c>
      <c r="S632" s="610">
        <v>0</v>
      </c>
      <c r="T632" s="610">
        <v>0</v>
      </c>
      <c r="U632" s="610">
        <v>0</v>
      </c>
    </row>
    <row r="633" spans="2:21" x14ac:dyDescent="0.25">
      <c r="B633" s="584" t="s">
        <v>1328</v>
      </c>
      <c r="C633" s="584" t="s">
        <v>1328</v>
      </c>
      <c r="D633" s="584" t="s">
        <v>1328</v>
      </c>
      <c r="E633" s="610">
        <v>0</v>
      </c>
      <c r="F633" s="610">
        <v>0</v>
      </c>
      <c r="G633" s="610">
        <v>0</v>
      </c>
      <c r="H633" s="610">
        <v>0</v>
      </c>
      <c r="I633" s="610">
        <v>0</v>
      </c>
      <c r="J633" s="610">
        <v>0</v>
      </c>
      <c r="K633" s="610">
        <v>0</v>
      </c>
      <c r="L633" s="610">
        <v>0</v>
      </c>
      <c r="M633" s="610">
        <v>0</v>
      </c>
      <c r="N633" s="610">
        <v>0</v>
      </c>
      <c r="O633" s="610">
        <v>0</v>
      </c>
      <c r="P633" s="610">
        <v>0</v>
      </c>
      <c r="Q633" s="610">
        <v>0</v>
      </c>
      <c r="R633" s="610">
        <v>0</v>
      </c>
      <c r="S633" s="610">
        <v>0</v>
      </c>
      <c r="T633" s="610">
        <v>0</v>
      </c>
      <c r="U633" s="610">
        <v>0</v>
      </c>
    </row>
    <row r="634" spans="2:21" x14ac:dyDescent="0.25">
      <c r="B634" s="584" t="s">
        <v>1328</v>
      </c>
      <c r="C634" s="584" t="s">
        <v>1328</v>
      </c>
      <c r="D634" s="584" t="s">
        <v>1328</v>
      </c>
      <c r="E634" s="610">
        <v>0</v>
      </c>
      <c r="F634" s="610">
        <v>0</v>
      </c>
      <c r="G634" s="610">
        <v>0</v>
      </c>
      <c r="H634" s="610">
        <v>0</v>
      </c>
      <c r="I634" s="610">
        <v>0</v>
      </c>
      <c r="J634" s="610">
        <v>0</v>
      </c>
      <c r="K634" s="610">
        <v>0</v>
      </c>
      <c r="L634" s="610">
        <v>0</v>
      </c>
      <c r="M634" s="610">
        <v>0</v>
      </c>
      <c r="N634" s="610">
        <v>0</v>
      </c>
      <c r="O634" s="610">
        <v>0</v>
      </c>
      <c r="P634" s="610">
        <v>0</v>
      </c>
      <c r="Q634" s="610">
        <v>0</v>
      </c>
      <c r="R634" s="610">
        <v>0</v>
      </c>
      <c r="S634" s="610">
        <v>0</v>
      </c>
      <c r="T634" s="610">
        <v>0</v>
      </c>
      <c r="U634" s="610">
        <v>0</v>
      </c>
    </row>
    <row r="635" spans="2:21" x14ac:dyDescent="0.25">
      <c r="B635" s="584" t="s">
        <v>1328</v>
      </c>
      <c r="C635" s="584" t="s">
        <v>1328</v>
      </c>
      <c r="D635" s="584" t="s">
        <v>1328</v>
      </c>
      <c r="E635" s="610">
        <v>0</v>
      </c>
      <c r="F635" s="610">
        <v>0</v>
      </c>
      <c r="G635" s="610">
        <v>0</v>
      </c>
      <c r="H635" s="610">
        <v>0</v>
      </c>
      <c r="I635" s="610">
        <v>0</v>
      </c>
      <c r="J635" s="610">
        <v>0</v>
      </c>
      <c r="K635" s="610">
        <v>0</v>
      </c>
      <c r="L635" s="610">
        <v>0</v>
      </c>
      <c r="M635" s="610">
        <v>0</v>
      </c>
      <c r="N635" s="610">
        <v>0</v>
      </c>
      <c r="O635" s="610">
        <v>0</v>
      </c>
      <c r="P635" s="610">
        <v>0</v>
      </c>
      <c r="Q635" s="610">
        <v>0</v>
      </c>
      <c r="R635" s="610">
        <v>0</v>
      </c>
      <c r="S635" s="610">
        <v>0</v>
      </c>
      <c r="T635" s="610">
        <v>0</v>
      </c>
      <c r="U635" s="610">
        <v>0</v>
      </c>
    </row>
    <row r="636" spans="2:21" x14ac:dyDescent="0.25">
      <c r="B636" s="584" t="s">
        <v>1328</v>
      </c>
      <c r="C636" s="584" t="s">
        <v>1328</v>
      </c>
      <c r="D636" s="584" t="s">
        <v>1328</v>
      </c>
      <c r="E636" s="610">
        <v>0</v>
      </c>
      <c r="F636" s="610">
        <v>0</v>
      </c>
      <c r="G636" s="610">
        <v>0</v>
      </c>
      <c r="H636" s="610">
        <v>0</v>
      </c>
      <c r="I636" s="610">
        <v>0</v>
      </c>
      <c r="J636" s="610">
        <v>0</v>
      </c>
      <c r="K636" s="610">
        <v>0</v>
      </c>
      <c r="L636" s="610">
        <v>0</v>
      </c>
      <c r="M636" s="610">
        <v>0</v>
      </c>
      <c r="N636" s="610">
        <v>0</v>
      </c>
      <c r="O636" s="610">
        <v>0</v>
      </c>
      <c r="P636" s="610">
        <v>0</v>
      </c>
      <c r="Q636" s="610">
        <v>0</v>
      </c>
      <c r="R636" s="610">
        <v>0</v>
      </c>
      <c r="S636" s="610">
        <v>0</v>
      </c>
      <c r="T636" s="610">
        <v>0</v>
      </c>
      <c r="U636" s="610">
        <v>0</v>
      </c>
    </row>
    <row r="637" spans="2:21" x14ac:dyDescent="0.25">
      <c r="B637" s="584" t="s">
        <v>1328</v>
      </c>
      <c r="C637" s="584" t="s">
        <v>1328</v>
      </c>
      <c r="D637" s="584" t="s">
        <v>1328</v>
      </c>
      <c r="E637" s="610">
        <v>0</v>
      </c>
      <c r="F637" s="610">
        <v>0</v>
      </c>
      <c r="G637" s="610">
        <v>0</v>
      </c>
      <c r="H637" s="610">
        <v>0</v>
      </c>
      <c r="I637" s="610">
        <v>0</v>
      </c>
      <c r="J637" s="610">
        <v>0</v>
      </c>
      <c r="K637" s="610">
        <v>0</v>
      </c>
      <c r="L637" s="610">
        <v>0</v>
      </c>
      <c r="M637" s="610">
        <v>0</v>
      </c>
      <c r="N637" s="610">
        <v>0</v>
      </c>
      <c r="O637" s="610">
        <v>0</v>
      </c>
      <c r="P637" s="610">
        <v>0</v>
      </c>
      <c r="Q637" s="610">
        <v>0</v>
      </c>
      <c r="R637" s="610">
        <v>0</v>
      </c>
      <c r="S637" s="610">
        <v>0</v>
      </c>
      <c r="T637" s="610">
        <v>0</v>
      </c>
      <c r="U637" s="610">
        <v>0</v>
      </c>
    </row>
    <row r="638" spans="2:21" x14ac:dyDescent="0.25">
      <c r="B638" s="584" t="s">
        <v>1328</v>
      </c>
      <c r="C638" s="584" t="s">
        <v>1328</v>
      </c>
      <c r="D638" s="584" t="s">
        <v>1328</v>
      </c>
      <c r="E638" s="610">
        <v>0</v>
      </c>
      <c r="F638" s="610">
        <v>0</v>
      </c>
      <c r="G638" s="610">
        <v>0</v>
      </c>
      <c r="H638" s="610">
        <v>0</v>
      </c>
      <c r="I638" s="610">
        <v>0</v>
      </c>
      <c r="J638" s="610">
        <v>0</v>
      </c>
      <c r="K638" s="610">
        <v>0</v>
      </c>
      <c r="L638" s="610">
        <v>0</v>
      </c>
      <c r="M638" s="610">
        <v>0</v>
      </c>
      <c r="N638" s="610">
        <v>0</v>
      </c>
      <c r="O638" s="610">
        <v>0</v>
      </c>
      <c r="P638" s="610">
        <v>0</v>
      </c>
      <c r="Q638" s="610">
        <v>0</v>
      </c>
      <c r="R638" s="610">
        <v>0</v>
      </c>
      <c r="S638" s="610">
        <v>0</v>
      </c>
      <c r="T638" s="610">
        <v>0</v>
      </c>
      <c r="U638" s="610">
        <v>0</v>
      </c>
    </row>
    <row r="639" spans="2:21" x14ac:dyDescent="0.25">
      <c r="B639" s="584" t="s">
        <v>1328</v>
      </c>
      <c r="C639" s="584" t="s">
        <v>1328</v>
      </c>
      <c r="D639" s="584" t="s">
        <v>1328</v>
      </c>
      <c r="E639" s="610">
        <v>0</v>
      </c>
      <c r="F639" s="610">
        <v>0</v>
      </c>
      <c r="G639" s="610">
        <v>0</v>
      </c>
      <c r="H639" s="610">
        <v>0</v>
      </c>
      <c r="I639" s="610">
        <v>0</v>
      </c>
      <c r="J639" s="610">
        <v>0</v>
      </c>
      <c r="K639" s="610">
        <v>0</v>
      </c>
      <c r="L639" s="610">
        <v>0</v>
      </c>
      <c r="M639" s="610">
        <v>0</v>
      </c>
      <c r="N639" s="610">
        <v>0</v>
      </c>
      <c r="O639" s="610">
        <v>0</v>
      </c>
      <c r="P639" s="610">
        <v>0</v>
      </c>
      <c r="Q639" s="610">
        <v>0</v>
      </c>
      <c r="R639" s="610">
        <v>0</v>
      </c>
      <c r="S639" s="610">
        <v>0</v>
      </c>
      <c r="T639" s="610">
        <v>0</v>
      </c>
      <c r="U639" s="610">
        <v>0</v>
      </c>
    </row>
    <row r="640" spans="2:21" x14ac:dyDescent="0.25">
      <c r="B640" s="584" t="s">
        <v>1328</v>
      </c>
      <c r="C640" s="584" t="s">
        <v>1328</v>
      </c>
      <c r="D640" s="584" t="s">
        <v>1328</v>
      </c>
      <c r="E640" s="610">
        <v>0</v>
      </c>
      <c r="F640" s="610">
        <v>0</v>
      </c>
      <c r="G640" s="610">
        <v>0</v>
      </c>
      <c r="H640" s="610">
        <v>0</v>
      </c>
      <c r="I640" s="610">
        <v>0</v>
      </c>
      <c r="J640" s="610">
        <v>0</v>
      </c>
      <c r="K640" s="610">
        <v>0</v>
      </c>
      <c r="L640" s="610">
        <v>0</v>
      </c>
      <c r="M640" s="610">
        <v>0</v>
      </c>
      <c r="N640" s="610">
        <v>0</v>
      </c>
      <c r="O640" s="610">
        <v>0</v>
      </c>
      <c r="P640" s="610">
        <v>0</v>
      </c>
      <c r="Q640" s="610">
        <v>0</v>
      </c>
      <c r="R640" s="610">
        <v>0</v>
      </c>
      <c r="S640" s="610">
        <v>0</v>
      </c>
      <c r="T640" s="610">
        <v>0</v>
      </c>
      <c r="U640" s="610">
        <v>0</v>
      </c>
    </row>
    <row r="641" spans="2:21" x14ac:dyDescent="0.25">
      <c r="B641" s="584" t="s">
        <v>1328</v>
      </c>
      <c r="C641" s="584" t="s">
        <v>1328</v>
      </c>
      <c r="D641" s="584" t="s">
        <v>1328</v>
      </c>
      <c r="E641" s="610">
        <v>0</v>
      </c>
      <c r="F641" s="610">
        <v>0</v>
      </c>
      <c r="G641" s="610">
        <v>0</v>
      </c>
      <c r="H641" s="610">
        <v>0</v>
      </c>
      <c r="I641" s="610">
        <v>0</v>
      </c>
      <c r="J641" s="610">
        <v>0</v>
      </c>
      <c r="K641" s="610">
        <v>0</v>
      </c>
      <c r="L641" s="610">
        <v>0</v>
      </c>
      <c r="M641" s="610">
        <v>0</v>
      </c>
      <c r="N641" s="610">
        <v>0</v>
      </c>
      <c r="O641" s="610">
        <v>0</v>
      </c>
      <c r="P641" s="610">
        <v>0</v>
      </c>
      <c r="Q641" s="610">
        <v>0</v>
      </c>
      <c r="R641" s="610">
        <v>0</v>
      </c>
      <c r="S641" s="610">
        <v>0</v>
      </c>
      <c r="T641" s="610">
        <v>0</v>
      </c>
      <c r="U641" s="610">
        <v>0</v>
      </c>
    </row>
    <row r="642" spans="2:21" x14ac:dyDescent="0.25">
      <c r="B642" s="584" t="s">
        <v>1328</v>
      </c>
      <c r="C642" s="584" t="s">
        <v>1328</v>
      </c>
      <c r="D642" s="584" t="s">
        <v>1328</v>
      </c>
      <c r="E642" s="610">
        <v>0</v>
      </c>
      <c r="F642" s="610">
        <v>0</v>
      </c>
      <c r="G642" s="610">
        <v>0</v>
      </c>
      <c r="H642" s="610">
        <v>0</v>
      </c>
      <c r="I642" s="610">
        <v>0</v>
      </c>
      <c r="J642" s="610">
        <v>0</v>
      </c>
      <c r="K642" s="610">
        <v>0</v>
      </c>
      <c r="L642" s="610">
        <v>0</v>
      </c>
      <c r="M642" s="610">
        <v>0</v>
      </c>
      <c r="N642" s="610">
        <v>0</v>
      </c>
      <c r="O642" s="610">
        <v>0</v>
      </c>
      <c r="P642" s="610">
        <v>0</v>
      </c>
      <c r="Q642" s="610">
        <v>0</v>
      </c>
      <c r="R642" s="610">
        <v>0</v>
      </c>
      <c r="S642" s="610">
        <v>0</v>
      </c>
      <c r="T642" s="610">
        <v>0</v>
      </c>
      <c r="U642" s="610">
        <v>0</v>
      </c>
    </row>
    <row r="643" spans="2:21" x14ac:dyDescent="0.25">
      <c r="B643" s="584" t="s">
        <v>1328</v>
      </c>
      <c r="C643" s="584" t="s">
        <v>1328</v>
      </c>
      <c r="D643" s="584" t="s">
        <v>1328</v>
      </c>
      <c r="E643" s="610">
        <v>0</v>
      </c>
      <c r="F643" s="610">
        <v>0</v>
      </c>
      <c r="G643" s="610">
        <v>0</v>
      </c>
      <c r="H643" s="610">
        <v>0</v>
      </c>
      <c r="I643" s="610">
        <v>0</v>
      </c>
      <c r="J643" s="610">
        <v>0</v>
      </c>
      <c r="K643" s="610">
        <v>0</v>
      </c>
      <c r="L643" s="610">
        <v>0</v>
      </c>
      <c r="M643" s="610">
        <v>0</v>
      </c>
      <c r="N643" s="610">
        <v>0</v>
      </c>
      <c r="O643" s="610">
        <v>0</v>
      </c>
      <c r="P643" s="610">
        <v>0</v>
      </c>
      <c r="Q643" s="610">
        <v>0</v>
      </c>
      <c r="R643" s="610">
        <v>0</v>
      </c>
      <c r="S643" s="610">
        <v>0</v>
      </c>
      <c r="T643" s="610">
        <v>0</v>
      </c>
      <c r="U643" s="610">
        <v>0</v>
      </c>
    </row>
    <row r="644" spans="2:21" x14ac:dyDescent="0.25">
      <c r="B644" s="584" t="s">
        <v>1328</v>
      </c>
      <c r="C644" s="584" t="s">
        <v>1328</v>
      </c>
      <c r="D644" s="584" t="s">
        <v>1328</v>
      </c>
      <c r="E644" s="610">
        <v>0</v>
      </c>
      <c r="F644" s="610">
        <v>0</v>
      </c>
      <c r="G644" s="610">
        <v>0</v>
      </c>
      <c r="H644" s="610">
        <v>0</v>
      </c>
      <c r="I644" s="610">
        <v>0</v>
      </c>
      <c r="J644" s="610">
        <v>0</v>
      </c>
      <c r="K644" s="610">
        <v>0</v>
      </c>
      <c r="L644" s="610">
        <v>0</v>
      </c>
      <c r="M644" s="610">
        <v>0</v>
      </c>
      <c r="N644" s="610">
        <v>0</v>
      </c>
      <c r="O644" s="610">
        <v>0</v>
      </c>
      <c r="P644" s="610">
        <v>0</v>
      </c>
      <c r="Q644" s="610">
        <v>0</v>
      </c>
      <c r="R644" s="610">
        <v>0</v>
      </c>
      <c r="S644" s="610">
        <v>0</v>
      </c>
      <c r="T644" s="610">
        <v>0</v>
      </c>
      <c r="U644" s="610">
        <v>0</v>
      </c>
    </row>
    <row r="645" spans="2:21" x14ac:dyDescent="0.25">
      <c r="B645" s="584" t="s">
        <v>1328</v>
      </c>
      <c r="C645" s="584" t="s">
        <v>1328</v>
      </c>
      <c r="D645" s="584" t="s">
        <v>1328</v>
      </c>
      <c r="E645" s="610">
        <v>0</v>
      </c>
      <c r="F645" s="610">
        <v>0</v>
      </c>
      <c r="G645" s="610">
        <v>0</v>
      </c>
      <c r="H645" s="610">
        <v>0</v>
      </c>
      <c r="I645" s="610">
        <v>0</v>
      </c>
      <c r="J645" s="610">
        <v>0</v>
      </c>
      <c r="K645" s="610">
        <v>0</v>
      </c>
      <c r="L645" s="610">
        <v>0</v>
      </c>
      <c r="M645" s="610">
        <v>0</v>
      </c>
      <c r="N645" s="610">
        <v>0</v>
      </c>
      <c r="O645" s="610">
        <v>0</v>
      </c>
      <c r="P645" s="610">
        <v>0</v>
      </c>
      <c r="Q645" s="610">
        <v>0</v>
      </c>
      <c r="R645" s="610">
        <v>0</v>
      </c>
      <c r="S645" s="610">
        <v>0</v>
      </c>
      <c r="T645" s="610">
        <v>0</v>
      </c>
      <c r="U645" s="610">
        <v>0</v>
      </c>
    </row>
    <row r="646" spans="2:21" x14ac:dyDescent="0.25">
      <c r="B646" s="584" t="s">
        <v>1328</v>
      </c>
      <c r="C646" s="584" t="s">
        <v>1328</v>
      </c>
      <c r="D646" s="584" t="s">
        <v>1328</v>
      </c>
      <c r="E646" s="610">
        <v>0</v>
      </c>
      <c r="F646" s="610">
        <v>0</v>
      </c>
      <c r="G646" s="610">
        <v>0</v>
      </c>
      <c r="H646" s="610">
        <v>0</v>
      </c>
      <c r="I646" s="610">
        <v>0</v>
      </c>
      <c r="J646" s="610">
        <v>0</v>
      </c>
      <c r="K646" s="610">
        <v>0</v>
      </c>
      <c r="L646" s="610">
        <v>0</v>
      </c>
      <c r="M646" s="610">
        <v>0</v>
      </c>
      <c r="N646" s="610">
        <v>0</v>
      </c>
      <c r="O646" s="610">
        <v>0</v>
      </c>
      <c r="P646" s="610">
        <v>0</v>
      </c>
      <c r="Q646" s="610">
        <v>0</v>
      </c>
      <c r="R646" s="610">
        <v>0</v>
      </c>
      <c r="S646" s="610">
        <v>0</v>
      </c>
      <c r="T646" s="610">
        <v>0</v>
      </c>
      <c r="U646" s="610">
        <v>0</v>
      </c>
    </row>
    <row r="647" spans="2:21" x14ac:dyDescent="0.25">
      <c r="B647" s="584" t="s">
        <v>1328</v>
      </c>
      <c r="C647" s="584" t="s">
        <v>1328</v>
      </c>
      <c r="D647" s="584" t="s">
        <v>1328</v>
      </c>
      <c r="E647" s="610">
        <v>0</v>
      </c>
      <c r="F647" s="610">
        <v>0</v>
      </c>
      <c r="G647" s="610">
        <v>0</v>
      </c>
      <c r="H647" s="610">
        <v>0</v>
      </c>
      <c r="I647" s="610">
        <v>0</v>
      </c>
      <c r="J647" s="610">
        <v>0</v>
      </c>
      <c r="K647" s="610">
        <v>0</v>
      </c>
      <c r="L647" s="610">
        <v>0</v>
      </c>
      <c r="M647" s="610">
        <v>0</v>
      </c>
      <c r="N647" s="610">
        <v>0</v>
      </c>
      <c r="O647" s="610">
        <v>0</v>
      </c>
      <c r="P647" s="610">
        <v>0</v>
      </c>
      <c r="Q647" s="610">
        <v>0</v>
      </c>
      <c r="R647" s="610">
        <v>0</v>
      </c>
      <c r="S647" s="610">
        <v>0</v>
      </c>
      <c r="T647" s="610">
        <v>0</v>
      </c>
      <c r="U647" s="610">
        <v>0</v>
      </c>
    </row>
    <row r="648" spans="2:21" x14ac:dyDescent="0.25">
      <c r="B648" s="584" t="s">
        <v>1328</v>
      </c>
      <c r="C648" s="584" t="s">
        <v>1328</v>
      </c>
      <c r="D648" s="584" t="s">
        <v>1328</v>
      </c>
      <c r="E648" s="610">
        <v>0</v>
      </c>
      <c r="F648" s="610">
        <v>0</v>
      </c>
      <c r="G648" s="610">
        <v>0</v>
      </c>
      <c r="H648" s="610">
        <v>0</v>
      </c>
      <c r="I648" s="610">
        <v>0</v>
      </c>
      <c r="J648" s="610">
        <v>0</v>
      </c>
      <c r="K648" s="610">
        <v>0</v>
      </c>
      <c r="L648" s="610">
        <v>0</v>
      </c>
      <c r="M648" s="610">
        <v>0</v>
      </c>
      <c r="N648" s="610">
        <v>0</v>
      </c>
      <c r="O648" s="610">
        <v>0</v>
      </c>
      <c r="P648" s="610">
        <v>0</v>
      </c>
      <c r="Q648" s="610">
        <v>0</v>
      </c>
      <c r="R648" s="610">
        <v>0</v>
      </c>
      <c r="S648" s="610">
        <v>0</v>
      </c>
      <c r="T648" s="610">
        <v>0</v>
      </c>
      <c r="U648" s="610">
        <v>0</v>
      </c>
    </row>
    <row r="649" spans="2:21" x14ac:dyDescent="0.25">
      <c r="B649" s="584" t="s">
        <v>1328</v>
      </c>
      <c r="C649" s="584" t="s">
        <v>1328</v>
      </c>
      <c r="D649" s="584" t="s">
        <v>1328</v>
      </c>
      <c r="E649" s="610">
        <v>0</v>
      </c>
      <c r="F649" s="610">
        <v>0</v>
      </c>
      <c r="G649" s="610">
        <v>0</v>
      </c>
      <c r="H649" s="610">
        <v>0</v>
      </c>
      <c r="I649" s="610">
        <v>0</v>
      </c>
      <c r="J649" s="610">
        <v>0</v>
      </c>
      <c r="K649" s="610">
        <v>0</v>
      </c>
      <c r="L649" s="610">
        <v>0</v>
      </c>
      <c r="M649" s="610">
        <v>0</v>
      </c>
      <c r="N649" s="610">
        <v>0</v>
      </c>
      <c r="O649" s="610">
        <v>0</v>
      </c>
      <c r="P649" s="610">
        <v>0</v>
      </c>
      <c r="Q649" s="610">
        <v>0</v>
      </c>
      <c r="R649" s="610">
        <v>0</v>
      </c>
      <c r="S649" s="610">
        <v>0</v>
      </c>
      <c r="T649" s="610">
        <v>0</v>
      </c>
      <c r="U649" s="610">
        <v>0</v>
      </c>
    </row>
    <row r="650" spans="2:21" x14ac:dyDescent="0.25">
      <c r="B650" s="584" t="s">
        <v>1328</v>
      </c>
      <c r="C650" s="584" t="s">
        <v>1328</v>
      </c>
      <c r="D650" s="584" t="s">
        <v>1328</v>
      </c>
      <c r="E650" s="610">
        <v>0</v>
      </c>
      <c r="F650" s="610">
        <v>0</v>
      </c>
      <c r="G650" s="610">
        <v>0</v>
      </c>
      <c r="H650" s="610">
        <v>0</v>
      </c>
      <c r="I650" s="610">
        <v>0</v>
      </c>
      <c r="J650" s="610">
        <v>0</v>
      </c>
      <c r="K650" s="610">
        <v>0</v>
      </c>
      <c r="L650" s="610">
        <v>0</v>
      </c>
      <c r="M650" s="610">
        <v>0</v>
      </c>
      <c r="N650" s="610">
        <v>0</v>
      </c>
      <c r="O650" s="610">
        <v>0</v>
      </c>
      <c r="P650" s="610">
        <v>0</v>
      </c>
      <c r="Q650" s="610">
        <v>0</v>
      </c>
      <c r="R650" s="610">
        <v>0</v>
      </c>
      <c r="S650" s="610">
        <v>0</v>
      </c>
      <c r="T650" s="610">
        <v>0</v>
      </c>
      <c r="U650" s="610">
        <v>0</v>
      </c>
    </row>
    <row r="651" spans="2:21" x14ac:dyDescent="0.25">
      <c r="B651" s="584" t="s">
        <v>1328</v>
      </c>
      <c r="C651" s="584" t="s">
        <v>1328</v>
      </c>
      <c r="D651" s="584" t="s">
        <v>1328</v>
      </c>
      <c r="E651" s="610">
        <v>0</v>
      </c>
      <c r="F651" s="610">
        <v>0</v>
      </c>
      <c r="G651" s="610">
        <v>0</v>
      </c>
      <c r="H651" s="610">
        <v>0</v>
      </c>
      <c r="I651" s="610">
        <v>0</v>
      </c>
      <c r="J651" s="610">
        <v>0</v>
      </c>
      <c r="K651" s="610">
        <v>0</v>
      </c>
      <c r="L651" s="610">
        <v>0</v>
      </c>
      <c r="M651" s="610">
        <v>0</v>
      </c>
      <c r="N651" s="610">
        <v>0</v>
      </c>
      <c r="O651" s="610">
        <v>0</v>
      </c>
      <c r="P651" s="610">
        <v>0</v>
      </c>
      <c r="Q651" s="610">
        <v>0</v>
      </c>
      <c r="R651" s="610">
        <v>0</v>
      </c>
      <c r="S651" s="610">
        <v>0</v>
      </c>
      <c r="T651" s="610">
        <v>0</v>
      </c>
      <c r="U651" s="610">
        <v>0</v>
      </c>
    </row>
    <row r="652" spans="2:21" x14ac:dyDescent="0.25">
      <c r="B652" s="584" t="s">
        <v>1328</v>
      </c>
      <c r="C652" s="584" t="s">
        <v>1328</v>
      </c>
      <c r="D652" s="584" t="s">
        <v>1328</v>
      </c>
      <c r="E652" s="610">
        <v>0</v>
      </c>
      <c r="F652" s="610">
        <v>0</v>
      </c>
      <c r="G652" s="610">
        <v>0</v>
      </c>
      <c r="H652" s="610">
        <v>0</v>
      </c>
      <c r="I652" s="610">
        <v>0</v>
      </c>
      <c r="J652" s="610">
        <v>0</v>
      </c>
      <c r="K652" s="610">
        <v>0</v>
      </c>
      <c r="L652" s="610">
        <v>0</v>
      </c>
      <c r="M652" s="610">
        <v>0</v>
      </c>
      <c r="N652" s="610">
        <v>0</v>
      </c>
      <c r="O652" s="610">
        <v>0</v>
      </c>
      <c r="P652" s="610">
        <v>0</v>
      </c>
      <c r="Q652" s="610">
        <v>0</v>
      </c>
      <c r="R652" s="610">
        <v>0</v>
      </c>
      <c r="S652" s="610">
        <v>0</v>
      </c>
      <c r="T652" s="610">
        <v>0</v>
      </c>
      <c r="U652" s="610">
        <v>0</v>
      </c>
    </row>
    <row r="653" spans="2:21" x14ac:dyDescent="0.25">
      <c r="B653" s="584" t="s">
        <v>1328</v>
      </c>
      <c r="C653" s="584" t="s">
        <v>1328</v>
      </c>
      <c r="D653" s="584" t="s">
        <v>1328</v>
      </c>
      <c r="E653" s="610">
        <v>0</v>
      </c>
      <c r="F653" s="610">
        <v>0</v>
      </c>
      <c r="G653" s="610">
        <v>0</v>
      </c>
      <c r="H653" s="610">
        <v>0</v>
      </c>
      <c r="I653" s="610">
        <v>0</v>
      </c>
      <c r="J653" s="610">
        <v>0</v>
      </c>
      <c r="K653" s="610">
        <v>0</v>
      </c>
      <c r="L653" s="610">
        <v>0</v>
      </c>
      <c r="M653" s="610">
        <v>0</v>
      </c>
      <c r="N653" s="610">
        <v>0</v>
      </c>
      <c r="O653" s="610">
        <v>0</v>
      </c>
      <c r="P653" s="610">
        <v>0</v>
      </c>
      <c r="Q653" s="610">
        <v>0</v>
      </c>
      <c r="R653" s="610">
        <v>0</v>
      </c>
      <c r="S653" s="610">
        <v>0</v>
      </c>
      <c r="T653" s="610">
        <v>0</v>
      </c>
      <c r="U653" s="610">
        <v>0</v>
      </c>
    </row>
    <row r="654" spans="2:21" x14ac:dyDescent="0.25">
      <c r="B654" s="584" t="s">
        <v>1328</v>
      </c>
      <c r="C654" s="584" t="s">
        <v>1328</v>
      </c>
      <c r="D654" s="584" t="s">
        <v>1328</v>
      </c>
      <c r="E654" s="610">
        <v>0</v>
      </c>
      <c r="F654" s="610">
        <v>0</v>
      </c>
      <c r="G654" s="610">
        <v>0</v>
      </c>
      <c r="H654" s="610">
        <v>0</v>
      </c>
      <c r="I654" s="610">
        <v>0</v>
      </c>
      <c r="J654" s="610">
        <v>0</v>
      </c>
      <c r="K654" s="610">
        <v>0</v>
      </c>
      <c r="L654" s="610">
        <v>0</v>
      </c>
      <c r="M654" s="610">
        <v>0</v>
      </c>
      <c r="N654" s="610">
        <v>0</v>
      </c>
      <c r="O654" s="610">
        <v>0</v>
      </c>
      <c r="P654" s="610">
        <v>0</v>
      </c>
      <c r="Q654" s="610">
        <v>0</v>
      </c>
      <c r="R654" s="610">
        <v>0</v>
      </c>
      <c r="S654" s="610">
        <v>0</v>
      </c>
      <c r="T654" s="610">
        <v>0</v>
      </c>
      <c r="U654" s="610">
        <v>0</v>
      </c>
    </row>
    <row r="655" spans="2:21" x14ac:dyDescent="0.25">
      <c r="B655" s="584" t="s">
        <v>1328</v>
      </c>
      <c r="C655" s="584" t="s">
        <v>1328</v>
      </c>
      <c r="D655" s="584" t="s">
        <v>1328</v>
      </c>
      <c r="E655" s="610">
        <v>0</v>
      </c>
      <c r="F655" s="610">
        <v>0</v>
      </c>
      <c r="G655" s="610">
        <v>0</v>
      </c>
      <c r="H655" s="610">
        <v>0</v>
      </c>
      <c r="I655" s="610">
        <v>0</v>
      </c>
      <c r="J655" s="610">
        <v>0</v>
      </c>
      <c r="K655" s="610">
        <v>0</v>
      </c>
      <c r="L655" s="610">
        <v>0</v>
      </c>
      <c r="M655" s="610">
        <v>0</v>
      </c>
      <c r="N655" s="610">
        <v>0</v>
      </c>
      <c r="O655" s="610">
        <v>0</v>
      </c>
      <c r="P655" s="610">
        <v>0</v>
      </c>
      <c r="Q655" s="610">
        <v>0</v>
      </c>
      <c r="R655" s="610">
        <v>0</v>
      </c>
      <c r="S655" s="610">
        <v>0</v>
      </c>
      <c r="T655" s="610">
        <v>0</v>
      </c>
      <c r="U655" s="610">
        <v>0</v>
      </c>
    </row>
    <row r="656" spans="2:21" x14ac:dyDescent="0.25">
      <c r="B656" s="584" t="s">
        <v>1328</v>
      </c>
      <c r="C656" s="584" t="s">
        <v>1328</v>
      </c>
      <c r="D656" s="584" t="s">
        <v>1328</v>
      </c>
      <c r="E656" s="610">
        <v>0</v>
      </c>
      <c r="F656" s="610">
        <v>0</v>
      </c>
      <c r="G656" s="610">
        <v>0</v>
      </c>
      <c r="H656" s="610">
        <v>0</v>
      </c>
      <c r="I656" s="610">
        <v>0</v>
      </c>
      <c r="J656" s="610">
        <v>0</v>
      </c>
      <c r="K656" s="610">
        <v>0</v>
      </c>
      <c r="L656" s="610">
        <v>0</v>
      </c>
      <c r="M656" s="610">
        <v>0</v>
      </c>
      <c r="N656" s="610">
        <v>0</v>
      </c>
      <c r="O656" s="610">
        <v>0</v>
      </c>
      <c r="P656" s="610">
        <v>0</v>
      </c>
      <c r="Q656" s="610">
        <v>0</v>
      </c>
      <c r="R656" s="610">
        <v>0</v>
      </c>
      <c r="S656" s="610">
        <v>0</v>
      </c>
      <c r="T656" s="610">
        <v>0</v>
      </c>
      <c r="U656" s="610">
        <v>0</v>
      </c>
    </row>
    <row r="657" spans="2:21" x14ac:dyDescent="0.25">
      <c r="B657" s="584" t="s">
        <v>1328</v>
      </c>
      <c r="C657" s="584" t="s">
        <v>1328</v>
      </c>
      <c r="D657" s="584" t="s">
        <v>1328</v>
      </c>
      <c r="E657" s="610">
        <v>0</v>
      </c>
      <c r="F657" s="610">
        <v>0</v>
      </c>
      <c r="G657" s="610">
        <v>0</v>
      </c>
      <c r="H657" s="610">
        <v>0</v>
      </c>
      <c r="I657" s="610">
        <v>0</v>
      </c>
      <c r="J657" s="610">
        <v>0</v>
      </c>
      <c r="K657" s="610">
        <v>0</v>
      </c>
      <c r="L657" s="610">
        <v>0</v>
      </c>
      <c r="M657" s="610">
        <v>0</v>
      </c>
      <c r="N657" s="610">
        <v>0</v>
      </c>
      <c r="O657" s="610">
        <v>0</v>
      </c>
      <c r="P657" s="610">
        <v>0</v>
      </c>
      <c r="Q657" s="610">
        <v>0</v>
      </c>
      <c r="R657" s="610">
        <v>0</v>
      </c>
      <c r="S657" s="610">
        <v>0</v>
      </c>
      <c r="T657" s="610">
        <v>0</v>
      </c>
      <c r="U657" s="610">
        <v>0</v>
      </c>
    </row>
    <row r="658" spans="2:21" x14ac:dyDescent="0.25">
      <c r="B658" s="584" t="s">
        <v>1328</v>
      </c>
      <c r="C658" s="584" t="s">
        <v>1328</v>
      </c>
      <c r="D658" s="584" t="s">
        <v>1328</v>
      </c>
      <c r="E658" s="610">
        <v>0</v>
      </c>
      <c r="F658" s="610">
        <v>0</v>
      </c>
      <c r="G658" s="610">
        <v>0</v>
      </c>
      <c r="H658" s="610">
        <v>0</v>
      </c>
      <c r="I658" s="610">
        <v>0</v>
      </c>
      <c r="J658" s="610">
        <v>0</v>
      </c>
      <c r="K658" s="610">
        <v>0</v>
      </c>
      <c r="L658" s="610">
        <v>0</v>
      </c>
      <c r="M658" s="610">
        <v>0</v>
      </c>
      <c r="N658" s="610">
        <v>0</v>
      </c>
      <c r="O658" s="610">
        <v>0</v>
      </c>
      <c r="P658" s="610">
        <v>0</v>
      </c>
      <c r="Q658" s="610">
        <v>0</v>
      </c>
      <c r="R658" s="610">
        <v>0</v>
      </c>
      <c r="S658" s="610">
        <v>0</v>
      </c>
      <c r="T658" s="610">
        <v>0</v>
      </c>
      <c r="U658" s="610">
        <v>0</v>
      </c>
    </row>
    <row r="659" spans="2:21" x14ac:dyDescent="0.25">
      <c r="B659" s="584" t="s">
        <v>1328</v>
      </c>
      <c r="C659" s="584" t="s">
        <v>1328</v>
      </c>
      <c r="D659" s="584" t="s">
        <v>1328</v>
      </c>
      <c r="E659" s="610">
        <v>0</v>
      </c>
      <c r="F659" s="610">
        <v>0</v>
      </c>
      <c r="G659" s="610">
        <v>0</v>
      </c>
      <c r="H659" s="610">
        <v>0</v>
      </c>
      <c r="I659" s="610">
        <v>0</v>
      </c>
      <c r="J659" s="610">
        <v>0</v>
      </c>
      <c r="K659" s="610">
        <v>0</v>
      </c>
      <c r="L659" s="610">
        <v>0</v>
      </c>
      <c r="M659" s="610">
        <v>0</v>
      </c>
      <c r="N659" s="610">
        <v>0</v>
      </c>
      <c r="O659" s="610">
        <v>0</v>
      </c>
      <c r="P659" s="610">
        <v>0</v>
      </c>
      <c r="Q659" s="610">
        <v>0</v>
      </c>
      <c r="R659" s="610">
        <v>0</v>
      </c>
      <c r="S659" s="610">
        <v>0</v>
      </c>
      <c r="T659" s="610">
        <v>0</v>
      </c>
      <c r="U659" s="610">
        <v>0</v>
      </c>
    </row>
    <row r="660" spans="2:21" x14ac:dyDescent="0.25">
      <c r="B660" s="584" t="s">
        <v>1328</v>
      </c>
      <c r="C660" s="584" t="s">
        <v>1328</v>
      </c>
      <c r="D660" s="584" t="s">
        <v>1328</v>
      </c>
      <c r="E660" s="610">
        <v>0</v>
      </c>
      <c r="F660" s="610">
        <v>0</v>
      </c>
      <c r="G660" s="610">
        <v>0</v>
      </c>
      <c r="H660" s="610">
        <v>0</v>
      </c>
      <c r="I660" s="610">
        <v>0</v>
      </c>
      <c r="J660" s="610">
        <v>0</v>
      </c>
      <c r="K660" s="610">
        <v>0</v>
      </c>
      <c r="L660" s="610">
        <v>0</v>
      </c>
      <c r="M660" s="610">
        <v>0</v>
      </c>
      <c r="N660" s="610">
        <v>0</v>
      </c>
      <c r="O660" s="610">
        <v>0</v>
      </c>
      <c r="P660" s="610">
        <v>0</v>
      </c>
      <c r="Q660" s="610">
        <v>0</v>
      </c>
      <c r="R660" s="610">
        <v>0</v>
      </c>
      <c r="S660" s="610">
        <v>0</v>
      </c>
      <c r="T660" s="610">
        <v>0</v>
      </c>
      <c r="U660" s="610">
        <v>0</v>
      </c>
    </row>
    <row r="661" spans="2:21" x14ac:dyDescent="0.25">
      <c r="B661" s="584" t="s">
        <v>1328</v>
      </c>
      <c r="C661" s="584" t="s">
        <v>1328</v>
      </c>
      <c r="D661" s="584" t="s">
        <v>1328</v>
      </c>
      <c r="E661" s="610">
        <v>0</v>
      </c>
      <c r="F661" s="610">
        <v>0</v>
      </c>
      <c r="G661" s="610">
        <v>0</v>
      </c>
      <c r="H661" s="610">
        <v>0</v>
      </c>
      <c r="I661" s="610">
        <v>0</v>
      </c>
      <c r="J661" s="610">
        <v>0</v>
      </c>
      <c r="K661" s="610">
        <v>0</v>
      </c>
      <c r="L661" s="610">
        <v>0</v>
      </c>
      <c r="M661" s="610">
        <v>0</v>
      </c>
      <c r="N661" s="610">
        <v>0</v>
      </c>
      <c r="O661" s="610">
        <v>0</v>
      </c>
      <c r="P661" s="610">
        <v>0</v>
      </c>
      <c r="Q661" s="610">
        <v>0</v>
      </c>
      <c r="R661" s="610">
        <v>0</v>
      </c>
      <c r="S661" s="610">
        <v>0</v>
      </c>
      <c r="T661" s="610">
        <v>0</v>
      </c>
      <c r="U661" s="610">
        <v>0</v>
      </c>
    </row>
    <row r="662" spans="2:21" x14ac:dyDescent="0.25">
      <c r="B662" s="584" t="s">
        <v>1328</v>
      </c>
      <c r="C662" s="584" t="s">
        <v>1328</v>
      </c>
      <c r="D662" s="584" t="s">
        <v>1328</v>
      </c>
      <c r="E662" s="610">
        <v>0</v>
      </c>
      <c r="F662" s="610">
        <v>0</v>
      </c>
      <c r="G662" s="610">
        <v>0</v>
      </c>
      <c r="H662" s="610">
        <v>0</v>
      </c>
      <c r="I662" s="610">
        <v>0</v>
      </c>
      <c r="J662" s="610">
        <v>0</v>
      </c>
      <c r="K662" s="610">
        <v>0</v>
      </c>
      <c r="L662" s="610">
        <v>0</v>
      </c>
      <c r="M662" s="610">
        <v>0</v>
      </c>
      <c r="N662" s="610">
        <v>0</v>
      </c>
      <c r="O662" s="610">
        <v>0</v>
      </c>
      <c r="P662" s="610">
        <v>0</v>
      </c>
      <c r="Q662" s="610">
        <v>0</v>
      </c>
      <c r="R662" s="610">
        <v>0</v>
      </c>
      <c r="S662" s="610">
        <v>0</v>
      </c>
      <c r="T662" s="610">
        <v>0</v>
      </c>
      <c r="U662" s="610">
        <v>0</v>
      </c>
    </row>
    <row r="663" spans="2:21" x14ac:dyDescent="0.25">
      <c r="B663" s="584" t="s">
        <v>1328</v>
      </c>
      <c r="C663" s="584" t="s">
        <v>1328</v>
      </c>
      <c r="D663" s="584" t="s">
        <v>1328</v>
      </c>
      <c r="E663" s="610">
        <v>0</v>
      </c>
      <c r="F663" s="610">
        <v>0</v>
      </c>
      <c r="G663" s="610">
        <v>0</v>
      </c>
      <c r="H663" s="610">
        <v>0</v>
      </c>
      <c r="I663" s="610">
        <v>0</v>
      </c>
      <c r="J663" s="610">
        <v>0</v>
      </c>
      <c r="K663" s="610">
        <v>0</v>
      </c>
      <c r="L663" s="610">
        <v>0</v>
      </c>
      <c r="M663" s="610">
        <v>0</v>
      </c>
      <c r="N663" s="610">
        <v>0</v>
      </c>
      <c r="O663" s="610">
        <v>0</v>
      </c>
      <c r="P663" s="610">
        <v>0</v>
      </c>
      <c r="Q663" s="610">
        <v>0</v>
      </c>
      <c r="R663" s="610">
        <v>0</v>
      </c>
      <c r="S663" s="610">
        <v>0</v>
      </c>
      <c r="T663" s="610">
        <v>0</v>
      </c>
      <c r="U663" s="610">
        <v>0</v>
      </c>
    </row>
    <row r="664" spans="2:21" x14ac:dyDescent="0.25">
      <c r="B664" s="584" t="s">
        <v>1328</v>
      </c>
      <c r="C664" s="584" t="s">
        <v>1328</v>
      </c>
      <c r="D664" s="584" t="s">
        <v>1328</v>
      </c>
      <c r="E664" s="610">
        <v>0</v>
      </c>
      <c r="F664" s="610">
        <v>0</v>
      </c>
      <c r="G664" s="610">
        <v>0</v>
      </c>
      <c r="H664" s="610">
        <v>0</v>
      </c>
      <c r="I664" s="610">
        <v>0</v>
      </c>
      <c r="J664" s="610">
        <v>0</v>
      </c>
      <c r="K664" s="610">
        <v>0</v>
      </c>
      <c r="L664" s="610">
        <v>0</v>
      </c>
      <c r="M664" s="610">
        <v>0</v>
      </c>
      <c r="N664" s="610">
        <v>0</v>
      </c>
      <c r="O664" s="610">
        <v>0</v>
      </c>
      <c r="P664" s="610">
        <v>0</v>
      </c>
      <c r="Q664" s="610">
        <v>0</v>
      </c>
      <c r="R664" s="610">
        <v>0</v>
      </c>
      <c r="S664" s="610">
        <v>0</v>
      </c>
      <c r="T664" s="610">
        <v>0</v>
      </c>
      <c r="U664" s="610">
        <v>0</v>
      </c>
    </row>
    <row r="665" spans="2:21" x14ac:dyDescent="0.25">
      <c r="B665" s="584" t="s">
        <v>1328</v>
      </c>
      <c r="C665" s="584" t="s">
        <v>1328</v>
      </c>
      <c r="D665" s="584" t="s">
        <v>1328</v>
      </c>
      <c r="E665" s="610">
        <v>0</v>
      </c>
      <c r="F665" s="610">
        <v>0</v>
      </c>
      <c r="G665" s="610">
        <v>0</v>
      </c>
      <c r="H665" s="610">
        <v>0</v>
      </c>
      <c r="I665" s="610">
        <v>0</v>
      </c>
      <c r="J665" s="610">
        <v>0</v>
      </c>
      <c r="K665" s="610">
        <v>0</v>
      </c>
      <c r="L665" s="610">
        <v>0</v>
      </c>
      <c r="M665" s="610">
        <v>0</v>
      </c>
      <c r="N665" s="610">
        <v>0</v>
      </c>
      <c r="O665" s="610">
        <v>0</v>
      </c>
      <c r="P665" s="610">
        <v>0</v>
      </c>
      <c r="Q665" s="610">
        <v>0</v>
      </c>
      <c r="R665" s="610">
        <v>0</v>
      </c>
      <c r="S665" s="610">
        <v>0</v>
      </c>
      <c r="T665" s="610">
        <v>0</v>
      </c>
      <c r="U665" s="610">
        <v>0</v>
      </c>
    </row>
    <row r="666" spans="2:21" x14ac:dyDescent="0.25">
      <c r="B666" s="584" t="s">
        <v>1328</v>
      </c>
      <c r="C666" s="584" t="s">
        <v>1328</v>
      </c>
      <c r="D666" s="584" t="s">
        <v>1328</v>
      </c>
      <c r="E666" s="610">
        <v>0</v>
      </c>
      <c r="F666" s="610">
        <v>0</v>
      </c>
      <c r="G666" s="610">
        <v>0</v>
      </c>
      <c r="H666" s="610">
        <v>0</v>
      </c>
      <c r="I666" s="610">
        <v>0</v>
      </c>
      <c r="J666" s="610">
        <v>0</v>
      </c>
      <c r="K666" s="610">
        <v>0</v>
      </c>
      <c r="L666" s="610">
        <v>0</v>
      </c>
      <c r="M666" s="610">
        <v>0</v>
      </c>
      <c r="N666" s="610">
        <v>0</v>
      </c>
      <c r="O666" s="610">
        <v>0</v>
      </c>
      <c r="P666" s="610">
        <v>0</v>
      </c>
      <c r="Q666" s="610">
        <v>0</v>
      </c>
      <c r="R666" s="610">
        <v>0</v>
      </c>
      <c r="S666" s="610">
        <v>0</v>
      </c>
      <c r="T666" s="610">
        <v>0</v>
      </c>
      <c r="U666" s="610">
        <v>0</v>
      </c>
    </row>
    <row r="667" spans="2:21" x14ac:dyDescent="0.25">
      <c r="B667" s="584" t="s">
        <v>1328</v>
      </c>
      <c r="C667" s="584" t="s">
        <v>1328</v>
      </c>
      <c r="D667" s="584" t="s">
        <v>1328</v>
      </c>
      <c r="E667" s="610">
        <v>0</v>
      </c>
      <c r="F667" s="610">
        <v>0</v>
      </c>
      <c r="G667" s="610">
        <v>0</v>
      </c>
      <c r="H667" s="610">
        <v>0</v>
      </c>
      <c r="I667" s="610">
        <v>0</v>
      </c>
      <c r="J667" s="610">
        <v>0</v>
      </c>
      <c r="K667" s="610">
        <v>0</v>
      </c>
      <c r="L667" s="610">
        <v>0</v>
      </c>
      <c r="M667" s="610">
        <v>0</v>
      </c>
      <c r="N667" s="610">
        <v>0</v>
      </c>
      <c r="O667" s="610">
        <v>0</v>
      </c>
      <c r="P667" s="610">
        <v>0</v>
      </c>
      <c r="Q667" s="610">
        <v>0</v>
      </c>
      <c r="R667" s="610">
        <v>0</v>
      </c>
      <c r="S667" s="610">
        <v>0</v>
      </c>
      <c r="T667" s="610">
        <v>0</v>
      </c>
      <c r="U667" s="610">
        <v>0</v>
      </c>
    </row>
    <row r="668" spans="2:21" x14ac:dyDescent="0.25">
      <c r="B668" s="584" t="s">
        <v>1328</v>
      </c>
      <c r="C668" s="584" t="s">
        <v>1328</v>
      </c>
      <c r="D668" s="584" t="s">
        <v>1328</v>
      </c>
      <c r="E668" s="610">
        <v>0</v>
      </c>
      <c r="F668" s="610">
        <v>0</v>
      </c>
      <c r="G668" s="610">
        <v>0</v>
      </c>
      <c r="H668" s="610">
        <v>0</v>
      </c>
      <c r="I668" s="610">
        <v>0</v>
      </c>
      <c r="J668" s="610">
        <v>0</v>
      </c>
      <c r="K668" s="610">
        <v>0</v>
      </c>
      <c r="L668" s="610">
        <v>0</v>
      </c>
      <c r="M668" s="610">
        <v>0</v>
      </c>
      <c r="N668" s="610">
        <v>0</v>
      </c>
      <c r="O668" s="610">
        <v>0</v>
      </c>
      <c r="P668" s="610">
        <v>0</v>
      </c>
      <c r="Q668" s="610">
        <v>0</v>
      </c>
      <c r="R668" s="610">
        <v>0</v>
      </c>
      <c r="S668" s="610">
        <v>0</v>
      </c>
      <c r="T668" s="610">
        <v>0</v>
      </c>
      <c r="U668" s="610">
        <v>0</v>
      </c>
    </row>
    <row r="669" spans="2:21" x14ac:dyDescent="0.25">
      <c r="B669" s="584" t="s">
        <v>1328</v>
      </c>
      <c r="C669" s="584" t="s">
        <v>1328</v>
      </c>
      <c r="D669" s="584" t="s">
        <v>1328</v>
      </c>
      <c r="E669" s="610">
        <v>0</v>
      </c>
      <c r="F669" s="610">
        <v>0</v>
      </c>
      <c r="G669" s="610">
        <v>0</v>
      </c>
      <c r="H669" s="610">
        <v>0</v>
      </c>
      <c r="I669" s="610">
        <v>0</v>
      </c>
      <c r="J669" s="610">
        <v>0</v>
      </c>
      <c r="K669" s="610">
        <v>0</v>
      </c>
      <c r="L669" s="610">
        <v>0</v>
      </c>
      <c r="M669" s="610">
        <v>0</v>
      </c>
      <c r="N669" s="610">
        <v>0</v>
      </c>
      <c r="O669" s="610">
        <v>0</v>
      </c>
      <c r="P669" s="610">
        <v>0</v>
      </c>
      <c r="Q669" s="610">
        <v>0</v>
      </c>
      <c r="R669" s="610">
        <v>0</v>
      </c>
      <c r="S669" s="610">
        <v>0</v>
      </c>
      <c r="T669" s="610">
        <v>0</v>
      </c>
      <c r="U669" s="610">
        <v>0</v>
      </c>
    </row>
    <row r="670" spans="2:21" x14ac:dyDescent="0.25">
      <c r="B670" s="584" t="s">
        <v>1328</v>
      </c>
      <c r="C670" s="584" t="s">
        <v>1328</v>
      </c>
      <c r="D670" s="584" t="s">
        <v>1328</v>
      </c>
      <c r="E670" s="610">
        <v>0</v>
      </c>
      <c r="F670" s="610">
        <v>0</v>
      </c>
      <c r="G670" s="610">
        <v>0</v>
      </c>
      <c r="H670" s="610">
        <v>0</v>
      </c>
      <c r="I670" s="610">
        <v>0</v>
      </c>
      <c r="J670" s="610">
        <v>0</v>
      </c>
      <c r="K670" s="610">
        <v>0</v>
      </c>
      <c r="L670" s="610">
        <v>0</v>
      </c>
      <c r="M670" s="610">
        <v>0</v>
      </c>
      <c r="N670" s="610">
        <v>0</v>
      </c>
      <c r="O670" s="610">
        <v>0</v>
      </c>
      <c r="P670" s="610">
        <v>0</v>
      </c>
      <c r="Q670" s="610">
        <v>0</v>
      </c>
      <c r="R670" s="610">
        <v>0</v>
      </c>
      <c r="S670" s="610">
        <v>0</v>
      </c>
      <c r="T670" s="610">
        <v>0</v>
      </c>
      <c r="U670" s="610">
        <v>0</v>
      </c>
    </row>
    <row r="671" spans="2:21" x14ac:dyDescent="0.25">
      <c r="B671" s="584" t="s">
        <v>1328</v>
      </c>
      <c r="C671" s="584" t="s">
        <v>1328</v>
      </c>
      <c r="D671" s="584" t="s">
        <v>1328</v>
      </c>
      <c r="E671" s="610">
        <v>0</v>
      </c>
      <c r="F671" s="610">
        <v>0</v>
      </c>
      <c r="G671" s="610">
        <v>0</v>
      </c>
      <c r="H671" s="610">
        <v>0</v>
      </c>
      <c r="I671" s="610">
        <v>0</v>
      </c>
      <c r="J671" s="610">
        <v>0</v>
      </c>
      <c r="K671" s="610">
        <v>0</v>
      </c>
      <c r="L671" s="610">
        <v>0</v>
      </c>
      <c r="M671" s="610">
        <v>0</v>
      </c>
      <c r="N671" s="610">
        <v>0</v>
      </c>
      <c r="O671" s="610">
        <v>0</v>
      </c>
      <c r="P671" s="610">
        <v>0</v>
      </c>
      <c r="Q671" s="610">
        <v>0</v>
      </c>
      <c r="R671" s="610">
        <v>0</v>
      </c>
      <c r="S671" s="610">
        <v>0</v>
      </c>
      <c r="T671" s="610">
        <v>0</v>
      </c>
      <c r="U671" s="610">
        <v>0</v>
      </c>
    </row>
    <row r="672" spans="2:21" x14ac:dyDescent="0.25">
      <c r="B672" s="584" t="s">
        <v>1328</v>
      </c>
      <c r="C672" s="584" t="s">
        <v>1328</v>
      </c>
      <c r="D672" s="584" t="s">
        <v>1328</v>
      </c>
      <c r="E672" s="610">
        <v>0</v>
      </c>
      <c r="F672" s="610">
        <v>0</v>
      </c>
      <c r="G672" s="610">
        <v>0</v>
      </c>
      <c r="H672" s="610">
        <v>0</v>
      </c>
      <c r="I672" s="610">
        <v>0</v>
      </c>
      <c r="J672" s="610">
        <v>0</v>
      </c>
      <c r="K672" s="610">
        <v>0</v>
      </c>
      <c r="L672" s="610">
        <v>0</v>
      </c>
      <c r="M672" s="610">
        <v>0</v>
      </c>
      <c r="N672" s="610">
        <v>0</v>
      </c>
      <c r="O672" s="610">
        <v>0</v>
      </c>
      <c r="P672" s="610">
        <v>0</v>
      </c>
      <c r="Q672" s="610">
        <v>0</v>
      </c>
      <c r="R672" s="610">
        <v>0</v>
      </c>
      <c r="S672" s="610">
        <v>0</v>
      </c>
      <c r="T672" s="610">
        <v>0</v>
      </c>
      <c r="U672" s="610">
        <v>0</v>
      </c>
    </row>
    <row r="673" spans="2:21" x14ac:dyDescent="0.25">
      <c r="B673" s="584" t="s">
        <v>1328</v>
      </c>
      <c r="C673" s="584" t="s">
        <v>1328</v>
      </c>
      <c r="D673" s="584" t="s">
        <v>1328</v>
      </c>
      <c r="E673" s="610">
        <v>0</v>
      </c>
      <c r="F673" s="610">
        <v>0</v>
      </c>
      <c r="G673" s="610">
        <v>0</v>
      </c>
      <c r="H673" s="610">
        <v>0</v>
      </c>
      <c r="I673" s="610">
        <v>0</v>
      </c>
      <c r="J673" s="610">
        <v>0</v>
      </c>
      <c r="K673" s="610">
        <v>0</v>
      </c>
      <c r="L673" s="610">
        <v>0</v>
      </c>
      <c r="M673" s="610">
        <v>0</v>
      </c>
      <c r="N673" s="610">
        <v>0</v>
      </c>
      <c r="O673" s="610">
        <v>0</v>
      </c>
      <c r="P673" s="610">
        <v>0</v>
      </c>
      <c r="Q673" s="610">
        <v>0</v>
      </c>
      <c r="R673" s="610">
        <v>0</v>
      </c>
      <c r="S673" s="610">
        <v>0</v>
      </c>
      <c r="T673" s="610">
        <v>0</v>
      </c>
      <c r="U673" s="610">
        <v>0</v>
      </c>
    </row>
    <row r="674" spans="2:21" x14ac:dyDescent="0.25">
      <c r="B674" s="584" t="s">
        <v>1328</v>
      </c>
      <c r="C674" s="584" t="s">
        <v>1328</v>
      </c>
      <c r="D674" s="584" t="s">
        <v>1328</v>
      </c>
      <c r="E674" s="610">
        <v>0</v>
      </c>
      <c r="F674" s="610">
        <v>0</v>
      </c>
      <c r="G674" s="610">
        <v>0</v>
      </c>
      <c r="H674" s="610">
        <v>0</v>
      </c>
      <c r="I674" s="610">
        <v>0</v>
      </c>
      <c r="J674" s="610">
        <v>0</v>
      </c>
      <c r="K674" s="610">
        <v>0</v>
      </c>
      <c r="L674" s="610">
        <v>0</v>
      </c>
      <c r="M674" s="610">
        <v>0</v>
      </c>
      <c r="N674" s="610">
        <v>0</v>
      </c>
      <c r="O674" s="610">
        <v>0</v>
      </c>
      <c r="P674" s="610">
        <v>0</v>
      </c>
      <c r="Q674" s="610">
        <v>0</v>
      </c>
      <c r="R674" s="610">
        <v>0</v>
      </c>
      <c r="S674" s="610">
        <v>0</v>
      </c>
      <c r="T674" s="610">
        <v>0</v>
      </c>
      <c r="U674" s="610">
        <v>0</v>
      </c>
    </row>
    <row r="675" spans="2:21" x14ac:dyDescent="0.25">
      <c r="B675" s="584" t="s">
        <v>1328</v>
      </c>
      <c r="C675" s="584" t="s">
        <v>1328</v>
      </c>
      <c r="D675" s="584" t="s">
        <v>1328</v>
      </c>
      <c r="E675" s="610">
        <v>0</v>
      </c>
      <c r="F675" s="610">
        <v>0</v>
      </c>
      <c r="G675" s="610">
        <v>0</v>
      </c>
      <c r="H675" s="610">
        <v>0</v>
      </c>
      <c r="I675" s="610">
        <v>0</v>
      </c>
      <c r="J675" s="610">
        <v>0</v>
      </c>
      <c r="K675" s="610">
        <v>0</v>
      </c>
      <c r="L675" s="610">
        <v>0</v>
      </c>
      <c r="M675" s="610">
        <v>0</v>
      </c>
      <c r="N675" s="610">
        <v>0</v>
      </c>
      <c r="O675" s="610">
        <v>0</v>
      </c>
      <c r="P675" s="610">
        <v>0</v>
      </c>
      <c r="Q675" s="610">
        <v>0</v>
      </c>
      <c r="R675" s="610">
        <v>0</v>
      </c>
      <c r="S675" s="610">
        <v>0</v>
      </c>
      <c r="T675" s="610">
        <v>0</v>
      </c>
      <c r="U675" s="610">
        <v>0</v>
      </c>
    </row>
    <row r="676" spans="2:21" x14ac:dyDescent="0.25">
      <c r="B676" s="584" t="s">
        <v>1328</v>
      </c>
      <c r="C676" s="584" t="s">
        <v>1328</v>
      </c>
      <c r="D676" s="584" t="s">
        <v>1328</v>
      </c>
      <c r="E676" s="610">
        <v>0</v>
      </c>
      <c r="F676" s="610">
        <v>0</v>
      </c>
      <c r="G676" s="610">
        <v>0</v>
      </c>
      <c r="H676" s="610">
        <v>0</v>
      </c>
      <c r="I676" s="610">
        <v>0</v>
      </c>
      <c r="J676" s="610">
        <v>0</v>
      </c>
      <c r="K676" s="610">
        <v>0</v>
      </c>
      <c r="L676" s="610">
        <v>0</v>
      </c>
      <c r="M676" s="610">
        <v>0</v>
      </c>
      <c r="N676" s="610">
        <v>0</v>
      </c>
      <c r="O676" s="610">
        <v>0</v>
      </c>
      <c r="P676" s="610">
        <v>0</v>
      </c>
      <c r="Q676" s="610">
        <v>0</v>
      </c>
      <c r="R676" s="610">
        <v>0</v>
      </c>
      <c r="S676" s="610">
        <v>0</v>
      </c>
      <c r="T676" s="610">
        <v>0</v>
      </c>
      <c r="U676" s="610">
        <v>0</v>
      </c>
    </row>
    <row r="677" spans="2:21" x14ac:dyDescent="0.25">
      <c r="B677" s="584" t="s">
        <v>1328</v>
      </c>
      <c r="C677" s="584" t="s">
        <v>1328</v>
      </c>
      <c r="D677" s="584" t="s">
        <v>1328</v>
      </c>
      <c r="E677" s="610">
        <v>0</v>
      </c>
      <c r="F677" s="610">
        <v>0</v>
      </c>
      <c r="G677" s="610">
        <v>0</v>
      </c>
      <c r="H677" s="610">
        <v>0</v>
      </c>
      <c r="I677" s="610">
        <v>0</v>
      </c>
      <c r="J677" s="610">
        <v>0</v>
      </c>
      <c r="K677" s="610">
        <v>0</v>
      </c>
      <c r="L677" s="610">
        <v>0</v>
      </c>
      <c r="M677" s="610">
        <v>0</v>
      </c>
      <c r="N677" s="610">
        <v>0</v>
      </c>
      <c r="O677" s="610">
        <v>0</v>
      </c>
      <c r="P677" s="610">
        <v>0</v>
      </c>
      <c r="Q677" s="610">
        <v>0</v>
      </c>
      <c r="R677" s="610">
        <v>0</v>
      </c>
      <c r="S677" s="610">
        <v>0</v>
      </c>
      <c r="T677" s="610">
        <v>0</v>
      </c>
      <c r="U677" s="610">
        <v>0</v>
      </c>
    </row>
    <row r="678" spans="2:21" x14ac:dyDescent="0.25">
      <c r="B678" s="584" t="s">
        <v>1328</v>
      </c>
      <c r="C678" s="584" t="s">
        <v>1328</v>
      </c>
      <c r="D678" s="584" t="s">
        <v>1328</v>
      </c>
      <c r="E678" s="610">
        <v>0</v>
      </c>
      <c r="F678" s="610">
        <v>0</v>
      </c>
      <c r="G678" s="610">
        <v>0</v>
      </c>
      <c r="H678" s="610">
        <v>0</v>
      </c>
      <c r="I678" s="610">
        <v>0</v>
      </c>
      <c r="J678" s="610">
        <v>0</v>
      </c>
      <c r="K678" s="610">
        <v>0</v>
      </c>
      <c r="L678" s="610">
        <v>0</v>
      </c>
      <c r="M678" s="610">
        <v>0</v>
      </c>
      <c r="N678" s="610">
        <v>0</v>
      </c>
      <c r="O678" s="610">
        <v>0</v>
      </c>
      <c r="P678" s="610">
        <v>0</v>
      </c>
      <c r="Q678" s="610">
        <v>0</v>
      </c>
      <c r="R678" s="610">
        <v>0</v>
      </c>
      <c r="S678" s="610">
        <v>0</v>
      </c>
      <c r="T678" s="610">
        <v>0</v>
      </c>
      <c r="U678" s="610">
        <v>0</v>
      </c>
    </row>
    <row r="679" spans="2:21" x14ac:dyDescent="0.25">
      <c r="B679" s="584" t="s">
        <v>1328</v>
      </c>
      <c r="C679" s="584" t="s">
        <v>1328</v>
      </c>
      <c r="D679" s="584" t="s">
        <v>1328</v>
      </c>
      <c r="E679" s="610">
        <v>0</v>
      </c>
      <c r="F679" s="610">
        <v>0</v>
      </c>
      <c r="G679" s="610">
        <v>0</v>
      </c>
      <c r="H679" s="610">
        <v>0</v>
      </c>
      <c r="I679" s="610">
        <v>0</v>
      </c>
      <c r="J679" s="610">
        <v>0</v>
      </c>
      <c r="K679" s="610">
        <v>0</v>
      </c>
      <c r="L679" s="610">
        <v>0</v>
      </c>
      <c r="M679" s="610">
        <v>0</v>
      </c>
      <c r="N679" s="610">
        <v>0</v>
      </c>
      <c r="O679" s="610">
        <v>0</v>
      </c>
      <c r="P679" s="610">
        <v>0</v>
      </c>
      <c r="Q679" s="610">
        <v>0</v>
      </c>
      <c r="R679" s="610">
        <v>0</v>
      </c>
      <c r="S679" s="610">
        <v>0</v>
      </c>
      <c r="T679" s="610">
        <v>0</v>
      </c>
      <c r="U679" s="610">
        <v>0</v>
      </c>
    </row>
    <row r="680" spans="2:21" x14ac:dyDescent="0.25">
      <c r="B680" s="584" t="s">
        <v>1328</v>
      </c>
      <c r="C680" s="584" t="s">
        <v>1328</v>
      </c>
      <c r="D680" s="584" t="s">
        <v>1328</v>
      </c>
      <c r="E680" s="610">
        <v>0</v>
      </c>
      <c r="F680" s="610">
        <v>0</v>
      </c>
      <c r="G680" s="610">
        <v>0</v>
      </c>
      <c r="H680" s="610">
        <v>0</v>
      </c>
      <c r="I680" s="610">
        <v>0</v>
      </c>
      <c r="J680" s="610">
        <v>0</v>
      </c>
      <c r="K680" s="610">
        <v>0</v>
      </c>
      <c r="L680" s="610">
        <v>0</v>
      </c>
      <c r="M680" s="610">
        <v>0</v>
      </c>
      <c r="N680" s="610">
        <v>0</v>
      </c>
      <c r="O680" s="610">
        <v>0</v>
      </c>
      <c r="P680" s="610">
        <v>0</v>
      </c>
      <c r="Q680" s="610">
        <v>0</v>
      </c>
      <c r="R680" s="610">
        <v>0</v>
      </c>
      <c r="S680" s="610">
        <v>0</v>
      </c>
      <c r="T680" s="610">
        <v>0</v>
      </c>
      <c r="U680" s="610">
        <v>0</v>
      </c>
    </row>
    <row r="681" spans="2:21" x14ac:dyDescent="0.25">
      <c r="B681" s="584" t="s">
        <v>1328</v>
      </c>
      <c r="C681" s="584" t="s">
        <v>1328</v>
      </c>
      <c r="D681" s="584" t="s">
        <v>1328</v>
      </c>
      <c r="E681" s="610">
        <v>0</v>
      </c>
      <c r="F681" s="610">
        <v>0</v>
      </c>
      <c r="G681" s="610">
        <v>0</v>
      </c>
      <c r="H681" s="610">
        <v>0</v>
      </c>
      <c r="I681" s="610">
        <v>0</v>
      </c>
      <c r="J681" s="610">
        <v>0</v>
      </c>
      <c r="K681" s="610">
        <v>0</v>
      </c>
      <c r="L681" s="610">
        <v>0</v>
      </c>
      <c r="M681" s="610">
        <v>0</v>
      </c>
      <c r="N681" s="610">
        <v>0</v>
      </c>
      <c r="O681" s="610">
        <v>0</v>
      </c>
      <c r="P681" s="610">
        <v>0</v>
      </c>
      <c r="Q681" s="610">
        <v>0</v>
      </c>
      <c r="R681" s="610">
        <v>0</v>
      </c>
      <c r="S681" s="610">
        <v>0</v>
      </c>
      <c r="T681" s="610">
        <v>0</v>
      </c>
      <c r="U681" s="610">
        <v>0</v>
      </c>
    </row>
    <row r="682" spans="2:21" x14ac:dyDescent="0.25">
      <c r="B682" s="584" t="s">
        <v>1328</v>
      </c>
      <c r="C682" s="584" t="s">
        <v>1328</v>
      </c>
      <c r="D682" s="584" t="s">
        <v>1328</v>
      </c>
      <c r="E682" s="610">
        <v>0</v>
      </c>
      <c r="F682" s="610">
        <v>0</v>
      </c>
      <c r="G682" s="610">
        <v>0</v>
      </c>
      <c r="H682" s="610">
        <v>0</v>
      </c>
      <c r="I682" s="610">
        <v>0</v>
      </c>
      <c r="J682" s="610">
        <v>0</v>
      </c>
      <c r="K682" s="610">
        <v>0</v>
      </c>
      <c r="L682" s="610">
        <v>0</v>
      </c>
      <c r="M682" s="610">
        <v>0</v>
      </c>
      <c r="N682" s="610">
        <v>0</v>
      </c>
      <c r="O682" s="610">
        <v>0</v>
      </c>
      <c r="P682" s="610">
        <v>0</v>
      </c>
      <c r="Q682" s="610">
        <v>0</v>
      </c>
      <c r="R682" s="610">
        <v>0</v>
      </c>
      <c r="S682" s="610">
        <v>0</v>
      </c>
      <c r="T682" s="610">
        <v>0</v>
      </c>
      <c r="U682" s="610">
        <v>0</v>
      </c>
    </row>
    <row r="683" spans="2:21" x14ac:dyDescent="0.25">
      <c r="B683" s="584" t="s">
        <v>1328</v>
      </c>
      <c r="C683" s="584" t="s">
        <v>1328</v>
      </c>
      <c r="D683" s="584" t="s">
        <v>1328</v>
      </c>
      <c r="E683" s="610">
        <v>0</v>
      </c>
      <c r="F683" s="610">
        <v>0</v>
      </c>
      <c r="G683" s="610">
        <v>0</v>
      </c>
      <c r="H683" s="610">
        <v>0</v>
      </c>
      <c r="I683" s="610">
        <v>0</v>
      </c>
      <c r="J683" s="610">
        <v>0</v>
      </c>
      <c r="K683" s="610">
        <v>0</v>
      </c>
      <c r="L683" s="610">
        <v>0</v>
      </c>
      <c r="M683" s="610">
        <v>0</v>
      </c>
      <c r="N683" s="610">
        <v>0</v>
      </c>
      <c r="O683" s="610">
        <v>0</v>
      </c>
      <c r="P683" s="610">
        <v>0</v>
      </c>
      <c r="Q683" s="610">
        <v>0</v>
      </c>
      <c r="R683" s="610">
        <v>0</v>
      </c>
      <c r="S683" s="610">
        <v>0</v>
      </c>
      <c r="T683" s="610">
        <v>0</v>
      </c>
      <c r="U683" s="610">
        <v>0</v>
      </c>
    </row>
    <row r="684" spans="2:21" x14ac:dyDescent="0.25">
      <c r="B684" s="584" t="s">
        <v>1328</v>
      </c>
      <c r="C684" s="584" t="s">
        <v>1328</v>
      </c>
      <c r="D684" s="584" t="s">
        <v>1328</v>
      </c>
      <c r="E684" s="610">
        <v>0</v>
      </c>
      <c r="F684" s="610">
        <v>0</v>
      </c>
      <c r="G684" s="610">
        <v>0</v>
      </c>
      <c r="H684" s="610">
        <v>0</v>
      </c>
      <c r="I684" s="610">
        <v>0</v>
      </c>
      <c r="J684" s="610">
        <v>0</v>
      </c>
      <c r="K684" s="610">
        <v>0</v>
      </c>
      <c r="L684" s="610">
        <v>0</v>
      </c>
      <c r="M684" s="610">
        <v>0</v>
      </c>
      <c r="N684" s="610">
        <v>0</v>
      </c>
      <c r="O684" s="610">
        <v>0</v>
      </c>
      <c r="P684" s="610">
        <v>0</v>
      </c>
      <c r="Q684" s="610">
        <v>0</v>
      </c>
      <c r="R684" s="610">
        <v>0</v>
      </c>
      <c r="S684" s="610">
        <v>0</v>
      </c>
      <c r="T684" s="610">
        <v>0</v>
      </c>
      <c r="U684" s="610">
        <v>0</v>
      </c>
    </row>
    <row r="685" spans="2:21" x14ac:dyDescent="0.25">
      <c r="B685" s="584" t="s">
        <v>1328</v>
      </c>
      <c r="C685" s="584" t="s">
        <v>1328</v>
      </c>
      <c r="D685" s="584" t="s">
        <v>1328</v>
      </c>
      <c r="E685" s="610">
        <v>0</v>
      </c>
      <c r="F685" s="610">
        <v>0</v>
      </c>
      <c r="G685" s="610">
        <v>0</v>
      </c>
      <c r="H685" s="610">
        <v>0</v>
      </c>
      <c r="I685" s="610">
        <v>0</v>
      </c>
      <c r="J685" s="610">
        <v>0</v>
      </c>
      <c r="K685" s="610">
        <v>0</v>
      </c>
      <c r="L685" s="610">
        <v>0</v>
      </c>
      <c r="M685" s="610">
        <v>0</v>
      </c>
      <c r="N685" s="610">
        <v>0</v>
      </c>
      <c r="O685" s="610">
        <v>0</v>
      </c>
      <c r="P685" s="610">
        <v>0</v>
      </c>
      <c r="Q685" s="610">
        <v>0</v>
      </c>
      <c r="R685" s="610">
        <v>0</v>
      </c>
      <c r="S685" s="610">
        <v>0</v>
      </c>
      <c r="T685" s="610">
        <v>0</v>
      </c>
      <c r="U685" s="610">
        <v>0</v>
      </c>
    </row>
    <row r="686" spans="2:21" x14ac:dyDescent="0.25">
      <c r="B686" s="584" t="s">
        <v>1328</v>
      </c>
      <c r="C686" s="584" t="s">
        <v>1328</v>
      </c>
      <c r="D686" s="584" t="s">
        <v>1328</v>
      </c>
      <c r="E686" s="610">
        <v>0</v>
      </c>
      <c r="F686" s="610">
        <v>0</v>
      </c>
      <c r="G686" s="610">
        <v>0</v>
      </c>
      <c r="H686" s="610">
        <v>0</v>
      </c>
      <c r="I686" s="610">
        <v>0</v>
      </c>
      <c r="J686" s="610">
        <v>0</v>
      </c>
      <c r="K686" s="610">
        <v>0</v>
      </c>
      <c r="L686" s="610">
        <v>0</v>
      </c>
      <c r="M686" s="610">
        <v>0</v>
      </c>
      <c r="N686" s="610">
        <v>0</v>
      </c>
      <c r="O686" s="610">
        <v>0</v>
      </c>
      <c r="P686" s="610">
        <v>0</v>
      </c>
      <c r="Q686" s="610">
        <v>0</v>
      </c>
      <c r="R686" s="610">
        <v>0</v>
      </c>
      <c r="S686" s="610">
        <v>0</v>
      </c>
      <c r="T686" s="610">
        <v>0</v>
      </c>
      <c r="U686" s="610">
        <v>0</v>
      </c>
    </row>
    <row r="687" spans="2:21" x14ac:dyDescent="0.25">
      <c r="B687" s="584" t="s">
        <v>1328</v>
      </c>
      <c r="C687" s="584" t="s">
        <v>1328</v>
      </c>
      <c r="D687" s="584" t="s">
        <v>1328</v>
      </c>
      <c r="E687" s="610">
        <v>0</v>
      </c>
      <c r="F687" s="610">
        <v>0</v>
      </c>
      <c r="G687" s="610">
        <v>0</v>
      </c>
      <c r="H687" s="610">
        <v>0</v>
      </c>
      <c r="I687" s="610">
        <v>0</v>
      </c>
      <c r="J687" s="610">
        <v>0</v>
      </c>
      <c r="K687" s="610">
        <v>0</v>
      </c>
      <c r="L687" s="610">
        <v>0</v>
      </c>
      <c r="M687" s="610">
        <v>0</v>
      </c>
      <c r="N687" s="610">
        <v>0</v>
      </c>
      <c r="O687" s="610">
        <v>0</v>
      </c>
      <c r="P687" s="610">
        <v>0</v>
      </c>
      <c r="Q687" s="610">
        <v>0</v>
      </c>
      <c r="R687" s="610">
        <v>0</v>
      </c>
      <c r="S687" s="610">
        <v>0</v>
      </c>
      <c r="T687" s="610">
        <v>0</v>
      </c>
      <c r="U687" s="610">
        <v>0</v>
      </c>
    </row>
  </sheetData>
  <mergeCells count="33">
    <mergeCell ref="B13:C13"/>
    <mergeCell ref="B14:C14"/>
    <mergeCell ref="B1:J2"/>
    <mergeCell ref="D6:E6"/>
    <mergeCell ref="F6:G6"/>
    <mergeCell ref="H6:I6"/>
    <mergeCell ref="J6:K6"/>
    <mergeCell ref="B12:C12"/>
    <mergeCell ref="Z6:AA6"/>
    <mergeCell ref="B8:C8"/>
    <mergeCell ref="B9:C9"/>
    <mergeCell ref="B10:C10"/>
    <mergeCell ref="B11:C11"/>
    <mergeCell ref="V6:W6"/>
    <mergeCell ref="X6:Y6"/>
    <mergeCell ref="N6:O6"/>
    <mergeCell ref="P6:Q6"/>
    <mergeCell ref="R6:S6"/>
    <mergeCell ref="T6:U6"/>
    <mergeCell ref="L6:M6"/>
    <mergeCell ref="B15:C15"/>
    <mergeCell ref="B16:C16"/>
    <mergeCell ref="B17:C17"/>
    <mergeCell ref="F25:AA25"/>
    <mergeCell ref="B26:C26"/>
    <mergeCell ref="B18:C18"/>
    <mergeCell ref="B31:C31"/>
    <mergeCell ref="B19:C19"/>
    <mergeCell ref="B20:C20"/>
    <mergeCell ref="B21:C21"/>
    <mergeCell ref="B22:C22"/>
    <mergeCell ref="B23:C23"/>
    <mergeCell ref="B24:C24"/>
  </mergeCells>
  <conditionalFormatting sqref="X26:Y26">
    <cfRule type="expression" dxfId="0" priority="1" stopIfTrue="1">
      <formula>X$26&gt;1</formula>
    </cfRule>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9">
    <tabColor rgb="FF0066CC"/>
  </sheetPr>
  <dimension ref="A1:E298"/>
  <sheetViews>
    <sheetView topLeftCell="A266" workbookViewId="0">
      <selection activeCell="A17" sqref="A17"/>
    </sheetView>
  </sheetViews>
  <sheetFormatPr defaultRowHeight="11.25" x14ac:dyDescent="0.2"/>
  <cols>
    <col min="1" max="16384" width="9.140625" style="698"/>
  </cols>
  <sheetData>
    <row r="1" spans="1:5" ht="30" x14ac:dyDescent="0.2">
      <c r="A1" s="657" t="s">
        <v>658</v>
      </c>
      <c r="B1" s="657" t="s">
        <v>1017</v>
      </c>
      <c r="C1" s="657" t="s">
        <v>1018</v>
      </c>
      <c r="D1" s="657" t="s">
        <v>1019</v>
      </c>
      <c r="E1" s="698" t="s">
        <v>658</v>
      </c>
    </row>
    <row r="2" spans="1:5" ht="15" x14ac:dyDescent="0.25">
      <c r="A2" s="599">
        <v>205</v>
      </c>
      <c r="B2" s="584">
        <v>124531</v>
      </c>
      <c r="C2" s="584">
        <v>9352002</v>
      </c>
      <c r="D2" s="585" t="s">
        <v>771</v>
      </c>
      <c r="E2" s="698">
        <v>205</v>
      </c>
    </row>
    <row r="3" spans="1:5" ht="15" x14ac:dyDescent="0.25">
      <c r="A3" s="599">
        <v>429</v>
      </c>
      <c r="B3" s="584">
        <v>124533</v>
      </c>
      <c r="C3" s="584">
        <v>9352005</v>
      </c>
      <c r="D3" s="585" t="s">
        <v>879</v>
      </c>
      <c r="E3" s="698">
        <v>429</v>
      </c>
    </row>
    <row r="4" spans="1:5" ht="15" x14ac:dyDescent="0.25">
      <c r="A4" s="599">
        <v>436</v>
      </c>
      <c r="B4" s="584">
        <v>124534</v>
      </c>
      <c r="C4" s="584">
        <v>9352007</v>
      </c>
      <c r="D4" s="585" t="s">
        <v>1150</v>
      </c>
      <c r="E4" s="698">
        <v>436</v>
      </c>
    </row>
    <row r="5" spans="1:5" ht="15" x14ac:dyDescent="0.25">
      <c r="A5" s="599">
        <v>443</v>
      </c>
      <c r="B5" s="584">
        <v>124536</v>
      </c>
      <c r="C5" s="584">
        <v>9352009</v>
      </c>
      <c r="D5" s="585" t="s">
        <v>885</v>
      </c>
      <c r="E5" s="698">
        <v>443</v>
      </c>
    </row>
    <row r="6" spans="1:5" ht="15" x14ac:dyDescent="0.25">
      <c r="A6" s="599">
        <v>451</v>
      </c>
      <c r="B6" s="584">
        <v>124537</v>
      </c>
      <c r="C6" s="584">
        <v>9352011</v>
      </c>
      <c r="D6" s="585" t="s">
        <v>891</v>
      </c>
      <c r="E6" s="698">
        <v>451</v>
      </c>
    </row>
    <row r="7" spans="1:5" ht="15" x14ac:dyDescent="0.25">
      <c r="A7" s="599">
        <v>460</v>
      </c>
      <c r="B7" s="584">
        <v>124538</v>
      </c>
      <c r="C7" s="584">
        <v>9352012</v>
      </c>
      <c r="D7" s="585" t="s">
        <v>1151</v>
      </c>
      <c r="E7" s="698">
        <v>460</v>
      </c>
    </row>
    <row r="8" spans="1:5" ht="15" x14ac:dyDescent="0.25">
      <c r="A8" s="599">
        <v>466</v>
      </c>
      <c r="B8" s="584">
        <v>124539</v>
      </c>
      <c r="C8" s="584">
        <v>9352013</v>
      </c>
      <c r="D8" s="585" t="s">
        <v>1152</v>
      </c>
      <c r="E8" s="698">
        <v>466</v>
      </c>
    </row>
    <row r="9" spans="1:5" ht="15" x14ac:dyDescent="0.25">
      <c r="A9" s="599">
        <v>467</v>
      </c>
      <c r="B9" s="584">
        <v>124540</v>
      </c>
      <c r="C9" s="584">
        <v>9352015</v>
      </c>
      <c r="D9" s="585" t="s">
        <v>1153</v>
      </c>
      <c r="E9" s="698">
        <v>467</v>
      </c>
    </row>
    <row r="10" spans="1:5" ht="15" x14ac:dyDescent="0.25">
      <c r="A10" s="599">
        <v>508</v>
      </c>
      <c r="B10" s="584">
        <v>140623</v>
      </c>
      <c r="C10" s="584">
        <v>9352016</v>
      </c>
      <c r="D10" s="585" t="s">
        <v>1154</v>
      </c>
      <c r="E10" s="698">
        <v>508</v>
      </c>
    </row>
    <row r="11" spans="1:5" ht="15" x14ac:dyDescent="0.25">
      <c r="A11" s="599">
        <v>473</v>
      </c>
      <c r="B11" s="584">
        <v>124541</v>
      </c>
      <c r="C11" s="584">
        <v>9352018</v>
      </c>
      <c r="D11" s="585" t="s">
        <v>1155</v>
      </c>
      <c r="E11" s="698">
        <v>473</v>
      </c>
    </row>
    <row r="12" spans="1:5" ht="15" x14ac:dyDescent="0.25">
      <c r="A12" s="599">
        <v>476</v>
      </c>
      <c r="B12" s="584">
        <v>124542</v>
      </c>
      <c r="C12" s="584">
        <v>9352019</v>
      </c>
      <c r="D12" s="585" t="s">
        <v>1156</v>
      </c>
      <c r="E12" s="698">
        <v>476</v>
      </c>
    </row>
    <row r="13" spans="1:5" ht="15" x14ac:dyDescent="0.25">
      <c r="A13" s="599">
        <v>479</v>
      </c>
      <c r="B13" s="584">
        <v>124543</v>
      </c>
      <c r="C13" s="584">
        <v>9352020</v>
      </c>
      <c r="D13" s="585" t="s">
        <v>907</v>
      </c>
      <c r="E13" s="698">
        <v>479</v>
      </c>
    </row>
    <row r="14" spans="1:5" ht="15" x14ac:dyDescent="0.25">
      <c r="A14" s="599">
        <v>482</v>
      </c>
      <c r="B14" s="584">
        <v>124544</v>
      </c>
      <c r="C14" s="584">
        <v>9352021</v>
      </c>
      <c r="D14" s="585" t="s">
        <v>910</v>
      </c>
      <c r="E14" s="698">
        <v>482</v>
      </c>
    </row>
    <row r="15" spans="1:5" ht="15" x14ac:dyDescent="0.25">
      <c r="A15" s="599">
        <v>499</v>
      </c>
      <c r="B15" s="584">
        <v>124547</v>
      </c>
      <c r="C15" s="584">
        <v>9352026</v>
      </c>
      <c r="D15" s="585" t="s">
        <v>1157</v>
      </c>
      <c r="E15" s="698">
        <v>499</v>
      </c>
    </row>
    <row r="16" spans="1:5" ht="15" x14ac:dyDescent="0.25">
      <c r="A16" s="599">
        <v>415</v>
      </c>
      <c r="B16" s="584">
        <v>124550</v>
      </c>
      <c r="C16" s="584">
        <v>9352032</v>
      </c>
      <c r="D16" s="585" t="s">
        <v>1158</v>
      </c>
      <c r="E16" s="698">
        <v>415</v>
      </c>
    </row>
    <row r="17" spans="1:5" ht="15" x14ac:dyDescent="0.25">
      <c r="A17" s="599">
        <v>424</v>
      </c>
      <c r="B17" s="584">
        <v>124552</v>
      </c>
      <c r="C17" s="584">
        <v>9352034</v>
      </c>
      <c r="D17" s="585" t="s">
        <v>1159</v>
      </c>
      <c r="E17" s="698">
        <v>424</v>
      </c>
    </row>
    <row r="18" spans="1:5" ht="15" x14ac:dyDescent="0.25">
      <c r="A18" s="599">
        <v>422</v>
      </c>
      <c r="B18" s="584">
        <v>124553</v>
      </c>
      <c r="C18" s="584">
        <v>9352035</v>
      </c>
      <c r="D18" s="585" t="s">
        <v>1160</v>
      </c>
      <c r="E18" s="698">
        <v>422</v>
      </c>
    </row>
    <row r="19" spans="1:5" ht="15" x14ac:dyDescent="0.25">
      <c r="A19" s="599">
        <v>269</v>
      </c>
      <c r="B19" s="584">
        <v>141125</v>
      </c>
      <c r="C19" s="584">
        <v>9352037</v>
      </c>
      <c r="D19" s="585" t="s">
        <v>1161</v>
      </c>
      <c r="E19" s="698">
        <v>269</v>
      </c>
    </row>
    <row r="20" spans="1:5" ht="15" x14ac:dyDescent="0.25">
      <c r="A20" s="599">
        <v>417</v>
      </c>
      <c r="B20" s="584">
        <v>124555</v>
      </c>
      <c r="C20" s="584">
        <v>9352038</v>
      </c>
      <c r="D20" s="585" t="s">
        <v>1162</v>
      </c>
      <c r="E20" s="698">
        <v>417</v>
      </c>
    </row>
    <row r="21" spans="1:5" ht="15" x14ac:dyDescent="0.25">
      <c r="A21" s="599">
        <v>452</v>
      </c>
      <c r="B21" s="584">
        <v>124556</v>
      </c>
      <c r="C21" s="584">
        <v>9352039</v>
      </c>
      <c r="D21" s="585" t="s">
        <v>892</v>
      </c>
      <c r="E21" s="698">
        <v>452</v>
      </c>
    </row>
    <row r="22" spans="1:5" ht="15" x14ac:dyDescent="0.25">
      <c r="A22" s="599">
        <v>442</v>
      </c>
      <c r="B22" s="584">
        <v>124558</v>
      </c>
      <c r="C22" s="584">
        <v>9352041</v>
      </c>
      <c r="D22" s="585" t="s">
        <v>1163</v>
      </c>
      <c r="E22" s="698">
        <v>442</v>
      </c>
    </row>
    <row r="23" spans="1:5" ht="15" x14ac:dyDescent="0.25">
      <c r="A23" s="599">
        <v>239</v>
      </c>
      <c r="B23" s="584">
        <v>124559</v>
      </c>
      <c r="C23" s="584">
        <v>9352042</v>
      </c>
      <c r="D23" s="585" t="s">
        <v>790</v>
      </c>
      <c r="E23" s="698">
        <v>239</v>
      </c>
    </row>
    <row r="24" spans="1:5" ht="15" x14ac:dyDescent="0.25">
      <c r="A24" s="599">
        <v>416</v>
      </c>
      <c r="B24" s="584">
        <v>124561</v>
      </c>
      <c r="C24" s="584">
        <v>9352045</v>
      </c>
      <c r="D24" s="585" t="s">
        <v>869</v>
      </c>
      <c r="E24" s="698">
        <v>416</v>
      </c>
    </row>
    <row r="25" spans="1:5" ht="15" x14ac:dyDescent="0.25">
      <c r="A25" s="599">
        <v>413</v>
      </c>
      <c r="B25" s="584">
        <v>124563</v>
      </c>
      <c r="C25" s="584">
        <v>9352049</v>
      </c>
      <c r="D25" s="585" t="s">
        <v>1164</v>
      </c>
      <c r="E25" s="698">
        <v>413</v>
      </c>
    </row>
    <row r="26" spans="1:5" ht="15" x14ac:dyDescent="0.25">
      <c r="A26" s="599">
        <v>486</v>
      </c>
      <c r="B26" s="584">
        <v>124565</v>
      </c>
      <c r="C26" s="584">
        <v>9352055</v>
      </c>
      <c r="D26" s="585" t="s">
        <v>913</v>
      </c>
      <c r="E26" s="698">
        <v>486</v>
      </c>
    </row>
    <row r="27" spans="1:5" ht="15" x14ac:dyDescent="0.25">
      <c r="A27" s="599">
        <v>1</v>
      </c>
      <c r="B27" s="584">
        <v>124566</v>
      </c>
      <c r="C27" s="584">
        <v>9352058</v>
      </c>
      <c r="D27" s="585" t="s">
        <v>1165</v>
      </c>
      <c r="E27" s="698">
        <v>1</v>
      </c>
    </row>
    <row r="28" spans="1:5" ht="15" x14ac:dyDescent="0.25">
      <c r="A28" s="599">
        <v>5</v>
      </c>
      <c r="B28" s="584">
        <v>124568</v>
      </c>
      <c r="C28" s="584">
        <v>9352061</v>
      </c>
      <c r="D28" s="585" t="s">
        <v>1166</v>
      </c>
      <c r="E28" s="698">
        <v>5</v>
      </c>
    </row>
    <row r="29" spans="1:5" ht="15" x14ac:dyDescent="0.25">
      <c r="A29" s="599">
        <v>211</v>
      </c>
      <c r="B29" s="584">
        <v>124572</v>
      </c>
      <c r="C29" s="584">
        <v>9352066</v>
      </c>
      <c r="D29" s="585" t="s">
        <v>774</v>
      </c>
      <c r="E29" s="698">
        <v>211</v>
      </c>
    </row>
    <row r="30" spans="1:5" ht="15" x14ac:dyDescent="0.25">
      <c r="A30" s="599">
        <v>15</v>
      </c>
      <c r="B30" s="584">
        <v>124573</v>
      </c>
      <c r="C30" s="584">
        <v>9352067</v>
      </c>
      <c r="D30" s="585" t="s">
        <v>682</v>
      </c>
      <c r="E30" s="698">
        <v>15</v>
      </c>
    </row>
    <row r="31" spans="1:5" ht="15" x14ac:dyDescent="0.25">
      <c r="A31" s="599">
        <v>19</v>
      </c>
      <c r="B31" s="584">
        <v>124574</v>
      </c>
      <c r="C31" s="584">
        <v>9352068</v>
      </c>
      <c r="D31" s="585" t="s">
        <v>1167</v>
      </c>
      <c r="E31" s="698">
        <v>19</v>
      </c>
    </row>
    <row r="32" spans="1:5" ht="15" x14ac:dyDescent="0.25">
      <c r="A32" s="599">
        <v>219</v>
      </c>
      <c r="B32" s="584">
        <v>124575</v>
      </c>
      <c r="C32" s="584">
        <v>9352069</v>
      </c>
      <c r="D32" s="585" t="s">
        <v>777</v>
      </c>
      <c r="E32" s="698">
        <v>219</v>
      </c>
    </row>
    <row r="33" spans="1:5" ht="15" x14ac:dyDescent="0.25">
      <c r="A33" s="599">
        <v>431</v>
      </c>
      <c r="B33" s="584">
        <v>124576</v>
      </c>
      <c r="C33" s="584">
        <v>9352070</v>
      </c>
      <c r="D33" s="585" t="s">
        <v>1168</v>
      </c>
      <c r="E33" s="698">
        <v>431</v>
      </c>
    </row>
    <row r="34" spans="1:5" ht="15" x14ac:dyDescent="0.25">
      <c r="A34" s="599">
        <v>220</v>
      </c>
      <c r="B34" s="584">
        <v>124577</v>
      </c>
      <c r="C34" s="584">
        <v>9352071</v>
      </c>
      <c r="D34" s="585" t="s">
        <v>778</v>
      </c>
      <c r="E34" s="698">
        <v>220</v>
      </c>
    </row>
    <row r="35" spans="1:5" ht="15" x14ac:dyDescent="0.25">
      <c r="A35" s="599">
        <v>29</v>
      </c>
      <c r="B35" s="584">
        <v>124578</v>
      </c>
      <c r="C35" s="584">
        <v>9352072</v>
      </c>
      <c r="D35" s="585" t="s">
        <v>1169</v>
      </c>
      <c r="E35" s="698">
        <v>29</v>
      </c>
    </row>
    <row r="36" spans="1:5" ht="15" x14ac:dyDescent="0.25">
      <c r="A36" s="599">
        <v>228</v>
      </c>
      <c r="B36" s="584">
        <v>124580</v>
      </c>
      <c r="C36" s="584">
        <v>9352074</v>
      </c>
      <c r="D36" s="585" t="s">
        <v>782</v>
      </c>
      <c r="E36" s="698">
        <v>228</v>
      </c>
    </row>
    <row r="37" spans="1:5" ht="15" x14ac:dyDescent="0.25">
      <c r="A37" s="599">
        <v>234</v>
      </c>
      <c r="B37" s="584">
        <v>124581</v>
      </c>
      <c r="C37" s="584">
        <v>9352075</v>
      </c>
      <c r="D37" s="585" t="s">
        <v>1170</v>
      </c>
      <c r="E37" s="698">
        <v>234</v>
      </c>
    </row>
    <row r="38" spans="1:5" ht="15" x14ac:dyDescent="0.25">
      <c r="A38" s="599">
        <v>230</v>
      </c>
      <c r="B38" s="584">
        <v>124582</v>
      </c>
      <c r="C38" s="584">
        <v>9352076</v>
      </c>
      <c r="D38" s="585" t="s">
        <v>1171</v>
      </c>
      <c r="E38" s="698">
        <v>230</v>
      </c>
    </row>
    <row r="39" spans="1:5" ht="15" x14ac:dyDescent="0.25">
      <c r="A39" s="599">
        <v>237</v>
      </c>
      <c r="B39" s="584">
        <v>124584</v>
      </c>
      <c r="C39" s="584">
        <v>9352079</v>
      </c>
      <c r="D39" s="585" t="s">
        <v>788</v>
      </c>
      <c r="E39" s="698">
        <v>237</v>
      </c>
    </row>
    <row r="40" spans="1:5" ht="15" x14ac:dyDescent="0.25">
      <c r="A40" s="599">
        <v>41</v>
      </c>
      <c r="B40" s="584">
        <v>124585</v>
      </c>
      <c r="C40" s="584">
        <v>9352080</v>
      </c>
      <c r="D40" s="585" t="s">
        <v>1172</v>
      </c>
      <c r="E40" s="698">
        <v>41</v>
      </c>
    </row>
    <row r="41" spans="1:5" ht="15" x14ac:dyDescent="0.25">
      <c r="A41" s="599">
        <v>42</v>
      </c>
      <c r="B41" s="584">
        <v>124586</v>
      </c>
      <c r="C41" s="584">
        <v>9352081</v>
      </c>
      <c r="D41" s="585" t="s">
        <v>1173</v>
      </c>
      <c r="E41" s="698">
        <v>42</v>
      </c>
    </row>
    <row r="42" spans="1:5" ht="15" x14ac:dyDescent="0.25">
      <c r="A42" s="599">
        <v>242</v>
      </c>
      <c r="B42" s="584">
        <v>124587</v>
      </c>
      <c r="C42" s="584">
        <v>9352083</v>
      </c>
      <c r="D42" s="585" t="s">
        <v>791</v>
      </c>
      <c r="E42" s="698">
        <v>242</v>
      </c>
    </row>
    <row r="43" spans="1:5" ht="15" x14ac:dyDescent="0.25">
      <c r="A43" s="599">
        <v>245</v>
      </c>
      <c r="B43" s="584">
        <v>124588</v>
      </c>
      <c r="C43" s="584">
        <v>9352084</v>
      </c>
      <c r="D43" s="585" t="s">
        <v>793</v>
      </c>
      <c r="E43" s="698">
        <v>245</v>
      </c>
    </row>
    <row r="44" spans="1:5" ht="15" x14ac:dyDescent="0.25">
      <c r="A44" s="599">
        <v>246</v>
      </c>
      <c r="B44" s="584">
        <v>124589</v>
      </c>
      <c r="C44" s="584">
        <v>9352085</v>
      </c>
      <c r="D44" s="585" t="s">
        <v>794</v>
      </c>
      <c r="E44" s="698">
        <v>246</v>
      </c>
    </row>
    <row r="45" spans="1:5" ht="15" x14ac:dyDescent="0.25">
      <c r="A45" s="599">
        <v>44</v>
      </c>
      <c r="B45" s="584">
        <v>124590</v>
      </c>
      <c r="C45" s="584">
        <v>9352086</v>
      </c>
      <c r="D45" s="585" t="s">
        <v>1174</v>
      </c>
      <c r="E45" s="698">
        <v>44</v>
      </c>
    </row>
    <row r="46" spans="1:5" ht="15" x14ac:dyDescent="0.25">
      <c r="A46" s="599">
        <v>48</v>
      </c>
      <c r="B46" s="584">
        <v>124592</v>
      </c>
      <c r="C46" s="584">
        <v>9352088</v>
      </c>
      <c r="D46" s="585" t="s">
        <v>1175</v>
      </c>
      <c r="E46" s="698">
        <v>48</v>
      </c>
    </row>
    <row r="47" spans="1:5" ht="15" x14ac:dyDescent="0.25">
      <c r="A47" s="599">
        <v>309</v>
      </c>
      <c r="B47" s="584">
        <v>124593</v>
      </c>
      <c r="C47" s="584">
        <v>9352089</v>
      </c>
      <c r="D47" s="585" t="s">
        <v>825</v>
      </c>
      <c r="E47" s="698">
        <v>309</v>
      </c>
    </row>
    <row r="48" spans="1:5" ht="15" x14ac:dyDescent="0.25">
      <c r="A48" s="599">
        <v>310</v>
      </c>
      <c r="B48" s="584">
        <v>124595</v>
      </c>
      <c r="C48" s="584">
        <v>9352092</v>
      </c>
      <c r="D48" s="585" t="s">
        <v>826</v>
      </c>
      <c r="E48" s="698">
        <v>310</v>
      </c>
    </row>
    <row r="49" spans="1:5" ht="15" x14ac:dyDescent="0.25">
      <c r="A49" s="599">
        <v>314</v>
      </c>
      <c r="B49" s="584">
        <v>124597</v>
      </c>
      <c r="C49" s="584">
        <v>9352095</v>
      </c>
      <c r="D49" s="585" t="s">
        <v>1176</v>
      </c>
      <c r="E49" s="698">
        <v>314</v>
      </c>
    </row>
    <row r="50" spans="1:5" ht="15" x14ac:dyDescent="0.25">
      <c r="A50" s="599">
        <v>82</v>
      </c>
      <c r="B50" s="584">
        <v>124600</v>
      </c>
      <c r="C50" s="584">
        <v>9352098</v>
      </c>
      <c r="D50" s="585" t="s">
        <v>1177</v>
      </c>
      <c r="E50" s="698">
        <v>82</v>
      </c>
    </row>
    <row r="51" spans="1:5" ht="15" x14ac:dyDescent="0.25">
      <c r="A51" s="599">
        <v>84</v>
      </c>
      <c r="B51" s="584">
        <v>124601</v>
      </c>
      <c r="C51" s="584">
        <v>9352100</v>
      </c>
      <c r="D51" s="585" t="s">
        <v>737</v>
      </c>
      <c r="E51" s="698">
        <v>84</v>
      </c>
    </row>
    <row r="52" spans="1:5" ht="15" x14ac:dyDescent="0.25">
      <c r="A52" s="599">
        <v>318</v>
      </c>
      <c r="B52" s="584">
        <v>124602</v>
      </c>
      <c r="C52" s="584">
        <v>9352101</v>
      </c>
      <c r="D52" s="585" t="s">
        <v>832</v>
      </c>
      <c r="E52" s="698">
        <v>318</v>
      </c>
    </row>
    <row r="53" spans="1:5" ht="15" x14ac:dyDescent="0.25">
      <c r="A53" s="599">
        <v>494</v>
      </c>
      <c r="B53" s="584">
        <v>124604</v>
      </c>
      <c r="C53" s="584">
        <v>9352105</v>
      </c>
      <c r="D53" s="585" t="s">
        <v>916</v>
      </c>
      <c r="E53" s="698">
        <v>494</v>
      </c>
    </row>
    <row r="54" spans="1:5" ht="15" x14ac:dyDescent="0.25">
      <c r="A54" s="599">
        <v>96</v>
      </c>
      <c r="B54" s="584">
        <v>124605</v>
      </c>
      <c r="C54" s="584">
        <v>9352106</v>
      </c>
      <c r="D54" s="585" t="s">
        <v>744</v>
      </c>
      <c r="E54" s="698">
        <v>96</v>
      </c>
    </row>
    <row r="55" spans="1:5" ht="15" x14ac:dyDescent="0.25">
      <c r="A55" s="599">
        <v>322</v>
      </c>
      <c r="B55" s="584">
        <v>124606</v>
      </c>
      <c r="C55" s="584">
        <v>9352107</v>
      </c>
      <c r="D55" s="585" t="s">
        <v>1178</v>
      </c>
      <c r="E55" s="698">
        <v>322</v>
      </c>
    </row>
    <row r="56" spans="1:5" ht="15" x14ac:dyDescent="0.25">
      <c r="A56" s="599">
        <v>97</v>
      </c>
      <c r="B56" s="584">
        <v>124607</v>
      </c>
      <c r="C56" s="584">
        <v>9352108</v>
      </c>
      <c r="D56" s="585" t="s">
        <v>1179</v>
      </c>
      <c r="E56" s="698">
        <v>97</v>
      </c>
    </row>
    <row r="57" spans="1:5" ht="15" x14ac:dyDescent="0.25">
      <c r="A57" s="599">
        <v>98</v>
      </c>
      <c r="B57" s="584">
        <v>124608</v>
      </c>
      <c r="C57" s="584">
        <v>9352109</v>
      </c>
      <c r="D57" s="585" t="s">
        <v>748</v>
      </c>
      <c r="E57" s="698">
        <v>98</v>
      </c>
    </row>
    <row r="58" spans="1:5" ht="15" x14ac:dyDescent="0.25">
      <c r="A58" s="599">
        <v>324</v>
      </c>
      <c r="B58" s="584">
        <v>124609</v>
      </c>
      <c r="C58" s="584">
        <v>9352110</v>
      </c>
      <c r="D58" s="585" t="s">
        <v>1180</v>
      </c>
      <c r="E58" s="698">
        <v>324</v>
      </c>
    </row>
    <row r="59" spans="1:5" ht="15" x14ac:dyDescent="0.25">
      <c r="A59" s="599">
        <v>99</v>
      </c>
      <c r="B59" s="584">
        <v>124610</v>
      </c>
      <c r="C59" s="584">
        <v>9352111</v>
      </c>
      <c r="D59" s="585" t="s">
        <v>750</v>
      </c>
      <c r="E59" s="698">
        <v>99</v>
      </c>
    </row>
    <row r="60" spans="1:5" ht="15" x14ac:dyDescent="0.25">
      <c r="A60" s="599">
        <v>506</v>
      </c>
      <c r="B60" s="584">
        <v>124612</v>
      </c>
      <c r="C60" s="584">
        <v>9352114</v>
      </c>
      <c r="D60" s="585" t="s">
        <v>1181</v>
      </c>
      <c r="E60" s="698">
        <v>506</v>
      </c>
    </row>
    <row r="61" spans="1:5" ht="15" x14ac:dyDescent="0.25">
      <c r="A61" s="599">
        <v>333</v>
      </c>
      <c r="B61" s="584">
        <v>124613</v>
      </c>
      <c r="C61" s="584">
        <v>9352117</v>
      </c>
      <c r="D61" s="585" t="s">
        <v>840</v>
      </c>
      <c r="E61" s="698">
        <v>333</v>
      </c>
    </row>
    <row r="62" spans="1:5" ht="15" x14ac:dyDescent="0.25">
      <c r="A62" s="599">
        <v>332</v>
      </c>
      <c r="B62" s="584">
        <v>124614</v>
      </c>
      <c r="C62" s="584">
        <v>9352118</v>
      </c>
      <c r="D62" s="585" t="s">
        <v>1182</v>
      </c>
      <c r="E62" s="698">
        <v>332</v>
      </c>
    </row>
    <row r="63" spans="1:5" ht="15" x14ac:dyDescent="0.25">
      <c r="A63" s="599">
        <v>337</v>
      </c>
      <c r="B63" s="584">
        <v>124615</v>
      </c>
      <c r="C63" s="584">
        <v>9352121</v>
      </c>
      <c r="D63" s="585" t="s">
        <v>841</v>
      </c>
      <c r="E63" s="698">
        <v>337</v>
      </c>
    </row>
    <row r="64" spans="1:5" ht="15" x14ac:dyDescent="0.25">
      <c r="A64" s="599">
        <v>109</v>
      </c>
      <c r="B64" s="584">
        <v>124616</v>
      </c>
      <c r="C64" s="584">
        <v>9352122</v>
      </c>
      <c r="D64" s="585" t="s">
        <v>754</v>
      </c>
      <c r="E64" s="698">
        <v>109</v>
      </c>
    </row>
    <row r="65" spans="1:5" ht="15" x14ac:dyDescent="0.25">
      <c r="A65" s="599">
        <v>339</v>
      </c>
      <c r="B65" s="584">
        <v>124618</v>
      </c>
      <c r="C65" s="584">
        <v>9352124</v>
      </c>
      <c r="D65" s="585" t="s">
        <v>843</v>
      </c>
      <c r="E65" s="698">
        <v>339</v>
      </c>
    </row>
    <row r="66" spans="1:5" ht="15" x14ac:dyDescent="0.25">
      <c r="A66" s="599">
        <v>342</v>
      </c>
      <c r="B66" s="584">
        <v>124619</v>
      </c>
      <c r="C66" s="584">
        <v>9352125</v>
      </c>
      <c r="D66" s="585" t="s">
        <v>845</v>
      </c>
      <c r="E66" s="698">
        <v>342</v>
      </c>
    </row>
    <row r="67" spans="1:5" ht="15" x14ac:dyDescent="0.25">
      <c r="A67" s="599">
        <v>115</v>
      </c>
      <c r="B67" s="584">
        <v>124620</v>
      </c>
      <c r="C67" s="584">
        <v>9352126</v>
      </c>
      <c r="D67" s="585" t="s">
        <v>759</v>
      </c>
      <c r="E67" s="698">
        <v>115</v>
      </c>
    </row>
    <row r="68" spans="1:5" ht="15" x14ac:dyDescent="0.25">
      <c r="A68" s="599">
        <v>119</v>
      </c>
      <c r="B68" s="584">
        <v>124621</v>
      </c>
      <c r="C68" s="584">
        <v>9352128</v>
      </c>
      <c r="D68" s="585" t="s">
        <v>1183</v>
      </c>
      <c r="E68" s="698">
        <v>119</v>
      </c>
    </row>
    <row r="69" spans="1:5" ht="15" x14ac:dyDescent="0.25">
      <c r="A69" s="599">
        <v>502</v>
      </c>
      <c r="B69" s="584">
        <v>124622</v>
      </c>
      <c r="C69" s="584">
        <v>9352129</v>
      </c>
      <c r="D69" s="585" t="s">
        <v>1184</v>
      </c>
      <c r="E69" s="698">
        <v>502</v>
      </c>
    </row>
    <row r="70" spans="1:5" ht="15" x14ac:dyDescent="0.25">
      <c r="A70" s="599">
        <v>229</v>
      </c>
      <c r="B70" s="584">
        <v>124624</v>
      </c>
      <c r="C70" s="584">
        <v>9352131</v>
      </c>
      <c r="D70" s="585" t="s">
        <v>783</v>
      </c>
      <c r="E70" s="698">
        <v>229</v>
      </c>
    </row>
    <row r="71" spans="1:5" ht="15" x14ac:dyDescent="0.25">
      <c r="A71" s="599">
        <v>313</v>
      </c>
      <c r="B71" s="584">
        <v>124625</v>
      </c>
      <c r="C71" s="584">
        <v>9352132</v>
      </c>
      <c r="D71" s="585" t="s">
        <v>828</v>
      </c>
      <c r="E71" s="698">
        <v>313</v>
      </c>
    </row>
    <row r="72" spans="1:5" ht="15" x14ac:dyDescent="0.25">
      <c r="A72" s="599">
        <v>208</v>
      </c>
      <c r="B72" s="584">
        <v>124626</v>
      </c>
      <c r="C72" s="584">
        <v>9352133</v>
      </c>
      <c r="D72" s="585" t="s">
        <v>773</v>
      </c>
      <c r="E72" s="698">
        <v>208</v>
      </c>
    </row>
    <row r="73" spans="1:5" ht="15" x14ac:dyDescent="0.25">
      <c r="A73" s="599">
        <v>232</v>
      </c>
      <c r="B73" s="584">
        <v>124627</v>
      </c>
      <c r="C73" s="584">
        <v>9352134</v>
      </c>
      <c r="D73" s="585" t="s">
        <v>786</v>
      </c>
      <c r="E73" s="698">
        <v>232</v>
      </c>
    </row>
    <row r="74" spans="1:5" ht="15" x14ac:dyDescent="0.25">
      <c r="A74" s="599">
        <v>343</v>
      </c>
      <c r="B74" s="584">
        <v>124628</v>
      </c>
      <c r="C74" s="584">
        <v>9352135</v>
      </c>
      <c r="D74" s="585" t="s">
        <v>846</v>
      </c>
      <c r="E74" s="698">
        <v>343</v>
      </c>
    </row>
    <row r="75" spans="1:5" ht="15" x14ac:dyDescent="0.25">
      <c r="A75" s="599">
        <v>23</v>
      </c>
      <c r="B75" s="584">
        <v>124629</v>
      </c>
      <c r="C75" s="584">
        <v>9352136</v>
      </c>
      <c r="D75" s="585" t="s">
        <v>1185</v>
      </c>
      <c r="E75" s="698">
        <v>23</v>
      </c>
    </row>
    <row r="76" spans="1:5" ht="15" x14ac:dyDescent="0.25">
      <c r="A76" s="599">
        <v>231</v>
      </c>
      <c r="B76" s="584">
        <v>124630</v>
      </c>
      <c r="C76" s="584">
        <v>9352137</v>
      </c>
      <c r="D76" s="585" t="s">
        <v>785</v>
      </c>
      <c r="E76" s="698">
        <v>231</v>
      </c>
    </row>
    <row r="77" spans="1:5" ht="15" x14ac:dyDescent="0.25">
      <c r="A77" s="599">
        <v>503</v>
      </c>
      <c r="B77" s="584">
        <v>124631</v>
      </c>
      <c r="C77" s="584">
        <v>9352138</v>
      </c>
      <c r="D77" s="585" t="s">
        <v>1186</v>
      </c>
      <c r="E77" s="698">
        <v>503</v>
      </c>
    </row>
    <row r="78" spans="1:5" ht="15" x14ac:dyDescent="0.25">
      <c r="A78" s="599">
        <v>68</v>
      </c>
      <c r="B78" s="584">
        <v>124634</v>
      </c>
      <c r="C78" s="584">
        <v>9352141</v>
      </c>
      <c r="D78" s="585" t="s">
        <v>724</v>
      </c>
      <c r="E78" s="698">
        <v>68</v>
      </c>
    </row>
    <row r="79" spans="1:5" ht="15" x14ac:dyDescent="0.25">
      <c r="A79" s="599">
        <v>65</v>
      </c>
      <c r="B79" s="584">
        <v>124639</v>
      </c>
      <c r="C79" s="584">
        <v>9352147</v>
      </c>
      <c r="D79" s="585" t="s">
        <v>1187</v>
      </c>
      <c r="E79" s="698">
        <v>65</v>
      </c>
    </row>
    <row r="80" spans="1:5" ht="15" x14ac:dyDescent="0.25">
      <c r="A80" s="599">
        <v>74</v>
      </c>
      <c r="B80" s="584">
        <v>124641</v>
      </c>
      <c r="C80" s="584">
        <v>9352152</v>
      </c>
      <c r="D80" s="585" t="s">
        <v>1188</v>
      </c>
      <c r="E80" s="698">
        <v>74</v>
      </c>
    </row>
    <row r="81" spans="1:5" ht="15" x14ac:dyDescent="0.25">
      <c r="A81" s="599">
        <v>264</v>
      </c>
      <c r="B81" s="584">
        <v>124643</v>
      </c>
      <c r="C81" s="584">
        <v>9352154</v>
      </c>
      <c r="D81" s="585" t="s">
        <v>803</v>
      </c>
      <c r="E81" s="698">
        <v>264</v>
      </c>
    </row>
    <row r="82" spans="1:5" ht="15" x14ac:dyDescent="0.25">
      <c r="A82" s="599">
        <v>275</v>
      </c>
      <c r="B82" s="584">
        <v>124645</v>
      </c>
      <c r="C82" s="584">
        <v>9352157</v>
      </c>
      <c r="D82" s="585" t="s">
        <v>808</v>
      </c>
      <c r="E82" s="698">
        <v>275</v>
      </c>
    </row>
    <row r="83" spans="1:5" ht="15" x14ac:dyDescent="0.25">
      <c r="A83" s="599">
        <v>273</v>
      </c>
      <c r="B83" s="584">
        <v>124650</v>
      </c>
      <c r="C83" s="584">
        <v>9352162</v>
      </c>
      <c r="D83" s="585" t="s">
        <v>806</v>
      </c>
      <c r="E83" s="698">
        <v>273</v>
      </c>
    </row>
    <row r="84" spans="1:5" ht="15" x14ac:dyDescent="0.25">
      <c r="A84" s="599">
        <v>250</v>
      </c>
      <c r="B84" s="584">
        <v>124653</v>
      </c>
      <c r="C84" s="584">
        <v>9352165</v>
      </c>
      <c r="D84" s="585" t="s">
        <v>796</v>
      </c>
      <c r="E84" s="698">
        <v>250</v>
      </c>
    </row>
    <row r="85" spans="1:5" ht="15" x14ac:dyDescent="0.25">
      <c r="A85" s="599">
        <v>258</v>
      </c>
      <c r="B85" s="584">
        <v>124654</v>
      </c>
      <c r="C85" s="584">
        <v>9352166</v>
      </c>
      <c r="D85" s="585" t="s">
        <v>798</v>
      </c>
      <c r="E85" s="698">
        <v>258</v>
      </c>
    </row>
    <row r="86" spans="1:5" ht="15" x14ac:dyDescent="0.25">
      <c r="A86" s="599">
        <v>279</v>
      </c>
      <c r="B86" s="584">
        <v>124655</v>
      </c>
      <c r="C86" s="584">
        <v>9352167</v>
      </c>
      <c r="D86" s="585" t="s">
        <v>809</v>
      </c>
      <c r="E86" s="698">
        <v>279</v>
      </c>
    </row>
    <row r="87" spans="1:5" ht="15" x14ac:dyDescent="0.25">
      <c r="A87" s="599">
        <v>294</v>
      </c>
      <c r="B87" s="584">
        <v>124657</v>
      </c>
      <c r="C87" s="584">
        <v>9352171</v>
      </c>
      <c r="D87" s="585" t="s">
        <v>820</v>
      </c>
      <c r="E87" s="698">
        <v>294</v>
      </c>
    </row>
    <row r="88" spans="1:5" ht="15" x14ac:dyDescent="0.25">
      <c r="A88" s="599">
        <v>293</v>
      </c>
      <c r="B88" s="584">
        <v>124658</v>
      </c>
      <c r="C88" s="584">
        <v>9352172</v>
      </c>
      <c r="D88" s="585" t="s">
        <v>1189</v>
      </c>
      <c r="E88" s="698">
        <v>293</v>
      </c>
    </row>
    <row r="89" spans="1:5" ht="15" x14ac:dyDescent="0.25">
      <c r="A89" s="599">
        <v>300</v>
      </c>
      <c r="B89" s="584">
        <v>124660</v>
      </c>
      <c r="C89" s="584">
        <v>9352176</v>
      </c>
      <c r="D89" s="585" t="s">
        <v>821</v>
      </c>
      <c r="E89" s="698">
        <v>300</v>
      </c>
    </row>
    <row r="90" spans="1:5" ht="15" x14ac:dyDescent="0.25">
      <c r="A90" s="599">
        <v>259</v>
      </c>
      <c r="B90" s="584">
        <v>124668</v>
      </c>
      <c r="C90" s="584">
        <v>9352184</v>
      </c>
      <c r="D90" s="585" t="s">
        <v>1190</v>
      </c>
      <c r="E90" s="698">
        <v>259</v>
      </c>
    </row>
    <row r="91" spans="1:5" ht="15" x14ac:dyDescent="0.25">
      <c r="A91" s="599">
        <v>260</v>
      </c>
      <c r="B91" s="584">
        <v>124669</v>
      </c>
      <c r="C91" s="584">
        <v>9352185</v>
      </c>
      <c r="D91" s="585" t="s">
        <v>800</v>
      </c>
      <c r="E91" s="698">
        <v>260</v>
      </c>
    </row>
    <row r="92" spans="1:5" ht="15" x14ac:dyDescent="0.25">
      <c r="A92" s="599">
        <v>263</v>
      </c>
      <c r="B92" s="584">
        <v>124670</v>
      </c>
      <c r="C92" s="584">
        <v>9352186</v>
      </c>
      <c r="D92" s="585" t="s">
        <v>802</v>
      </c>
      <c r="E92" s="698">
        <v>263</v>
      </c>
    </row>
    <row r="93" spans="1:5" ht="15" x14ac:dyDescent="0.25">
      <c r="A93" s="599">
        <v>249</v>
      </c>
      <c r="B93" s="584">
        <v>124671</v>
      </c>
      <c r="C93" s="584">
        <v>9352194</v>
      </c>
      <c r="D93" s="585" t="s">
        <v>1191</v>
      </c>
      <c r="E93" s="698">
        <v>249</v>
      </c>
    </row>
    <row r="94" spans="1:5" ht="15" x14ac:dyDescent="0.25">
      <c r="A94" s="599">
        <v>480</v>
      </c>
      <c r="B94" s="584">
        <v>124674</v>
      </c>
      <c r="C94" s="584">
        <v>9352916</v>
      </c>
      <c r="D94" s="585" t="s">
        <v>1192</v>
      </c>
      <c r="E94" s="698">
        <v>480</v>
      </c>
    </row>
    <row r="95" spans="1:5" ht="15" x14ac:dyDescent="0.25">
      <c r="A95" s="599">
        <v>327</v>
      </c>
      <c r="B95" s="584">
        <v>124675</v>
      </c>
      <c r="C95" s="584">
        <v>9352918</v>
      </c>
      <c r="D95" s="585" t="s">
        <v>1193</v>
      </c>
      <c r="E95" s="698">
        <v>327</v>
      </c>
    </row>
    <row r="96" spans="1:5" ht="15" x14ac:dyDescent="0.25">
      <c r="A96" s="599">
        <v>75</v>
      </c>
      <c r="B96" s="584">
        <v>124676</v>
      </c>
      <c r="C96" s="584">
        <v>9352919</v>
      </c>
      <c r="D96" s="585" t="s">
        <v>730</v>
      </c>
      <c r="E96" s="698">
        <v>75</v>
      </c>
    </row>
    <row r="97" spans="1:5" ht="15" x14ac:dyDescent="0.25">
      <c r="A97" s="599">
        <v>461</v>
      </c>
      <c r="B97" s="584">
        <v>124678</v>
      </c>
      <c r="C97" s="584">
        <v>9352921</v>
      </c>
      <c r="D97" s="585" t="s">
        <v>897</v>
      </c>
      <c r="E97" s="698">
        <v>461</v>
      </c>
    </row>
    <row r="98" spans="1:5" ht="15" x14ac:dyDescent="0.25">
      <c r="A98" s="599">
        <v>281</v>
      </c>
      <c r="B98" s="584">
        <v>124679</v>
      </c>
      <c r="C98" s="584">
        <v>9352922</v>
      </c>
      <c r="D98" s="585" t="s">
        <v>810</v>
      </c>
      <c r="E98" s="698">
        <v>281</v>
      </c>
    </row>
    <row r="99" spans="1:5" ht="15" x14ac:dyDescent="0.25">
      <c r="A99" s="599">
        <v>504</v>
      </c>
      <c r="B99" s="584">
        <v>124680</v>
      </c>
      <c r="C99" s="584">
        <v>9352923</v>
      </c>
      <c r="D99" s="585" t="s">
        <v>1194</v>
      </c>
      <c r="E99" s="698">
        <v>504</v>
      </c>
    </row>
    <row r="100" spans="1:5" ht="15" x14ac:dyDescent="0.25">
      <c r="A100" s="599">
        <v>311</v>
      </c>
      <c r="B100" s="584">
        <v>124681</v>
      </c>
      <c r="C100" s="584">
        <v>9352924</v>
      </c>
      <c r="D100" s="585" t="s">
        <v>827</v>
      </c>
      <c r="E100" s="698">
        <v>311</v>
      </c>
    </row>
    <row r="101" spans="1:5" ht="15" x14ac:dyDescent="0.25">
      <c r="A101" s="599">
        <v>418</v>
      </c>
      <c r="B101" s="584">
        <v>124682</v>
      </c>
      <c r="C101" s="584">
        <v>9352925</v>
      </c>
      <c r="D101" s="585" t="s">
        <v>1195</v>
      </c>
      <c r="E101" s="698">
        <v>418</v>
      </c>
    </row>
    <row r="102" spans="1:5" ht="15" x14ac:dyDescent="0.25">
      <c r="A102" s="599">
        <v>341</v>
      </c>
      <c r="B102" s="584">
        <v>124685</v>
      </c>
      <c r="C102" s="584">
        <v>9352928</v>
      </c>
      <c r="D102" s="585" t="s">
        <v>844</v>
      </c>
      <c r="E102" s="698">
        <v>341</v>
      </c>
    </row>
    <row r="103" spans="1:5" ht="15" x14ac:dyDescent="0.25">
      <c r="A103" s="599">
        <v>307</v>
      </c>
      <c r="B103" s="584">
        <v>131962</v>
      </c>
      <c r="C103" s="584">
        <v>9352929</v>
      </c>
      <c r="D103" s="585" t="s">
        <v>1196</v>
      </c>
      <c r="E103" s="698">
        <v>307</v>
      </c>
    </row>
    <row r="104" spans="1:5" ht="15" x14ac:dyDescent="0.25">
      <c r="A104" s="599">
        <v>274</v>
      </c>
      <c r="B104" s="584">
        <v>132836</v>
      </c>
      <c r="C104" s="584">
        <v>9352930</v>
      </c>
      <c r="D104" s="585" t="s">
        <v>807</v>
      </c>
      <c r="E104" s="698">
        <v>274</v>
      </c>
    </row>
    <row r="105" spans="1:5" ht="15" x14ac:dyDescent="0.25">
      <c r="A105" s="599">
        <v>238</v>
      </c>
      <c r="B105" s="584">
        <v>133605</v>
      </c>
      <c r="C105" s="584">
        <v>9352931</v>
      </c>
      <c r="D105" s="585" t="s">
        <v>1197</v>
      </c>
      <c r="E105" s="698">
        <v>238</v>
      </c>
    </row>
    <row r="106" spans="1:5" ht="15" x14ac:dyDescent="0.25">
      <c r="A106" s="599">
        <v>400</v>
      </c>
      <c r="B106" s="584">
        <v>124686</v>
      </c>
      <c r="C106" s="584">
        <v>9353000</v>
      </c>
      <c r="D106" s="585" t="s">
        <v>1198</v>
      </c>
      <c r="E106" s="698">
        <v>400</v>
      </c>
    </row>
    <row r="107" spans="1:5" ht="15" x14ac:dyDescent="0.25">
      <c r="A107" s="599">
        <v>405</v>
      </c>
      <c r="B107" s="584">
        <v>124688</v>
      </c>
      <c r="C107" s="584">
        <v>9353003</v>
      </c>
      <c r="D107" s="585" t="s">
        <v>1199</v>
      </c>
      <c r="E107" s="698">
        <v>405</v>
      </c>
    </row>
    <row r="108" spans="1:5" ht="15" x14ac:dyDescent="0.25">
      <c r="A108" s="599">
        <v>406</v>
      </c>
      <c r="B108" s="584">
        <v>124689</v>
      </c>
      <c r="C108" s="584">
        <v>9353004</v>
      </c>
      <c r="D108" s="585" t="s">
        <v>1200</v>
      </c>
      <c r="E108" s="698">
        <v>406</v>
      </c>
    </row>
    <row r="109" spans="1:5" ht="15" x14ac:dyDescent="0.25">
      <c r="A109" s="599">
        <v>407</v>
      </c>
      <c r="B109" s="584">
        <v>124690</v>
      </c>
      <c r="C109" s="584">
        <v>9353005</v>
      </c>
      <c r="D109" s="585" t="s">
        <v>1201</v>
      </c>
      <c r="E109" s="698">
        <v>407</v>
      </c>
    </row>
    <row r="110" spans="1:5" ht="15" x14ac:dyDescent="0.25">
      <c r="A110" s="599">
        <v>409</v>
      </c>
      <c r="B110" s="584">
        <v>124691</v>
      </c>
      <c r="C110" s="584">
        <v>9353006</v>
      </c>
      <c r="D110" s="585" t="s">
        <v>1202</v>
      </c>
      <c r="E110" s="698">
        <v>409</v>
      </c>
    </row>
    <row r="111" spans="1:5" ht="15" x14ac:dyDescent="0.25">
      <c r="A111" s="599">
        <v>412</v>
      </c>
      <c r="B111" s="584">
        <v>124692</v>
      </c>
      <c r="C111" s="584">
        <v>9353009</v>
      </c>
      <c r="D111" s="585" t="s">
        <v>1203</v>
      </c>
      <c r="E111" s="698">
        <v>412</v>
      </c>
    </row>
    <row r="112" spans="1:5" ht="15" x14ac:dyDescent="0.25">
      <c r="A112" s="599">
        <v>426</v>
      </c>
      <c r="B112" s="584">
        <v>124693</v>
      </c>
      <c r="C112" s="584">
        <v>9353010</v>
      </c>
      <c r="D112" s="585" t="s">
        <v>878</v>
      </c>
      <c r="E112" s="698">
        <v>426</v>
      </c>
    </row>
    <row r="113" spans="1:5" ht="15" x14ac:dyDescent="0.25">
      <c r="A113" s="599">
        <v>430</v>
      </c>
      <c r="B113" s="584">
        <v>124694</v>
      </c>
      <c r="C113" s="584">
        <v>9353013</v>
      </c>
      <c r="D113" s="585" t="s">
        <v>1204</v>
      </c>
      <c r="E113" s="698">
        <v>430</v>
      </c>
    </row>
    <row r="114" spans="1:5" ht="15" x14ac:dyDescent="0.25">
      <c r="A114" s="599">
        <v>224</v>
      </c>
      <c r="B114" s="584">
        <v>124695</v>
      </c>
      <c r="C114" s="584">
        <v>9353020</v>
      </c>
      <c r="D114" s="585" t="s">
        <v>1205</v>
      </c>
      <c r="E114" s="698">
        <v>224</v>
      </c>
    </row>
    <row r="115" spans="1:5" ht="15" x14ac:dyDescent="0.25">
      <c r="A115" s="599">
        <v>513</v>
      </c>
      <c r="B115" s="584">
        <v>124698</v>
      </c>
      <c r="C115" s="584">
        <v>9353026</v>
      </c>
      <c r="D115" s="585" t="s">
        <v>930</v>
      </c>
      <c r="E115" s="698">
        <v>513</v>
      </c>
    </row>
    <row r="116" spans="1:5" ht="15" x14ac:dyDescent="0.25">
      <c r="A116" s="599">
        <v>445</v>
      </c>
      <c r="B116" s="584">
        <v>124699</v>
      </c>
      <c r="C116" s="584">
        <v>9353027</v>
      </c>
      <c r="D116" s="585" t="s">
        <v>1206</v>
      </c>
      <c r="E116" s="698">
        <v>445</v>
      </c>
    </row>
    <row r="117" spans="1:5" ht="15" x14ac:dyDescent="0.25">
      <c r="A117" s="599">
        <v>446</v>
      </c>
      <c r="B117" s="584">
        <v>124700</v>
      </c>
      <c r="C117" s="584">
        <v>9353028</v>
      </c>
      <c r="D117" s="585" t="s">
        <v>1207</v>
      </c>
      <c r="E117" s="698">
        <v>446</v>
      </c>
    </row>
    <row r="118" spans="1:5" ht="15" x14ac:dyDescent="0.25">
      <c r="A118" s="599">
        <v>448</v>
      </c>
      <c r="B118" s="584">
        <v>124701</v>
      </c>
      <c r="C118" s="584">
        <v>9353029</v>
      </c>
      <c r="D118" s="585" t="s">
        <v>1208</v>
      </c>
      <c r="E118" s="698">
        <v>448</v>
      </c>
    </row>
    <row r="119" spans="1:5" ht="15" x14ac:dyDescent="0.25">
      <c r="A119" s="599">
        <v>457</v>
      </c>
      <c r="B119" s="584">
        <v>124702</v>
      </c>
      <c r="C119" s="584">
        <v>9353036</v>
      </c>
      <c r="D119" s="585" t="s">
        <v>1209</v>
      </c>
      <c r="E119" s="698">
        <v>457</v>
      </c>
    </row>
    <row r="120" spans="1:5" ht="15" x14ac:dyDescent="0.25">
      <c r="A120" s="599">
        <v>458</v>
      </c>
      <c r="B120" s="584">
        <v>124703</v>
      </c>
      <c r="C120" s="584">
        <v>9353037</v>
      </c>
      <c r="D120" s="585" t="s">
        <v>1210</v>
      </c>
      <c r="E120" s="698">
        <v>458</v>
      </c>
    </row>
    <row r="121" spans="1:5" ht="15" x14ac:dyDescent="0.25">
      <c r="A121" s="599">
        <v>464</v>
      </c>
      <c r="B121" s="584">
        <v>124704</v>
      </c>
      <c r="C121" s="584">
        <v>9353040</v>
      </c>
      <c r="D121" s="585" t="s">
        <v>898</v>
      </c>
      <c r="E121" s="698">
        <v>464</v>
      </c>
    </row>
    <row r="122" spans="1:5" ht="15" x14ac:dyDescent="0.25">
      <c r="A122" s="599">
        <v>308</v>
      </c>
      <c r="B122" s="584">
        <v>124705</v>
      </c>
      <c r="C122" s="584">
        <v>9353042</v>
      </c>
      <c r="D122" s="585" t="s">
        <v>824</v>
      </c>
      <c r="E122" s="698">
        <v>308</v>
      </c>
    </row>
    <row r="123" spans="1:5" ht="15" x14ac:dyDescent="0.25">
      <c r="A123" s="599">
        <v>468</v>
      </c>
      <c r="B123" s="584">
        <v>124706</v>
      </c>
      <c r="C123" s="584">
        <v>9353043</v>
      </c>
      <c r="D123" s="585" t="s">
        <v>1211</v>
      </c>
      <c r="E123" s="698">
        <v>468</v>
      </c>
    </row>
    <row r="124" spans="1:5" ht="15" x14ac:dyDescent="0.25">
      <c r="A124" s="599">
        <v>478</v>
      </c>
      <c r="B124" s="584">
        <v>124709</v>
      </c>
      <c r="C124" s="584">
        <v>9353048</v>
      </c>
      <c r="D124" s="585" t="s">
        <v>1212</v>
      </c>
      <c r="E124" s="698">
        <v>478</v>
      </c>
    </row>
    <row r="125" spans="1:5" ht="15" x14ac:dyDescent="0.25">
      <c r="A125" s="599">
        <v>488</v>
      </c>
      <c r="B125" s="584">
        <v>124710</v>
      </c>
      <c r="C125" s="584">
        <v>9353049</v>
      </c>
      <c r="D125" s="585" t="s">
        <v>914</v>
      </c>
      <c r="E125" s="698">
        <v>488</v>
      </c>
    </row>
    <row r="126" spans="1:5" ht="15" x14ac:dyDescent="0.25">
      <c r="A126" s="599">
        <v>495</v>
      </c>
      <c r="B126" s="584">
        <v>124712</v>
      </c>
      <c r="C126" s="584">
        <v>9353056</v>
      </c>
      <c r="D126" s="585" t="s">
        <v>917</v>
      </c>
      <c r="E126" s="698">
        <v>495</v>
      </c>
    </row>
    <row r="127" spans="1:5" ht="15" x14ac:dyDescent="0.25">
      <c r="A127" s="599">
        <v>501</v>
      </c>
      <c r="B127" s="584">
        <v>124713</v>
      </c>
      <c r="C127" s="584">
        <v>9353058</v>
      </c>
      <c r="D127" s="585" t="s">
        <v>920</v>
      </c>
      <c r="E127" s="698">
        <v>501</v>
      </c>
    </row>
    <row r="128" spans="1:5" ht="15" x14ac:dyDescent="0.25">
      <c r="A128" s="599">
        <v>515</v>
      </c>
      <c r="B128" s="584">
        <v>124716</v>
      </c>
      <c r="C128" s="584">
        <v>9353063</v>
      </c>
      <c r="D128" s="585" t="s">
        <v>931</v>
      </c>
      <c r="E128" s="698">
        <v>515</v>
      </c>
    </row>
    <row r="129" spans="1:5" ht="15" x14ac:dyDescent="0.25">
      <c r="A129" s="599">
        <v>517</v>
      </c>
      <c r="B129" s="584">
        <v>124717</v>
      </c>
      <c r="C129" s="584">
        <v>9353064</v>
      </c>
      <c r="D129" s="585" t="s">
        <v>1213</v>
      </c>
      <c r="E129" s="698">
        <v>517</v>
      </c>
    </row>
    <row r="130" spans="1:5" ht="15" x14ac:dyDescent="0.25">
      <c r="A130" s="599">
        <v>338</v>
      </c>
      <c r="B130" s="584">
        <v>124718</v>
      </c>
      <c r="C130" s="584">
        <v>9353066</v>
      </c>
      <c r="D130" s="585" t="s">
        <v>1214</v>
      </c>
      <c r="E130" s="698">
        <v>338</v>
      </c>
    </row>
    <row r="131" spans="1:5" ht="15" x14ac:dyDescent="0.25">
      <c r="A131" s="599">
        <v>202</v>
      </c>
      <c r="B131" s="584">
        <v>124719</v>
      </c>
      <c r="C131" s="584">
        <v>9353074</v>
      </c>
      <c r="D131" s="585" t="s">
        <v>1215</v>
      </c>
      <c r="E131" s="698">
        <v>202</v>
      </c>
    </row>
    <row r="132" spans="1:5" ht="15" x14ac:dyDescent="0.25">
      <c r="A132" s="599">
        <v>10</v>
      </c>
      <c r="B132" s="584">
        <v>124720</v>
      </c>
      <c r="C132" s="584">
        <v>9353075</v>
      </c>
      <c r="D132" s="585" t="s">
        <v>1216</v>
      </c>
      <c r="E132" s="698">
        <v>10</v>
      </c>
    </row>
    <row r="133" spans="1:5" ht="15" x14ac:dyDescent="0.25">
      <c r="A133" s="599">
        <v>11</v>
      </c>
      <c r="B133" s="584">
        <v>124721</v>
      </c>
      <c r="C133" s="584">
        <v>9353076</v>
      </c>
      <c r="D133" s="585" t="s">
        <v>1217</v>
      </c>
      <c r="E133" s="698">
        <v>11</v>
      </c>
    </row>
    <row r="134" spans="1:5" ht="15" x14ac:dyDescent="0.25">
      <c r="A134" s="599">
        <v>206</v>
      </c>
      <c r="B134" s="584">
        <v>124723</v>
      </c>
      <c r="C134" s="584">
        <v>9353078</v>
      </c>
      <c r="D134" s="585" t="s">
        <v>772</v>
      </c>
      <c r="E134" s="698">
        <v>206</v>
      </c>
    </row>
    <row r="135" spans="1:5" ht="15" x14ac:dyDescent="0.25">
      <c r="A135" s="599">
        <v>14</v>
      </c>
      <c r="B135" s="584">
        <v>124724</v>
      </c>
      <c r="C135" s="584">
        <v>9353079</v>
      </c>
      <c r="D135" s="585" t="s">
        <v>1218</v>
      </c>
      <c r="E135" s="698">
        <v>14</v>
      </c>
    </row>
    <row r="136" spans="1:5" ht="15" x14ac:dyDescent="0.25">
      <c r="A136" s="599">
        <v>20</v>
      </c>
      <c r="B136" s="584">
        <v>124725</v>
      </c>
      <c r="C136" s="584">
        <v>9353081</v>
      </c>
      <c r="D136" s="585" t="s">
        <v>1219</v>
      </c>
      <c r="E136" s="698">
        <v>20</v>
      </c>
    </row>
    <row r="137" spans="1:5" ht="15" x14ac:dyDescent="0.25">
      <c r="A137" s="599">
        <v>22</v>
      </c>
      <c r="B137" s="584">
        <v>124727</v>
      </c>
      <c r="C137" s="584">
        <v>9353083</v>
      </c>
      <c r="D137" s="585" t="s">
        <v>1220</v>
      </c>
      <c r="E137" s="698">
        <v>22</v>
      </c>
    </row>
    <row r="138" spans="1:5" ht="15" x14ac:dyDescent="0.25">
      <c r="A138" s="599">
        <v>26</v>
      </c>
      <c r="B138" s="584">
        <v>124728</v>
      </c>
      <c r="C138" s="584">
        <v>9353084</v>
      </c>
      <c r="D138" s="585" t="s">
        <v>1221</v>
      </c>
      <c r="E138" s="698">
        <v>26</v>
      </c>
    </row>
    <row r="139" spans="1:5" ht="15" x14ac:dyDescent="0.25">
      <c r="A139" s="599">
        <v>223</v>
      </c>
      <c r="B139" s="584">
        <v>124729</v>
      </c>
      <c r="C139" s="584">
        <v>9353085</v>
      </c>
      <c r="D139" s="585" t="s">
        <v>1222</v>
      </c>
      <c r="E139" s="698">
        <v>223</v>
      </c>
    </row>
    <row r="140" spans="1:5" ht="15" x14ac:dyDescent="0.25">
      <c r="A140" s="599">
        <v>225</v>
      </c>
      <c r="B140" s="584">
        <v>124730</v>
      </c>
      <c r="C140" s="584">
        <v>9353086</v>
      </c>
      <c r="D140" s="585" t="s">
        <v>1223</v>
      </c>
      <c r="E140" s="698">
        <v>225</v>
      </c>
    </row>
    <row r="141" spans="1:5" ht="15" x14ac:dyDescent="0.25">
      <c r="A141" s="599">
        <v>36</v>
      </c>
      <c r="B141" s="584">
        <v>124731</v>
      </c>
      <c r="C141" s="584">
        <v>9353089</v>
      </c>
      <c r="D141" s="585" t="s">
        <v>1224</v>
      </c>
      <c r="E141" s="698">
        <v>36</v>
      </c>
    </row>
    <row r="142" spans="1:5" ht="15" x14ac:dyDescent="0.25">
      <c r="A142" s="599">
        <v>444</v>
      </c>
      <c r="B142" s="584">
        <v>124732</v>
      </c>
      <c r="C142" s="584">
        <v>9353090</v>
      </c>
      <c r="D142" s="585" t="s">
        <v>1225</v>
      </c>
      <c r="E142" s="698">
        <v>444</v>
      </c>
    </row>
    <row r="143" spans="1:5" ht="15" x14ac:dyDescent="0.25">
      <c r="A143" s="599">
        <v>449</v>
      </c>
      <c r="B143" s="584">
        <v>124733</v>
      </c>
      <c r="C143" s="584">
        <v>9353091</v>
      </c>
      <c r="D143" s="585" t="s">
        <v>1226</v>
      </c>
      <c r="E143" s="698">
        <v>449</v>
      </c>
    </row>
    <row r="144" spans="1:5" ht="15" x14ac:dyDescent="0.25">
      <c r="A144" s="599">
        <v>243</v>
      </c>
      <c r="B144" s="584">
        <v>124734</v>
      </c>
      <c r="C144" s="584">
        <v>9353092</v>
      </c>
      <c r="D144" s="585" t="s">
        <v>1227</v>
      </c>
      <c r="E144" s="698">
        <v>243</v>
      </c>
    </row>
    <row r="145" spans="1:5" ht="15" x14ac:dyDescent="0.25">
      <c r="A145" s="599">
        <v>50</v>
      </c>
      <c r="B145" s="584">
        <v>124735</v>
      </c>
      <c r="C145" s="584">
        <v>9353093</v>
      </c>
      <c r="D145" s="585" t="s">
        <v>1228</v>
      </c>
      <c r="E145" s="698">
        <v>50</v>
      </c>
    </row>
    <row r="146" spans="1:5" ht="15" x14ac:dyDescent="0.25">
      <c r="A146" s="599">
        <v>80</v>
      </c>
      <c r="B146" s="584">
        <v>124737</v>
      </c>
      <c r="C146" s="584">
        <v>9353096</v>
      </c>
      <c r="D146" s="585" t="s">
        <v>733</v>
      </c>
      <c r="E146" s="698">
        <v>80</v>
      </c>
    </row>
    <row r="147" spans="1:5" ht="15" x14ac:dyDescent="0.25">
      <c r="A147" s="599">
        <v>93</v>
      </c>
      <c r="B147" s="584">
        <v>124741</v>
      </c>
      <c r="C147" s="584">
        <v>9353101</v>
      </c>
      <c r="D147" s="585" t="s">
        <v>742</v>
      </c>
      <c r="E147" s="698">
        <v>93</v>
      </c>
    </row>
    <row r="148" spans="1:5" ht="15" x14ac:dyDescent="0.25">
      <c r="A148" s="599">
        <v>102</v>
      </c>
      <c r="B148" s="584">
        <v>124742</v>
      </c>
      <c r="C148" s="584">
        <v>9353102</v>
      </c>
      <c r="D148" s="585" t="s">
        <v>1229</v>
      </c>
      <c r="E148" s="698">
        <v>102</v>
      </c>
    </row>
    <row r="149" spans="1:5" ht="15" x14ac:dyDescent="0.25">
      <c r="A149" s="599">
        <v>328</v>
      </c>
      <c r="B149" s="584">
        <v>124743</v>
      </c>
      <c r="C149" s="584">
        <v>9353103</v>
      </c>
      <c r="D149" s="585" t="s">
        <v>1230</v>
      </c>
      <c r="E149" s="698">
        <v>328</v>
      </c>
    </row>
    <row r="150" spans="1:5" ht="15" x14ac:dyDescent="0.25">
      <c r="A150" s="599">
        <v>331</v>
      </c>
      <c r="B150" s="584">
        <v>124744</v>
      </c>
      <c r="C150" s="584">
        <v>9353104</v>
      </c>
      <c r="D150" s="585" t="s">
        <v>838</v>
      </c>
      <c r="E150" s="698">
        <v>331</v>
      </c>
    </row>
    <row r="151" spans="1:5" ht="15" x14ac:dyDescent="0.25">
      <c r="A151" s="599">
        <v>106</v>
      </c>
      <c r="B151" s="584">
        <v>124745</v>
      </c>
      <c r="C151" s="584">
        <v>9353105</v>
      </c>
      <c r="D151" s="585" t="s">
        <v>753</v>
      </c>
      <c r="E151" s="698">
        <v>106</v>
      </c>
    </row>
    <row r="152" spans="1:5" ht="15" x14ac:dyDescent="0.25">
      <c r="A152" s="599">
        <v>110</v>
      </c>
      <c r="B152" s="584">
        <v>124746</v>
      </c>
      <c r="C152" s="584">
        <v>9353108</v>
      </c>
      <c r="D152" s="585" t="s">
        <v>1231</v>
      </c>
      <c r="E152" s="698">
        <v>110</v>
      </c>
    </row>
    <row r="153" spans="1:5" ht="15" x14ac:dyDescent="0.25">
      <c r="A153" s="599">
        <v>112</v>
      </c>
      <c r="B153" s="584">
        <v>124747</v>
      </c>
      <c r="C153" s="584">
        <v>9353109</v>
      </c>
      <c r="D153" s="585" t="s">
        <v>1232</v>
      </c>
      <c r="E153" s="698">
        <v>112</v>
      </c>
    </row>
    <row r="154" spans="1:5" ht="15" x14ac:dyDescent="0.25">
      <c r="A154" s="599">
        <v>113</v>
      </c>
      <c r="B154" s="584">
        <v>124748</v>
      </c>
      <c r="C154" s="584">
        <v>9353111</v>
      </c>
      <c r="D154" s="585" t="s">
        <v>1233</v>
      </c>
      <c r="E154" s="698">
        <v>113</v>
      </c>
    </row>
    <row r="155" spans="1:5" ht="15" x14ac:dyDescent="0.25">
      <c r="A155" s="599">
        <v>216</v>
      </c>
      <c r="B155" s="584">
        <v>124749</v>
      </c>
      <c r="C155" s="584">
        <v>9353112</v>
      </c>
      <c r="D155" s="585" t="s">
        <v>1234</v>
      </c>
      <c r="E155" s="698">
        <v>216</v>
      </c>
    </row>
    <row r="156" spans="1:5" ht="15" x14ac:dyDescent="0.25">
      <c r="A156" s="599">
        <v>114</v>
      </c>
      <c r="B156" s="584">
        <v>124750</v>
      </c>
      <c r="C156" s="584">
        <v>9353113</v>
      </c>
      <c r="D156" s="585" t="s">
        <v>1235</v>
      </c>
      <c r="E156" s="698">
        <v>114</v>
      </c>
    </row>
    <row r="157" spans="1:5" ht="15" x14ac:dyDescent="0.25">
      <c r="A157" s="599">
        <v>12</v>
      </c>
      <c r="B157" s="584">
        <v>124751</v>
      </c>
      <c r="C157" s="584">
        <v>9353114</v>
      </c>
      <c r="D157" s="585" t="s">
        <v>1236</v>
      </c>
      <c r="E157" s="698">
        <v>12</v>
      </c>
    </row>
    <row r="158" spans="1:5" ht="15" x14ac:dyDescent="0.25">
      <c r="A158" s="599">
        <v>203</v>
      </c>
      <c r="B158" s="584">
        <v>124754</v>
      </c>
      <c r="C158" s="584">
        <v>9353117</v>
      </c>
      <c r="D158" s="585" t="s">
        <v>1237</v>
      </c>
      <c r="E158" s="698">
        <v>203</v>
      </c>
    </row>
    <row r="159" spans="1:5" ht="15" x14ac:dyDescent="0.25">
      <c r="A159" s="599">
        <v>217</v>
      </c>
      <c r="B159" s="584">
        <v>124755</v>
      </c>
      <c r="C159" s="584">
        <v>9353121</v>
      </c>
      <c r="D159" s="585" t="s">
        <v>776</v>
      </c>
      <c r="E159" s="698">
        <v>217</v>
      </c>
    </row>
    <row r="160" spans="1:5" ht="15" x14ac:dyDescent="0.25">
      <c r="A160" s="599">
        <v>496</v>
      </c>
      <c r="B160" s="584">
        <v>124756</v>
      </c>
      <c r="C160" s="584">
        <v>9353123</v>
      </c>
      <c r="D160" s="585" t="s">
        <v>1238</v>
      </c>
      <c r="E160" s="698">
        <v>496</v>
      </c>
    </row>
    <row r="161" spans="1:5" ht="15" x14ac:dyDescent="0.25">
      <c r="A161" s="599">
        <v>507</v>
      </c>
      <c r="B161" s="584">
        <v>124757</v>
      </c>
      <c r="C161" s="584">
        <v>9353124</v>
      </c>
      <c r="D161" s="585" t="s">
        <v>926</v>
      </c>
      <c r="E161" s="698">
        <v>507</v>
      </c>
    </row>
    <row r="162" spans="1:5" ht="15" x14ac:dyDescent="0.25">
      <c r="A162" s="599">
        <v>17</v>
      </c>
      <c r="B162" s="584">
        <v>124758</v>
      </c>
      <c r="C162" s="584">
        <v>9353125</v>
      </c>
      <c r="D162" s="585" t="s">
        <v>1239</v>
      </c>
      <c r="E162" s="698">
        <v>17</v>
      </c>
    </row>
    <row r="163" spans="1:5" ht="15" x14ac:dyDescent="0.25">
      <c r="A163" s="599">
        <v>481</v>
      </c>
      <c r="B163" s="584">
        <v>124761</v>
      </c>
      <c r="C163" s="584">
        <v>9353305</v>
      </c>
      <c r="D163" s="585" t="s">
        <v>1240</v>
      </c>
      <c r="E163" s="698">
        <v>481</v>
      </c>
    </row>
    <row r="164" spans="1:5" ht="15" x14ac:dyDescent="0.25">
      <c r="A164" s="599">
        <v>421</v>
      </c>
      <c r="B164" s="584">
        <v>124762</v>
      </c>
      <c r="C164" s="584">
        <v>9353308</v>
      </c>
      <c r="D164" s="585" t="s">
        <v>1241</v>
      </c>
      <c r="E164" s="698">
        <v>421</v>
      </c>
    </row>
    <row r="165" spans="1:5" ht="15" x14ac:dyDescent="0.25">
      <c r="A165" s="599">
        <v>509</v>
      </c>
      <c r="B165" s="584">
        <v>124763</v>
      </c>
      <c r="C165" s="584">
        <v>9353310</v>
      </c>
      <c r="D165" s="585" t="s">
        <v>1242</v>
      </c>
      <c r="E165" s="698">
        <v>509</v>
      </c>
    </row>
    <row r="166" spans="1:5" ht="15" x14ac:dyDescent="0.25">
      <c r="A166" s="599">
        <v>420</v>
      </c>
      <c r="B166" s="584">
        <v>124764</v>
      </c>
      <c r="C166" s="584">
        <v>9353311</v>
      </c>
      <c r="D166" s="585" t="s">
        <v>1243</v>
      </c>
      <c r="E166" s="698">
        <v>420</v>
      </c>
    </row>
    <row r="167" spans="1:5" ht="15" x14ac:dyDescent="0.25">
      <c r="A167" s="599">
        <v>455</v>
      </c>
      <c r="B167" s="584">
        <v>124769</v>
      </c>
      <c r="C167" s="584">
        <v>9353320</v>
      </c>
      <c r="D167" s="585" t="s">
        <v>1244</v>
      </c>
      <c r="E167" s="698">
        <v>455</v>
      </c>
    </row>
    <row r="168" spans="1:5" ht="15" x14ac:dyDescent="0.25">
      <c r="A168" s="599">
        <v>432</v>
      </c>
      <c r="B168" s="584">
        <v>124770</v>
      </c>
      <c r="C168" s="584">
        <v>9353322</v>
      </c>
      <c r="D168" s="585" t="s">
        <v>1245</v>
      </c>
      <c r="E168" s="698">
        <v>432</v>
      </c>
    </row>
    <row r="169" spans="1:5" ht="15" x14ac:dyDescent="0.25">
      <c r="A169" s="599">
        <v>31</v>
      </c>
      <c r="B169" s="584">
        <v>124771</v>
      </c>
      <c r="C169" s="584">
        <v>9353323</v>
      </c>
      <c r="D169" s="585" t="s">
        <v>1246</v>
      </c>
      <c r="E169" s="698">
        <v>31</v>
      </c>
    </row>
    <row r="170" spans="1:5" ht="15" x14ac:dyDescent="0.25">
      <c r="A170" s="599">
        <v>101</v>
      </c>
      <c r="B170" s="584">
        <v>124772</v>
      </c>
      <c r="C170" s="584">
        <v>9353327</v>
      </c>
      <c r="D170" s="585" t="s">
        <v>1247</v>
      </c>
      <c r="E170" s="698">
        <v>101</v>
      </c>
    </row>
    <row r="171" spans="1:5" ht="15" x14ac:dyDescent="0.25">
      <c r="A171" s="599">
        <v>25</v>
      </c>
      <c r="B171" s="584">
        <v>124774</v>
      </c>
      <c r="C171" s="584">
        <v>9353329</v>
      </c>
      <c r="D171" s="585" t="s">
        <v>1248</v>
      </c>
      <c r="E171" s="698">
        <v>25</v>
      </c>
    </row>
    <row r="172" spans="1:5" ht="15" x14ac:dyDescent="0.25">
      <c r="A172" s="599">
        <v>35</v>
      </c>
      <c r="B172" s="584">
        <v>124775</v>
      </c>
      <c r="C172" s="584">
        <v>9353330</v>
      </c>
      <c r="D172" s="585" t="s">
        <v>1249</v>
      </c>
      <c r="E172" s="698">
        <v>35</v>
      </c>
    </row>
    <row r="173" spans="1:5" ht="15" x14ac:dyDescent="0.25">
      <c r="A173" s="599">
        <v>56</v>
      </c>
      <c r="B173" s="584">
        <v>124776</v>
      </c>
      <c r="C173" s="584">
        <v>9353331</v>
      </c>
      <c r="D173" s="585" t="s">
        <v>1250</v>
      </c>
      <c r="E173" s="698">
        <v>56</v>
      </c>
    </row>
    <row r="174" spans="1:5" ht="15" x14ac:dyDescent="0.25">
      <c r="A174" s="599">
        <v>317</v>
      </c>
      <c r="B174" s="584">
        <v>124777</v>
      </c>
      <c r="C174" s="584">
        <v>9353332</v>
      </c>
      <c r="D174" s="585" t="s">
        <v>831</v>
      </c>
      <c r="E174" s="698">
        <v>317</v>
      </c>
    </row>
    <row r="175" spans="1:5" ht="15" x14ac:dyDescent="0.25">
      <c r="A175" s="599">
        <v>284</v>
      </c>
      <c r="B175" s="584">
        <v>124781</v>
      </c>
      <c r="C175" s="584">
        <v>9353337</v>
      </c>
      <c r="D175" s="585" t="s">
        <v>1251</v>
      </c>
      <c r="E175" s="698">
        <v>284</v>
      </c>
    </row>
    <row r="176" spans="1:5" ht="15" x14ac:dyDescent="0.25">
      <c r="A176" s="599">
        <v>285</v>
      </c>
      <c r="B176" s="584">
        <v>124782</v>
      </c>
      <c r="C176" s="584">
        <v>9353338</v>
      </c>
      <c r="D176" s="585" t="s">
        <v>1252</v>
      </c>
      <c r="E176" s="698">
        <v>285</v>
      </c>
    </row>
    <row r="177" spans="1:5" ht="15" x14ac:dyDescent="0.25">
      <c r="A177" s="599">
        <v>288</v>
      </c>
      <c r="B177" s="584">
        <v>124783</v>
      </c>
      <c r="C177" s="584">
        <v>9353339</v>
      </c>
      <c r="D177" s="585" t="s">
        <v>1253</v>
      </c>
      <c r="E177" s="698">
        <v>288</v>
      </c>
    </row>
    <row r="178" spans="1:5" ht="15" x14ac:dyDescent="0.25">
      <c r="A178" s="599">
        <v>289</v>
      </c>
      <c r="B178" s="584">
        <v>124784</v>
      </c>
      <c r="C178" s="584">
        <v>9353340</v>
      </c>
      <c r="D178" s="585" t="s">
        <v>1254</v>
      </c>
      <c r="E178" s="698">
        <v>289</v>
      </c>
    </row>
    <row r="179" spans="1:5" ht="15" x14ac:dyDescent="0.25">
      <c r="A179" s="599">
        <v>291</v>
      </c>
      <c r="B179" s="584">
        <v>124785</v>
      </c>
      <c r="C179" s="584">
        <v>9353341</v>
      </c>
      <c r="D179" s="585" t="s">
        <v>1255</v>
      </c>
      <c r="E179" s="698">
        <v>291</v>
      </c>
    </row>
    <row r="180" spans="1:5" ht="15" x14ac:dyDescent="0.25">
      <c r="A180" s="599">
        <v>287</v>
      </c>
      <c r="B180" s="584">
        <v>124786</v>
      </c>
      <c r="C180" s="584">
        <v>9353342</v>
      </c>
      <c r="D180" s="585" t="s">
        <v>1256</v>
      </c>
      <c r="E180" s="698">
        <v>287</v>
      </c>
    </row>
    <row r="181" spans="1:5" ht="15" x14ac:dyDescent="0.25">
      <c r="A181" s="599">
        <v>425</v>
      </c>
      <c r="B181" s="584">
        <v>134362</v>
      </c>
      <c r="C181" s="584">
        <v>9353343</v>
      </c>
      <c r="D181" s="585" t="s">
        <v>1257</v>
      </c>
      <c r="E181" s="698">
        <v>425</v>
      </c>
    </row>
    <row r="182" spans="1:5" ht="15" x14ac:dyDescent="0.25">
      <c r="A182" s="599">
        <v>320</v>
      </c>
      <c r="B182" s="584">
        <v>134882</v>
      </c>
      <c r="C182" s="584">
        <v>9353346</v>
      </c>
      <c r="D182" s="585" t="s">
        <v>1258</v>
      </c>
      <c r="E182" s="698">
        <v>320</v>
      </c>
    </row>
    <row r="183" spans="1:5" ht="15" x14ac:dyDescent="0.25">
      <c r="A183" s="599">
        <v>560</v>
      </c>
      <c r="B183" s="584">
        <v>124802</v>
      </c>
      <c r="C183" s="584">
        <v>9354024</v>
      </c>
      <c r="D183" s="585" t="s">
        <v>1259</v>
      </c>
      <c r="E183" s="698">
        <v>560</v>
      </c>
    </row>
    <row r="184" spans="1:5" ht="15" x14ac:dyDescent="0.25">
      <c r="A184" s="599">
        <v>558</v>
      </c>
      <c r="B184" s="584">
        <v>124818</v>
      </c>
      <c r="C184" s="584">
        <v>9354057</v>
      </c>
      <c r="D184" s="585" t="s">
        <v>946</v>
      </c>
      <c r="E184" s="698">
        <v>558</v>
      </c>
    </row>
    <row r="185" spans="1:5" ht="15" x14ac:dyDescent="0.25">
      <c r="A185" s="599">
        <v>370</v>
      </c>
      <c r="B185" s="584">
        <v>124840</v>
      </c>
      <c r="C185" s="584">
        <v>9354090</v>
      </c>
      <c r="D185" s="585" t="s">
        <v>853</v>
      </c>
      <c r="E185" s="698">
        <v>370</v>
      </c>
    </row>
    <row r="186" spans="1:5" ht="15" x14ac:dyDescent="0.25">
      <c r="A186" s="599">
        <v>356</v>
      </c>
      <c r="B186" s="584">
        <v>124846</v>
      </c>
      <c r="C186" s="584">
        <v>9354096</v>
      </c>
      <c r="D186" s="585" t="s">
        <v>848</v>
      </c>
      <c r="E186" s="698">
        <v>356</v>
      </c>
    </row>
    <row r="187" spans="1:5" ht="15" x14ac:dyDescent="0.25">
      <c r="A187" s="599">
        <v>552</v>
      </c>
      <c r="B187" s="584">
        <v>124856</v>
      </c>
      <c r="C187" s="584">
        <v>9354500</v>
      </c>
      <c r="D187" s="585" t="s">
        <v>1260</v>
      </c>
      <c r="E187" s="698">
        <v>552</v>
      </c>
    </row>
    <row r="188" spans="1:5" ht="15" x14ac:dyDescent="0.25">
      <c r="A188" s="599">
        <v>553</v>
      </c>
      <c r="B188" s="584">
        <v>124861</v>
      </c>
      <c r="C188" s="584">
        <v>9354600</v>
      </c>
      <c r="D188" s="585" t="s">
        <v>1261</v>
      </c>
      <c r="E188" s="698">
        <v>553</v>
      </c>
    </row>
    <row r="189" spans="1:5" ht="15" x14ac:dyDescent="0.25">
      <c r="A189" s="599">
        <v>157</v>
      </c>
      <c r="B189" s="584">
        <v>136438</v>
      </c>
      <c r="C189" s="584">
        <v>9354605</v>
      </c>
      <c r="D189" s="585" t="s">
        <v>1262</v>
      </c>
      <c r="E189" s="698">
        <v>157</v>
      </c>
    </row>
    <row r="190" spans="1:5" ht="15" x14ac:dyDescent="0.25">
      <c r="A190" s="599">
        <v>233</v>
      </c>
      <c r="B190" s="584">
        <v>138117</v>
      </c>
      <c r="C190" s="584">
        <v>9352000</v>
      </c>
      <c r="D190" s="585" t="s">
        <v>1263</v>
      </c>
      <c r="E190" s="698">
        <v>233</v>
      </c>
    </row>
    <row r="191" spans="1:5" ht="15" x14ac:dyDescent="0.25">
      <c r="A191" s="599">
        <v>262</v>
      </c>
      <c r="B191" s="584">
        <v>139803</v>
      </c>
      <c r="C191" s="584">
        <v>9352001</v>
      </c>
      <c r="D191" s="585" t="s">
        <v>801</v>
      </c>
      <c r="E191" s="698">
        <v>262</v>
      </c>
    </row>
    <row r="192" spans="1:5" ht="15" x14ac:dyDescent="0.25">
      <c r="A192" s="599">
        <v>411</v>
      </c>
      <c r="B192" s="584">
        <v>136316</v>
      </c>
      <c r="C192" s="584">
        <v>9352003</v>
      </c>
      <c r="D192" s="585" t="s">
        <v>865</v>
      </c>
      <c r="E192" s="698">
        <v>411</v>
      </c>
    </row>
    <row r="193" spans="1:5" ht="15" x14ac:dyDescent="0.25">
      <c r="A193" s="599">
        <v>73</v>
      </c>
      <c r="B193" s="584">
        <v>139804</v>
      </c>
      <c r="C193" s="584">
        <v>9352006</v>
      </c>
      <c r="D193" s="585" t="s">
        <v>726</v>
      </c>
      <c r="E193" s="698">
        <v>73</v>
      </c>
    </row>
    <row r="194" spans="1:5" ht="15" x14ac:dyDescent="0.25">
      <c r="A194" s="599">
        <v>453</v>
      </c>
      <c r="B194" s="584">
        <v>140044</v>
      </c>
      <c r="C194" s="584">
        <v>9352010</v>
      </c>
      <c r="D194" s="585" t="s">
        <v>1264</v>
      </c>
      <c r="E194" s="698">
        <v>453</v>
      </c>
    </row>
    <row r="195" spans="1:5" ht="15" x14ac:dyDescent="0.25">
      <c r="A195" s="599">
        <v>61</v>
      </c>
      <c r="B195" s="584">
        <v>140573</v>
      </c>
      <c r="C195" s="584">
        <v>9352014</v>
      </c>
      <c r="D195" s="585" t="s">
        <v>977</v>
      </c>
      <c r="E195" s="698">
        <v>61</v>
      </c>
    </row>
    <row r="196" spans="1:5" ht="15" x14ac:dyDescent="0.25">
      <c r="A196" s="599">
        <v>292</v>
      </c>
      <c r="B196" s="584">
        <v>140822</v>
      </c>
      <c r="C196" s="584">
        <v>9352017</v>
      </c>
      <c r="D196" s="585" t="s">
        <v>818</v>
      </c>
      <c r="E196" s="698">
        <v>292</v>
      </c>
    </row>
    <row r="197" spans="1:5" ht="15" x14ac:dyDescent="0.25">
      <c r="A197" s="599">
        <v>484</v>
      </c>
      <c r="B197" s="584">
        <v>142993</v>
      </c>
      <c r="C197" s="584">
        <v>9352022</v>
      </c>
      <c r="D197" s="585" t="s">
        <v>1265</v>
      </c>
      <c r="E197" s="698">
        <v>484</v>
      </c>
    </row>
    <row r="198" spans="1:5" ht="15" x14ac:dyDescent="0.25">
      <c r="A198" s="599">
        <v>77</v>
      </c>
      <c r="B198" s="584">
        <v>140823</v>
      </c>
      <c r="C198" s="584">
        <v>9352025</v>
      </c>
      <c r="D198" s="585" t="s">
        <v>731</v>
      </c>
      <c r="E198" s="698">
        <v>77</v>
      </c>
    </row>
    <row r="199" spans="1:5" ht="15" x14ac:dyDescent="0.25">
      <c r="A199" s="599">
        <v>267</v>
      </c>
      <c r="B199" s="584">
        <v>140887</v>
      </c>
      <c r="C199" s="584">
        <v>9352027</v>
      </c>
      <c r="D199" s="585" t="s">
        <v>1266</v>
      </c>
      <c r="E199" s="698">
        <v>267</v>
      </c>
    </row>
    <row r="200" spans="1:5" ht="15" x14ac:dyDescent="0.25">
      <c r="A200" s="599">
        <v>423</v>
      </c>
      <c r="B200" s="584">
        <v>140998</v>
      </c>
      <c r="C200" s="584">
        <v>9352029</v>
      </c>
      <c r="D200" s="585" t="s">
        <v>875</v>
      </c>
      <c r="E200" s="698">
        <v>423</v>
      </c>
    </row>
    <row r="201" spans="1:5" ht="15" x14ac:dyDescent="0.25">
      <c r="A201" s="599">
        <v>521</v>
      </c>
      <c r="B201" s="584">
        <v>142995</v>
      </c>
      <c r="C201" s="584">
        <v>9352030</v>
      </c>
      <c r="D201" s="585" t="s">
        <v>1267</v>
      </c>
      <c r="E201" s="698">
        <v>521</v>
      </c>
    </row>
    <row r="202" spans="1:5" ht="15" x14ac:dyDescent="0.25">
      <c r="A202" s="599">
        <v>522</v>
      </c>
      <c r="B202" s="584">
        <v>142566</v>
      </c>
      <c r="C202" s="584">
        <v>9352031</v>
      </c>
      <c r="D202" s="585" t="s">
        <v>1268</v>
      </c>
      <c r="E202" s="698">
        <v>522</v>
      </c>
    </row>
    <row r="203" spans="1:5" ht="15" x14ac:dyDescent="0.25">
      <c r="A203" s="599">
        <v>454</v>
      </c>
      <c r="B203" s="584">
        <v>138161</v>
      </c>
      <c r="C203" s="584">
        <v>9352036</v>
      </c>
      <c r="D203" s="585" t="s">
        <v>1269</v>
      </c>
      <c r="E203" s="698">
        <v>454</v>
      </c>
    </row>
    <row r="204" spans="1:5" ht="15" x14ac:dyDescent="0.25">
      <c r="A204" s="599">
        <v>450</v>
      </c>
      <c r="B204" s="584">
        <v>141546</v>
      </c>
      <c r="C204" s="584">
        <v>9352040</v>
      </c>
      <c r="D204" s="585" t="s">
        <v>1270</v>
      </c>
      <c r="E204" s="698">
        <v>450</v>
      </c>
    </row>
    <row r="205" spans="1:5" ht="15" x14ac:dyDescent="0.25">
      <c r="A205" s="599">
        <v>52</v>
      </c>
      <c r="B205" s="584">
        <v>141172</v>
      </c>
      <c r="C205" s="584">
        <v>9352043</v>
      </c>
      <c r="D205" s="585" t="s">
        <v>1271</v>
      </c>
      <c r="E205" s="698">
        <v>52</v>
      </c>
    </row>
    <row r="206" spans="1:5" ht="15" x14ac:dyDescent="0.25">
      <c r="A206" s="599">
        <v>447</v>
      </c>
      <c r="B206" s="584">
        <v>141371</v>
      </c>
      <c r="C206" s="584">
        <v>9352047</v>
      </c>
      <c r="D206" s="585" t="s">
        <v>1272</v>
      </c>
      <c r="E206" s="698">
        <v>447</v>
      </c>
    </row>
    <row r="207" spans="1:5" ht="15" x14ac:dyDescent="0.25">
      <c r="A207" s="599">
        <v>251</v>
      </c>
      <c r="B207" s="584">
        <v>141372</v>
      </c>
      <c r="C207" s="584">
        <v>9352048</v>
      </c>
      <c r="D207" s="585" t="s">
        <v>797</v>
      </c>
      <c r="E207" s="698">
        <v>251</v>
      </c>
    </row>
    <row r="208" spans="1:5" ht="15" x14ac:dyDescent="0.25">
      <c r="A208" s="599">
        <v>252</v>
      </c>
      <c r="B208" s="584">
        <v>141373</v>
      </c>
      <c r="C208" s="584">
        <v>9352050</v>
      </c>
      <c r="D208" s="585" t="s">
        <v>1273</v>
      </c>
      <c r="E208" s="698">
        <v>252</v>
      </c>
    </row>
    <row r="209" spans="1:5" ht="15" x14ac:dyDescent="0.25">
      <c r="A209" s="599">
        <v>440</v>
      </c>
      <c r="B209" s="584">
        <v>141406</v>
      </c>
      <c r="C209" s="584">
        <v>9352051</v>
      </c>
      <c r="D209" s="585" t="s">
        <v>1274</v>
      </c>
      <c r="E209" s="698">
        <v>440</v>
      </c>
    </row>
    <row r="210" spans="1:5" ht="15" x14ac:dyDescent="0.25">
      <c r="A210" s="599">
        <v>92</v>
      </c>
      <c r="B210" s="584">
        <v>141702</v>
      </c>
      <c r="C210" s="584">
        <v>9352052</v>
      </c>
      <c r="D210" s="585" t="s">
        <v>740</v>
      </c>
      <c r="E210" s="698">
        <v>92</v>
      </c>
    </row>
    <row r="211" spans="1:5" ht="15" x14ac:dyDescent="0.25">
      <c r="A211" s="599">
        <v>59</v>
      </c>
      <c r="B211" s="584">
        <v>141736</v>
      </c>
      <c r="C211" s="584">
        <v>9352053</v>
      </c>
      <c r="D211" s="585" t="s">
        <v>1275</v>
      </c>
      <c r="E211" s="698">
        <v>59</v>
      </c>
    </row>
    <row r="212" spans="1:5" ht="15" x14ac:dyDescent="0.25">
      <c r="A212" s="599">
        <v>465</v>
      </c>
      <c r="B212" s="584">
        <v>139485</v>
      </c>
      <c r="C212" s="584">
        <v>9352054</v>
      </c>
      <c r="D212" s="585" t="s">
        <v>1276</v>
      </c>
      <c r="E212" s="698">
        <v>465</v>
      </c>
    </row>
    <row r="213" spans="1:5" ht="15" x14ac:dyDescent="0.25">
      <c r="A213" s="599">
        <v>63</v>
      </c>
      <c r="B213" s="584">
        <v>141983</v>
      </c>
      <c r="C213" s="584">
        <v>9352056</v>
      </c>
      <c r="D213" s="585" t="s">
        <v>1277</v>
      </c>
      <c r="E213" s="698">
        <v>63</v>
      </c>
    </row>
    <row r="214" spans="1:5" ht="15" x14ac:dyDescent="0.25">
      <c r="A214" s="599">
        <v>70</v>
      </c>
      <c r="B214" s="584">
        <v>141984</v>
      </c>
      <c r="C214" s="584">
        <v>9352057</v>
      </c>
      <c r="D214" s="585" t="s">
        <v>1278</v>
      </c>
      <c r="E214" s="698">
        <v>70</v>
      </c>
    </row>
    <row r="215" spans="1:5" ht="15" x14ac:dyDescent="0.25">
      <c r="A215" s="599">
        <v>295</v>
      </c>
      <c r="B215" s="584">
        <v>141985</v>
      </c>
      <c r="C215" s="584">
        <v>9352059</v>
      </c>
      <c r="D215" s="585" t="s">
        <v>1279</v>
      </c>
      <c r="E215" s="698">
        <v>295</v>
      </c>
    </row>
    <row r="216" spans="1:5" ht="15" x14ac:dyDescent="0.25">
      <c r="A216" s="599">
        <v>402</v>
      </c>
      <c r="B216" s="584">
        <v>143359</v>
      </c>
      <c r="C216" s="584">
        <v>9352060</v>
      </c>
      <c r="D216" s="585" t="s">
        <v>1280</v>
      </c>
      <c r="E216" s="698">
        <v>402</v>
      </c>
    </row>
    <row r="217" spans="1:5" ht="15" x14ac:dyDescent="0.25">
      <c r="A217" s="599">
        <v>6</v>
      </c>
      <c r="B217" s="584">
        <v>143492</v>
      </c>
      <c r="C217" s="584">
        <v>9352063</v>
      </c>
      <c r="D217" s="585" t="s">
        <v>1281</v>
      </c>
      <c r="E217" s="698">
        <v>6</v>
      </c>
    </row>
    <row r="218" spans="1:5" ht="15" x14ac:dyDescent="0.25">
      <c r="A218" s="599">
        <v>7</v>
      </c>
      <c r="B218" s="584">
        <v>143491</v>
      </c>
      <c r="C218" s="584">
        <v>9352064</v>
      </c>
      <c r="D218" s="585" t="s">
        <v>1282</v>
      </c>
      <c r="E218" s="698">
        <v>7</v>
      </c>
    </row>
    <row r="219" spans="1:5" ht="15" x14ac:dyDescent="0.25">
      <c r="A219" s="599">
        <v>64</v>
      </c>
      <c r="B219" s="584">
        <v>142016</v>
      </c>
      <c r="C219" s="584">
        <v>9352065</v>
      </c>
      <c r="D219" s="585" t="s">
        <v>1283</v>
      </c>
      <c r="E219" s="698">
        <v>64</v>
      </c>
    </row>
    <row r="220" spans="1:5" ht="15" x14ac:dyDescent="0.25">
      <c r="A220" s="599">
        <v>30</v>
      </c>
      <c r="B220" s="584">
        <v>141550</v>
      </c>
      <c r="C220" s="584">
        <v>9352073</v>
      </c>
      <c r="D220" s="585" t="s">
        <v>1284</v>
      </c>
      <c r="E220" s="698">
        <v>30</v>
      </c>
    </row>
    <row r="221" spans="1:5" ht="15" x14ac:dyDescent="0.25">
      <c r="A221" s="599">
        <v>8</v>
      </c>
      <c r="B221" s="584">
        <v>142017</v>
      </c>
      <c r="C221" s="584">
        <v>9352078</v>
      </c>
      <c r="D221" s="585" t="s">
        <v>1285</v>
      </c>
      <c r="E221" s="698">
        <v>8</v>
      </c>
    </row>
    <row r="222" spans="1:5" ht="15" x14ac:dyDescent="0.25">
      <c r="A222" s="599">
        <v>45</v>
      </c>
      <c r="B222" s="584">
        <v>143074</v>
      </c>
      <c r="C222" s="584">
        <v>9352087</v>
      </c>
      <c r="D222" s="585" t="s">
        <v>1286</v>
      </c>
      <c r="E222" s="698">
        <v>45</v>
      </c>
    </row>
    <row r="223" spans="1:5" ht="15" x14ac:dyDescent="0.25">
      <c r="A223" s="599">
        <v>312</v>
      </c>
      <c r="B223" s="584">
        <v>142018</v>
      </c>
      <c r="C223" s="584">
        <v>9352090</v>
      </c>
      <c r="D223" s="585" t="s">
        <v>1287</v>
      </c>
      <c r="E223" s="698">
        <v>312</v>
      </c>
    </row>
    <row r="224" spans="1:5" ht="15" x14ac:dyDescent="0.25">
      <c r="A224" s="599">
        <v>57</v>
      </c>
      <c r="B224" s="584">
        <v>141554</v>
      </c>
      <c r="C224" s="584">
        <v>9352091</v>
      </c>
      <c r="D224" s="585" t="s">
        <v>719</v>
      </c>
      <c r="E224" s="698">
        <v>57</v>
      </c>
    </row>
    <row r="225" spans="1:5" ht="15" x14ac:dyDescent="0.25">
      <c r="A225" s="599">
        <v>81</v>
      </c>
      <c r="B225" s="584">
        <v>143069</v>
      </c>
      <c r="C225" s="584">
        <v>9352096</v>
      </c>
      <c r="D225" s="585" t="s">
        <v>1288</v>
      </c>
      <c r="E225" s="698">
        <v>81</v>
      </c>
    </row>
    <row r="226" spans="1:5" ht="15" x14ac:dyDescent="0.25">
      <c r="A226" s="599">
        <v>471</v>
      </c>
      <c r="B226" s="584">
        <v>143361</v>
      </c>
      <c r="C226" s="584">
        <v>9352097</v>
      </c>
      <c r="D226" s="585" t="s">
        <v>1289</v>
      </c>
      <c r="E226" s="698">
        <v>471</v>
      </c>
    </row>
    <row r="227" spans="1:5" ht="15" x14ac:dyDescent="0.25">
      <c r="A227" s="599">
        <v>511</v>
      </c>
      <c r="B227" s="584">
        <v>142026</v>
      </c>
      <c r="C227" s="584">
        <v>9352099</v>
      </c>
      <c r="D227" s="585" t="s">
        <v>1290</v>
      </c>
      <c r="E227" s="698">
        <v>511</v>
      </c>
    </row>
    <row r="228" spans="1:5" ht="15" x14ac:dyDescent="0.25">
      <c r="A228" s="599">
        <v>474</v>
      </c>
      <c r="B228" s="584">
        <v>142027</v>
      </c>
      <c r="C228" s="584">
        <v>9352103</v>
      </c>
      <c r="D228" s="585" t="s">
        <v>1291</v>
      </c>
      <c r="E228" s="698">
        <v>474</v>
      </c>
    </row>
    <row r="229" spans="1:5" ht="15" x14ac:dyDescent="0.25">
      <c r="A229" s="599">
        <v>62</v>
      </c>
      <c r="B229" s="584">
        <v>142187</v>
      </c>
      <c r="C229" s="584">
        <v>9352104</v>
      </c>
      <c r="D229" s="585" t="s">
        <v>1292</v>
      </c>
      <c r="E229" s="698">
        <v>62</v>
      </c>
    </row>
    <row r="230" spans="1:5" ht="15" x14ac:dyDescent="0.25">
      <c r="A230" s="599">
        <v>60</v>
      </c>
      <c r="B230" s="584">
        <v>142580</v>
      </c>
      <c r="C230" s="584">
        <v>9352113</v>
      </c>
      <c r="D230" s="585" t="s">
        <v>1293</v>
      </c>
      <c r="E230" s="698">
        <v>60</v>
      </c>
    </row>
    <row r="231" spans="1:5" ht="15" x14ac:dyDescent="0.25">
      <c r="A231" s="599">
        <v>16</v>
      </c>
      <c r="B231" s="584">
        <v>142770</v>
      </c>
      <c r="C231" s="584">
        <v>9352116</v>
      </c>
      <c r="D231" s="585" t="s">
        <v>1294</v>
      </c>
      <c r="E231" s="698">
        <v>16</v>
      </c>
    </row>
    <row r="232" spans="1:5" ht="15" x14ac:dyDescent="0.25">
      <c r="A232" s="599">
        <v>9</v>
      </c>
      <c r="B232" s="584">
        <v>142786</v>
      </c>
      <c r="C232" s="584">
        <v>9352120</v>
      </c>
      <c r="D232" s="585" t="s">
        <v>671</v>
      </c>
      <c r="E232" s="698">
        <v>9</v>
      </c>
    </row>
    <row r="233" spans="1:5" ht="15" x14ac:dyDescent="0.25">
      <c r="A233" s="599">
        <v>111</v>
      </c>
      <c r="B233" s="584">
        <v>141551</v>
      </c>
      <c r="C233" s="584">
        <v>9352123</v>
      </c>
      <c r="D233" s="585" t="s">
        <v>1295</v>
      </c>
      <c r="E233" s="698">
        <v>111</v>
      </c>
    </row>
    <row r="234" spans="1:5" ht="15" x14ac:dyDescent="0.25">
      <c r="A234" s="599">
        <v>67</v>
      </c>
      <c r="B234" s="584">
        <v>141640</v>
      </c>
      <c r="C234" s="584">
        <v>9352145</v>
      </c>
      <c r="D234" s="585" t="s">
        <v>722</v>
      </c>
      <c r="E234" s="698">
        <v>67</v>
      </c>
    </row>
    <row r="235" spans="1:5" ht="15" x14ac:dyDescent="0.25">
      <c r="A235" s="599">
        <v>13</v>
      </c>
      <c r="B235" s="584">
        <v>143050</v>
      </c>
      <c r="C235" s="584">
        <v>9352150</v>
      </c>
      <c r="D235" s="585" t="s">
        <v>1296</v>
      </c>
      <c r="E235" s="698">
        <v>13</v>
      </c>
    </row>
    <row r="236" spans="1:5" ht="15" x14ac:dyDescent="0.25">
      <c r="A236" s="599">
        <v>469</v>
      </c>
      <c r="B236" s="584">
        <v>143147</v>
      </c>
      <c r="C236" s="584">
        <v>9352155</v>
      </c>
      <c r="D236" s="585" t="s">
        <v>1297</v>
      </c>
      <c r="E236" s="698">
        <v>469</v>
      </c>
    </row>
    <row r="237" spans="1:5" ht="15" x14ac:dyDescent="0.25">
      <c r="A237" s="599">
        <v>283</v>
      </c>
      <c r="B237" s="584">
        <v>141819</v>
      </c>
      <c r="C237" s="584">
        <v>9352158</v>
      </c>
      <c r="D237" s="585" t="s">
        <v>811</v>
      </c>
      <c r="E237" s="698">
        <v>283</v>
      </c>
    </row>
    <row r="238" spans="1:5" ht="15" x14ac:dyDescent="0.25">
      <c r="A238" s="599">
        <v>256</v>
      </c>
      <c r="B238" s="584">
        <v>141591</v>
      </c>
      <c r="C238" s="584">
        <v>9352159</v>
      </c>
      <c r="D238" s="585" t="s">
        <v>1298</v>
      </c>
      <c r="E238" s="698">
        <v>256</v>
      </c>
    </row>
    <row r="239" spans="1:5" ht="15" x14ac:dyDescent="0.25">
      <c r="A239" s="599">
        <v>303</v>
      </c>
      <c r="B239" s="584">
        <v>141849</v>
      </c>
      <c r="C239" s="584">
        <v>9352927</v>
      </c>
      <c r="D239" s="585" t="s">
        <v>822</v>
      </c>
      <c r="E239" s="698">
        <v>303</v>
      </c>
    </row>
    <row r="240" spans="1:5" ht="15" x14ac:dyDescent="0.25">
      <c r="A240" s="599">
        <v>404</v>
      </c>
      <c r="B240" s="584">
        <v>143056</v>
      </c>
      <c r="C240" s="584">
        <v>9353002</v>
      </c>
      <c r="D240" s="585" t="s">
        <v>1299</v>
      </c>
      <c r="E240" s="698">
        <v>404</v>
      </c>
    </row>
    <row r="241" spans="1:5" ht="15" x14ac:dyDescent="0.25">
      <c r="A241" s="599">
        <v>441</v>
      </c>
      <c r="B241" s="584">
        <v>142547</v>
      </c>
      <c r="C241" s="584">
        <v>9353025</v>
      </c>
      <c r="D241" s="585" t="s">
        <v>1300</v>
      </c>
      <c r="E241" s="698">
        <v>441</v>
      </c>
    </row>
    <row r="242" spans="1:5" ht="15" x14ac:dyDescent="0.25">
      <c r="A242" s="599">
        <v>492</v>
      </c>
      <c r="B242" s="584">
        <v>142554</v>
      </c>
      <c r="C242" s="584">
        <v>9353054</v>
      </c>
      <c r="D242" s="585" t="s">
        <v>1301</v>
      </c>
      <c r="E242" s="698">
        <v>492</v>
      </c>
    </row>
    <row r="243" spans="1:5" ht="15" x14ac:dyDescent="0.25">
      <c r="A243" s="599">
        <v>514</v>
      </c>
      <c r="B243" s="584">
        <v>142562</v>
      </c>
      <c r="C243" s="584">
        <v>9353062</v>
      </c>
      <c r="D243" s="585" t="s">
        <v>1302</v>
      </c>
      <c r="E243" s="698">
        <v>514</v>
      </c>
    </row>
    <row r="244" spans="1:5" ht="15" x14ac:dyDescent="0.25">
      <c r="A244" s="599">
        <v>316</v>
      </c>
      <c r="B244" s="584">
        <v>142994</v>
      </c>
      <c r="C244" s="584">
        <v>9353097</v>
      </c>
      <c r="D244" s="585" t="s">
        <v>1303</v>
      </c>
      <c r="E244" s="698">
        <v>316</v>
      </c>
    </row>
    <row r="245" spans="1:5" ht="15" x14ac:dyDescent="0.25">
      <c r="A245" s="599">
        <v>489</v>
      </c>
      <c r="B245" s="584">
        <v>143070</v>
      </c>
      <c r="C245" s="584">
        <v>9353098</v>
      </c>
      <c r="D245" s="585" t="s">
        <v>915</v>
      </c>
      <c r="E245" s="698">
        <v>489</v>
      </c>
    </row>
    <row r="246" spans="1:5" ht="15" x14ac:dyDescent="0.25">
      <c r="A246" s="599">
        <v>86</v>
      </c>
      <c r="B246" s="584">
        <v>143071</v>
      </c>
      <c r="C246" s="584">
        <v>9353099</v>
      </c>
      <c r="D246" s="585" t="s">
        <v>738</v>
      </c>
      <c r="E246" s="698">
        <v>86</v>
      </c>
    </row>
    <row r="247" spans="1:5" ht="15" x14ac:dyDescent="0.25">
      <c r="A247" s="599">
        <v>325</v>
      </c>
      <c r="B247" s="584">
        <v>142595</v>
      </c>
      <c r="C247" s="584">
        <v>9353115</v>
      </c>
      <c r="D247" s="585" t="s">
        <v>1304</v>
      </c>
      <c r="E247" s="698">
        <v>325</v>
      </c>
    </row>
    <row r="248" spans="1:5" ht="15" x14ac:dyDescent="0.25">
      <c r="A248" s="599">
        <v>38</v>
      </c>
      <c r="B248" s="584">
        <v>143065</v>
      </c>
      <c r="C248" s="584">
        <v>9353116</v>
      </c>
      <c r="D248" s="585" t="s">
        <v>1305</v>
      </c>
      <c r="E248" s="698">
        <v>38</v>
      </c>
    </row>
    <row r="249" spans="1:5" ht="15" x14ac:dyDescent="0.25">
      <c r="A249" s="599">
        <v>240</v>
      </c>
      <c r="B249" s="584">
        <v>142597</v>
      </c>
      <c r="C249" s="584">
        <v>9353302</v>
      </c>
      <c r="D249" s="585" t="s">
        <v>1306</v>
      </c>
      <c r="E249" s="698">
        <v>240</v>
      </c>
    </row>
    <row r="250" spans="1:5" ht="15" x14ac:dyDescent="0.25">
      <c r="A250" s="599">
        <v>437</v>
      </c>
      <c r="B250" s="584">
        <v>139149</v>
      </c>
      <c r="C250" s="584">
        <v>9353312</v>
      </c>
      <c r="D250" s="585" t="s">
        <v>1307</v>
      </c>
      <c r="E250" s="698">
        <v>437</v>
      </c>
    </row>
    <row r="251" spans="1:5" ht="15" x14ac:dyDescent="0.25">
      <c r="A251" s="599">
        <v>472</v>
      </c>
      <c r="B251" s="584">
        <v>137419</v>
      </c>
      <c r="C251" s="584">
        <v>9353314</v>
      </c>
      <c r="D251" s="585" t="s">
        <v>1308</v>
      </c>
      <c r="E251" s="698">
        <v>472</v>
      </c>
    </row>
    <row r="252" spans="1:5" ht="15" x14ac:dyDescent="0.25">
      <c r="A252" s="599">
        <v>487</v>
      </c>
      <c r="B252" s="584">
        <v>139448</v>
      </c>
      <c r="C252" s="584">
        <v>9353318</v>
      </c>
      <c r="D252" s="585" t="s">
        <v>1309</v>
      </c>
      <c r="E252" s="698">
        <v>487</v>
      </c>
    </row>
    <row r="253" spans="1:5" ht="15" x14ac:dyDescent="0.25">
      <c r="A253" s="599">
        <v>344</v>
      </c>
      <c r="B253" s="584">
        <v>142598</v>
      </c>
      <c r="C253" s="584">
        <v>9353328</v>
      </c>
      <c r="D253" s="585" t="s">
        <v>1310</v>
      </c>
      <c r="E253" s="698">
        <v>344</v>
      </c>
    </row>
    <row r="254" spans="1:5" ht="15" x14ac:dyDescent="0.25">
      <c r="A254" s="599">
        <v>72</v>
      </c>
      <c r="B254" s="584">
        <v>142806</v>
      </c>
      <c r="C254" s="584">
        <v>9353335</v>
      </c>
      <c r="D254" s="585" t="s">
        <v>1311</v>
      </c>
      <c r="E254" s="698">
        <v>72</v>
      </c>
    </row>
    <row r="255" spans="1:5" ht="15" x14ac:dyDescent="0.25">
      <c r="A255" s="599">
        <v>253</v>
      </c>
      <c r="B255" s="584">
        <v>141842</v>
      </c>
      <c r="C255" s="584">
        <v>9353344</v>
      </c>
      <c r="D255" s="585" t="s">
        <v>1312</v>
      </c>
      <c r="E255" s="698">
        <v>253</v>
      </c>
    </row>
    <row r="256" spans="1:5" ht="15" x14ac:dyDescent="0.25">
      <c r="A256" s="599">
        <v>505</v>
      </c>
      <c r="B256" s="584">
        <v>143360</v>
      </c>
      <c r="C256" s="584">
        <v>9353345</v>
      </c>
      <c r="D256" s="585" t="s">
        <v>1313</v>
      </c>
      <c r="E256" s="698">
        <v>505</v>
      </c>
    </row>
    <row r="257" spans="1:5" ht="15" x14ac:dyDescent="0.25">
      <c r="A257" s="599">
        <v>527</v>
      </c>
      <c r="B257" s="584">
        <v>137179</v>
      </c>
      <c r="C257" s="584">
        <v>9354029</v>
      </c>
      <c r="D257" s="585" t="s">
        <v>934</v>
      </c>
      <c r="E257" s="698">
        <v>527</v>
      </c>
    </row>
    <row r="258" spans="1:5" ht="15" x14ac:dyDescent="0.25">
      <c r="A258" s="599">
        <v>531</v>
      </c>
      <c r="B258" s="584">
        <v>137180</v>
      </c>
      <c r="C258" s="584">
        <v>9354030</v>
      </c>
      <c r="D258" s="585" t="s">
        <v>938</v>
      </c>
      <c r="E258" s="698">
        <v>531</v>
      </c>
    </row>
    <row r="259" spans="1:5" ht="15" x14ac:dyDescent="0.25">
      <c r="A259" s="599">
        <v>551</v>
      </c>
      <c r="B259" s="584">
        <v>136990</v>
      </c>
      <c r="C259" s="584">
        <v>9354000</v>
      </c>
      <c r="D259" s="585" t="s">
        <v>940</v>
      </c>
      <c r="E259" s="698">
        <v>551</v>
      </c>
    </row>
    <row r="260" spans="1:5" ht="15" x14ac:dyDescent="0.25">
      <c r="A260" s="599">
        <v>990</v>
      </c>
      <c r="B260" s="584">
        <v>136757</v>
      </c>
      <c r="C260" s="584">
        <v>9354001</v>
      </c>
      <c r="D260" s="585" t="s">
        <v>950</v>
      </c>
      <c r="E260" s="698">
        <v>990</v>
      </c>
    </row>
    <row r="261" spans="1:5" ht="15" x14ac:dyDescent="0.25">
      <c r="A261" s="599">
        <v>170</v>
      </c>
      <c r="B261" s="584">
        <v>137134</v>
      </c>
      <c r="C261" s="584">
        <v>9354002</v>
      </c>
      <c r="D261" s="585" t="s">
        <v>767</v>
      </c>
      <c r="E261" s="698">
        <v>170</v>
      </c>
    </row>
    <row r="262" spans="1:5" ht="15" x14ac:dyDescent="0.25">
      <c r="A262" s="599">
        <v>350</v>
      </c>
      <c r="B262" s="584">
        <v>137321</v>
      </c>
      <c r="C262" s="584">
        <v>9354003</v>
      </c>
      <c r="D262" s="585" t="s">
        <v>847</v>
      </c>
      <c r="E262" s="698">
        <v>350</v>
      </c>
    </row>
    <row r="263" spans="1:5" ht="15" x14ac:dyDescent="0.25">
      <c r="A263" s="599">
        <v>556</v>
      </c>
      <c r="B263" s="584">
        <v>138162</v>
      </c>
      <c r="C263" s="584">
        <v>9354004</v>
      </c>
      <c r="D263" s="585" t="s">
        <v>945</v>
      </c>
      <c r="E263" s="698">
        <v>556</v>
      </c>
    </row>
    <row r="264" spans="1:5" ht="15" x14ac:dyDescent="0.25">
      <c r="A264" s="599">
        <v>373</v>
      </c>
      <c r="B264" s="584">
        <v>137674</v>
      </c>
      <c r="C264" s="584">
        <v>9354006</v>
      </c>
      <c r="D264" s="585" t="s">
        <v>855</v>
      </c>
      <c r="E264" s="698">
        <v>373</v>
      </c>
    </row>
    <row r="265" spans="1:5" ht="15" x14ac:dyDescent="0.25">
      <c r="A265" s="599">
        <v>365</v>
      </c>
      <c r="B265" s="584">
        <v>138373</v>
      </c>
      <c r="C265" s="584">
        <v>9354007</v>
      </c>
      <c r="D265" s="585" t="s">
        <v>1314</v>
      </c>
      <c r="E265" s="698">
        <v>365</v>
      </c>
    </row>
    <row r="266" spans="1:5" ht="15" x14ac:dyDescent="0.25">
      <c r="A266" s="599">
        <v>559</v>
      </c>
      <c r="B266" s="584">
        <v>138506</v>
      </c>
      <c r="C266" s="584">
        <v>9354008</v>
      </c>
      <c r="D266" s="585" t="s">
        <v>1315</v>
      </c>
      <c r="E266" s="698">
        <v>559</v>
      </c>
    </row>
    <row r="267" spans="1:5" ht="15" x14ac:dyDescent="0.25">
      <c r="A267" s="599">
        <v>991</v>
      </c>
      <c r="B267" s="584">
        <v>138250</v>
      </c>
      <c r="C267" s="584">
        <v>9354009</v>
      </c>
      <c r="D267" s="585" t="s">
        <v>951</v>
      </c>
      <c r="E267" s="698">
        <v>991</v>
      </c>
    </row>
    <row r="268" spans="1:5" ht="15" x14ac:dyDescent="0.25">
      <c r="A268" s="599">
        <v>992</v>
      </c>
      <c r="B268" s="584">
        <v>138273</v>
      </c>
      <c r="C268" s="584">
        <v>9354010</v>
      </c>
      <c r="D268" s="585" t="s">
        <v>952</v>
      </c>
      <c r="E268" s="698">
        <v>992</v>
      </c>
    </row>
    <row r="269" spans="1:5" ht="15" x14ac:dyDescent="0.25">
      <c r="A269" s="599">
        <v>993</v>
      </c>
      <c r="B269" s="584">
        <v>138274</v>
      </c>
      <c r="C269" s="584">
        <v>9354016</v>
      </c>
      <c r="D269" s="585" t="s">
        <v>953</v>
      </c>
      <c r="E269" s="698">
        <v>993</v>
      </c>
    </row>
    <row r="270" spans="1:5" ht="15" x14ac:dyDescent="0.25">
      <c r="A270" s="599">
        <v>361</v>
      </c>
      <c r="B270" s="584">
        <v>136918</v>
      </c>
      <c r="C270" s="584">
        <v>9354017</v>
      </c>
      <c r="D270" s="585" t="s">
        <v>850</v>
      </c>
      <c r="E270" s="698">
        <v>361</v>
      </c>
    </row>
    <row r="271" spans="1:5" ht="15" x14ac:dyDescent="0.25">
      <c r="A271" s="599">
        <v>555</v>
      </c>
      <c r="B271" s="584">
        <v>141639</v>
      </c>
      <c r="C271" s="584">
        <v>9354019</v>
      </c>
      <c r="D271" s="585" t="s">
        <v>944</v>
      </c>
      <c r="E271" s="698">
        <v>555</v>
      </c>
    </row>
    <row r="272" spans="1:5" ht="15" x14ac:dyDescent="0.25">
      <c r="A272" s="599">
        <v>169</v>
      </c>
      <c r="B272" s="584">
        <v>139403</v>
      </c>
      <c r="C272" s="584">
        <v>9354032</v>
      </c>
      <c r="D272" s="585" t="s">
        <v>766</v>
      </c>
      <c r="E272" s="698">
        <v>169</v>
      </c>
    </row>
    <row r="273" spans="1:5" ht="15" x14ac:dyDescent="0.25">
      <c r="A273" s="599">
        <v>561</v>
      </c>
      <c r="B273" s="584">
        <v>139867</v>
      </c>
      <c r="C273" s="584">
        <v>9354033</v>
      </c>
      <c r="D273" s="585" t="s">
        <v>948</v>
      </c>
      <c r="E273" s="698">
        <v>561</v>
      </c>
    </row>
    <row r="274" spans="1:5" ht="15" x14ac:dyDescent="0.25">
      <c r="A274" s="599">
        <v>371</v>
      </c>
      <c r="B274" s="584">
        <v>140032</v>
      </c>
      <c r="C274" s="584">
        <v>9354034</v>
      </c>
      <c r="D274" s="585" t="s">
        <v>1316</v>
      </c>
      <c r="E274" s="698">
        <v>371</v>
      </c>
    </row>
    <row r="275" spans="1:5" ht="15" x14ac:dyDescent="0.25">
      <c r="A275" s="599">
        <v>994</v>
      </c>
      <c r="B275" s="584">
        <v>140047</v>
      </c>
      <c r="C275" s="584">
        <v>9354035</v>
      </c>
      <c r="D275" s="585" t="s">
        <v>663</v>
      </c>
      <c r="E275" s="698">
        <v>994</v>
      </c>
    </row>
    <row r="276" spans="1:5" ht="15" x14ac:dyDescent="0.25">
      <c r="A276" s="599">
        <v>166</v>
      </c>
      <c r="B276" s="584">
        <v>136271</v>
      </c>
      <c r="C276" s="584">
        <v>9354036</v>
      </c>
      <c r="D276" s="585" t="s">
        <v>1317</v>
      </c>
      <c r="E276" s="698">
        <v>166</v>
      </c>
    </row>
    <row r="277" spans="1:5" ht="15" x14ac:dyDescent="0.25">
      <c r="A277" s="599">
        <v>165</v>
      </c>
      <c r="B277" s="584">
        <v>136782</v>
      </c>
      <c r="C277" s="584">
        <v>9354040</v>
      </c>
      <c r="D277" s="585" t="s">
        <v>765</v>
      </c>
      <c r="E277" s="698">
        <v>165</v>
      </c>
    </row>
    <row r="278" spans="1:5" ht="15" x14ac:dyDescent="0.25">
      <c r="A278" s="599">
        <v>557</v>
      </c>
      <c r="B278" s="584">
        <v>140669</v>
      </c>
      <c r="C278" s="584">
        <v>9354041</v>
      </c>
      <c r="D278" s="585" t="s">
        <v>1318</v>
      </c>
      <c r="E278" s="698">
        <v>557</v>
      </c>
    </row>
    <row r="279" spans="1:5" ht="15" x14ac:dyDescent="0.25">
      <c r="A279" s="599">
        <v>599</v>
      </c>
      <c r="B279" s="584">
        <v>140969</v>
      </c>
      <c r="C279" s="584">
        <v>9354042</v>
      </c>
      <c r="D279" s="585" t="s">
        <v>1319</v>
      </c>
      <c r="E279" s="698">
        <v>599</v>
      </c>
    </row>
    <row r="280" spans="1:5" ht="15" x14ac:dyDescent="0.25">
      <c r="A280" s="599">
        <v>167</v>
      </c>
      <c r="B280" s="584">
        <v>141236</v>
      </c>
      <c r="C280" s="584">
        <v>9354043</v>
      </c>
      <c r="D280" s="585" t="s">
        <v>1320</v>
      </c>
      <c r="E280" s="698">
        <v>167</v>
      </c>
    </row>
    <row r="281" spans="1:5" ht="15" x14ac:dyDescent="0.25">
      <c r="A281" s="599">
        <v>171</v>
      </c>
      <c r="B281" s="584">
        <v>142759</v>
      </c>
      <c r="C281" s="584">
        <v>9354045</v>
      </c>
      <c r="D281" s="585" t="s">
        <v>1321</v>
      </c>
      <c r="E281" s="698">
        <v>171</v>
      </c>
    </row>
    <row r="282" spans="1:5" ht="15" x14ac:dyDescent="0.25">
      <c r="A282" s="599">
        <v>175</v>
      </c>
      <c r="B282" s="584">
        <v>137901</v>
      </c>
      <c r="C282" s="584">
        <v>9354051</v>
      </c>
      <c r="D282" s="585" t="s">
        <v>1322</v>
      </c>
      <c r="E282" s="698">
        <v>175</v>
      </c>
    </row>
    <row r="283" spans="1:5" ht="15" x14ac:dyDescent="0.25">
      <c r="A283" s="599">
        <v>155</v>
      </c>
      <c r="B283" s="584">
        <v>137055</v>
      </c>
      <c r="C283" s="584">
        <v>9354056</v>
      </c>
      <c r="D283" s="585" t="s">
        <v>761</v>
      </c>
      <c r="E283" s="698">
        <v>155</v>
      </c>
    </row>
    <row r="284" spans="1:5" ht="15" x14ac:dyDescent="0.25">
      <c r="A284" s="599">
        <v>156</v>
      </c>
      <c r="B284" s="584">
        <v>136998</v>
      </c>
      <c r="C284" s="584">
        <v>9354075</v>
      </c>
      <c r="D284" s="585" t="s">
        <v>762</v>
      </c>
      <c r="E284" s="698">
        <v>156</v>
      </c>
    </row>
    <row r="285" spans="1:5" ht="15" x14ac:dyDescent="0.25">
      <c r="A285" s="599">
        <v>378</v>
      </c>
      <c r="B285" s="584">
        <v>136834</v>
      </c>
      <c r="C285" s="584">
        <v>9354076</v>
      </c>
      <c r="D285" s="585" t="s">
        <v>857</v>
      </c>
      <c r="E285" s="698">
        <v>378</v>
      </c>
    </row>
    <row r="286" spans="1:5" ht="15" x14ac:dyDescent="0.25">
      <c r="A286" s="599">
        <v>366</v>
      </c>
      <c r="B286" s="584">
        <v>136827</v>
      </c>
      <c r="C286" s="584">
        <v>9354092</v>
      </c>
      <c r="D286" s="585" t="s">
        <v>851</v>
      </c>
      <c r="E286" s="698">
        <v>366</v>
      </c>
    </row>
    <row r="287" spans="1:5" ht="15" x14ac:dyDescent="0.25">
      <c r="A287" s="599">
        <v>375</v>
      </c>
      <c r="B287" s="584">
        <v>139288</v>
      </c>
      <c r="C287" s="584">
        <v>9354095</v>
      </c>
      <c r="D287" s="585" t="s">
        <v>1323</v>
      </c>
      <c r="E287" s="698">
        <v>375</v>
      </c>
    </row>
    <row r="288" spans="1:5" ht="15" x14ac:dyDescent="0.25">
      <c r="A288" s="599">
        <v>357</v>
      </c>
      <c r="B288" s="584">
        <v>137218</v>
      </c>
      <c r="C288" s="584">
        <v>9354097</v>
      </c>
      <c r="D288" s="585" t="s">
        <v>849</v>
      </c>
      <c r="E288" s="698">
        <v>357</v>
      </c>
    </row>
    <row r="289" spans="1:5" ht="15" x14ac:dyDescent="0.25">
      <c r="A289" s="599">
        <v>362</v>
      </c>
      <c r="B289" s="584">
        <v>137208</v>
      </c>
      <c r="C289" s="584">
        <v>9354098</v>
      </c>
      <c r="D289" s="585" t="s">
        <v>1324</v>
      </c>
      <c r="E289" s="698">
        <v>362</v>
      </c>
    </row>
    <row r="290" spans="1:5" ht="15" x14ac:dyDescent="0.25">
      <c r="A290" s="599">
        <v>376</v>
      </c>
      <c r="B290" s="584">
        <v>136969</v>
      </c>
      <c r="C290" s="584">
        <v>9354099</v>
      </c>
      <c r="D290" s="585" t="s">
        <v>856</v>
      </c>
      <c r="E290" s="698">
        <v>376</v>
      </c>
    </row>
    <row r="291" spans="1:5" ht="15" x14ac:dyDescent="0.25">
      <c r="A291" s="599">
        <v>554</v>
      </c>
      <c r="B291" s="584">
        <v>136322</v>
      </c>
      <c r="C291" s="584">
        <v>9354102</v>
      </c>
      <c r="D291" s="585" t="s">
        <v>943</v>
      </c>
      <c r="E291" s="698">
        <v>554</v>
      </c>
    </row>
    <row r="292" spans="1:5" ht="15" x14ac:dyDescent="0.25">
      <c r="A292" s="599">
        <v>562</v>
      </c>
      <c r="B292" s="584">
        <v>143362</v>
      </c>
      <c r="C292" s="584">
        <v>9354103</v>
      </c>
      <c r="D292" s="585" t="s">
        <v>949</v>
      </c>
      <c r="E292" s="698">
        <v>562</v>
      </c>
    </row>
    <row r="293" spans="1:5" ht="15" x14ac:dyDescent="0.25">
      <c r="A293" s="599">
        <v>159</v>
      </c>
      <c r="B293" s="584">
        <v>136416</v>
      </c>
      <c r="C293" s="584">
        <v>9354504</v>
      </c>
      <c r="D293" s="585" t="s">
        <v>764</v>
      </c>
      <c r="E293" s="698">
        <v>159</v>
      </c>
    </row>
    <row r="294" spans="1:5" ht="15" x14ac:dyDescent="0.25">
      <c r="A294" s="599">
        <v>372</v>
      </c>
      <c r="B294" s="584">
        <v>137849</v>
      </c>
      <c r="C294" s="584">
        <v>9354603</v>
      </c>
      <c r="D294" s="585" t="s">
        <v>854</v>
      </c>
      <c r="E294" s="698">
        <v>372</v>
      </c>
    </row>
    <row r="295" spans="1:5" ht="15" x14ac:dyDescent="0.25">
      <c r="A295" s="599">
        <v>368</v>
      </c>
      <c r="B295" s="584">
        <v>136453</v>
      </c>
      <c r="C295" s="584">
        <v>9354606</v>
      </c>
      <c r="D295" s="585" t="s">
        <v>852</v>
      </c>
      <c r="E295" s="698">
        <v>368</v>
      </c>
    </row>
    <row r="296" spans="1:5" ht="15" x14ac:dyDescent="0.25">
      <c r="A296" s="599">
        <v>483</v>
      </c>
      <c r="B296" s="584">
        <v>124546</v>
      </c>
      <c r="C296" s="584">
        <v>9352023</v>
      </c>
      <c r="D296" s="585" t="s">
        <v>1325</v>
      </c>
      <c r="E296" s="698">
        <v>483</v>
      </c>
    </row>
    <row r="297" spans="1:5" ht="15" x14ac:dyDescent="0.25">
      <c r="A297" s="599">
        <v>512</v>
      </c>
      <c r="B297" s="584">
        <v>124560</v>
      </c>
      <c r="C297" s="584">
        <v>9352044</v>
      </c>
      <c r="D297" s="585" t="s">
        <v>1326</v>
      </c>
      <c r="E297" s="698">
        <v>512</v>
      </c>
    </row>
    <row r="298" spans="1:5" ht="12.75" x14ac:dyDescent="0.2">
      <c r="A298" s="599">
        <v>270</v>
      </c>
      <c r="B298" s="599">
        <v>124649</v>
      </c>
      <c r="C298" s="599">
        <v>9352161</v>
      </c>
      <c r="D298" s="599" t="s">
        <v>1327</v>
      </c>
      <c r="E298" s="698">
        <v>270</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1">
    <tabColor rgb="FF0066CC"/>
  </sheetPr>
  <dimension ref="A1:AK250"/>
  <sheetViews>
    <sheetView zoomScale="90" zoomScaleNormal="90" workbookViewId="0">
      <selection activeCell="A17" sqref="A17"/>
    </sheetView>
  </sheetViews>
  <sheetFormatPr defaultRowHeight="15" x14ac:dyDescent="0.25"/>
  <cols>
    <col min="1" max="1" width="9.140625" style="710"/>
    <col min="2" max="2" width="14.28515625" style="710" bestFit="1" customWidth="1"/>
    <col min="3" max="3" width="42.140625" style="710" bestFit="1" customWidth="1"/>
    <col min="4" max="4" width="8.85546875" style="710" hidden="1" customWidth="1"/>
    <col min="5" max="5" width="16.5703125" style="710" hidden="1" customWidth="1"/>
    <col min="6" max="6" width="17.42578125" style="710" hidden="1" customWidth="1"/>
    <col min="7" max="7" width="15.85546875" style="710" hidden="1" customWidth="1"/>
    <col min="8" max="8" width="15.42578125" style="710" hidden="1" customWidth="1"/>
    <col min="9" max="9" width="11" style="710" hidden="1" customWidth="1"/>
    <col min="10" max="10" width="15" style="710" bestFit="1" customWidth="1"/>
    <col min="11" max="11" width="14" style="710" bestFit="1" customWidth="1"/>
    <col min="12" max="12" width="9.140625" style="710"/>
    <col min="13" max="13" width="10.7109375" style="710" customWidth="1"/>
    <col min="14" max="14" width="29.42578125" style="710" customWidth="1"/>
    <col min="15" max="15" width="0" style="710" hidden="1" customWidth="1"/>
    <col min="16" max="18" width="9.140625" style="710" hidden="1" customWidth="1"/>
    <col min="19" max="19" width="12" style="710" hidden="1" customWidth="1"/>
    <col min="20" max="26" width="9.140625" style="710" hidden="1" customWidth="1"/>
    <col min="27" max="27" width="21.7109375" style="710" customWidth="1"/>
    <col min="28" max="28" width="31.140625" style="710" hidden="1" customWidth="1"/>
    <col min="29" max="30" width="0" style="710" hidden="1" customWidth="1"/>
    <col min="31" max="31" width="11.85546875" style="710" hidden="1" customWidth="1"/>
    <col min="32" max="32" width="12" style="710" bestFit="1" customWidth="1"/>
    <col min="33" max="33" width="10.5703125" style="710" customWidth="1"/>
    <col min="34" max="35" width="9.140625" style="710"/>
    <col min="36" max="36" width="17.5703125" style="710" bestFit="1" customWidth="1"/>
    <col min="37" max="16384" width="9.140625" style="710"/>
  </cols>
  <sheetData>
    <row r="1" spans="1:37" ht="15.75" thickBot="1" x14ac:dyDescent="0.3">
      <c r="B1" s="1425" t="s">
        <v>1421</v>
      </c>
      <c r="C1" s="1426"/>
      <c r="D1" s="1426"/>
      <c r="E1" s="1426"/>
      <c r="F1" s="1426"/>
      <c r="G1" s="1426"/>
      <c r="H1" s="1426"/>
      <c r="I1" s="1426"/>
      <c r="J1" s="1426"/>
      <c r="K1" s="1427"/>
      <c r="M1" s="1425" t="s">
        <v>1420</v>
      </c>
      <c r="N1" s="1426"/>
      <c r="O1" s="1426"/>
      <c r="P1" s="1426"/>
      <c r="Q1" s="1426"/>
      <c r="R1" s="1426"/>
      <c r="S1" s="1426"/>
      <c r="T1" s="1426"/>
      <c r="U1" s="1426"/>
      <c r="V1" s="1426"/>
      <c r="W1" s="1426"/>
      <c r="X1" s="1426"/>
      <c r="Y1" s="1426"/>
      <c r="Z1" s="1426"/>
      <c r="AA1" s="1426"/>
      <c r="AB1" s="1426"/>
      <c r="AC1" s="1426"/>
      <c r="AD1" s="1426"/>
      <c r="AE1" s="1426"/>
      <c r="AF1" s="1427"/>
    </row>
    <row r="2" spans="1:37" x14ac:dyDescent="0.25">
      <c r="C2" s="710">
        <v>2</v>
      </c>
      <c r="D2" s="710">
        <v>3</v>
      </c>
      <c r="E2" s="710">
        <v>4</v>
      </c>
      <c r="F2" s="710">
        <v>5</v>
      </c>
      <c r="G2" s="710">
        <v>6</v>
      </c>
      <c r="H2" s="710">
        <v>7</v>
      </c>
      <c r="I2" s="710">
        <v>8</v>
      </c>
      <c r="J2" s="710">
        <v>9</v>
      </c>
      <c r="K2" s="710">
        <v>10</v>
      </c>
      <c r="L2" s="710">
        <v>11</v>
      </c>
      <c r="N2" s="710">
        <v>2</v>
      </c>
      <c r="O2" s="710">
        <v>3</v>
      </c>
      <c r="P2" s="710">
        <v>4</v>
      </c>
      <c r="Q2" s="710">
        <v>5</v>
      </c>
      <c r="R2" s="710">
        <v>6</v>
      </c>
      <c r="S2" s="710">
        <v>7</v>
      </c>
      <c r="T2" s="710">
        <v>8</v>
      </c>
      <c r="U2" s="710">
        <v>9</v>
      </c>
      <c r="V2" s="710">
        <v>10</v>
      </c>
      <c r="W2" s="710">
        <v>11</v>
      </c>
      <c r="X2" s="710">
        <v>12</v>
      </c>
      <c r="Y2" s="710">
        <v>13</v>
      </c>
      <c r="Z2" s="710">
        <v>14</v>
      </c>
      <c r="AA2" s="710">
        <v>15</v>
      </c>
      <c r="AB2" s="710">
        <v>16</v>
      </c>
      <c r="AC2" s="710">
        <v>17</v>
      </c>
      <c r="AD2" s="710">
        <v>18</v>
      </c>
      <c r="AE2" s="710">
        <v>19</v>
      </c>
      <c r="AF2" s="710">
        <v>20</v>
      </c>
    </row>
    <row r="3" spans="1:37" ht="15" customHeight="1" x14ac:dyDescent="0.25">
      <c r="B3" s="787" t="s">
        <v>1399</v>
      </c>
      <c r="C3" s="786" t="s">
        <v>1399</v>
      </c>
      <c r="D3" s="786" t="s">
        <v>469</v>
      </c>
      <c r="E3" s="1428" t="s">
        <v>1416</v>
      </c>
      <c r="F3" s="1431" t="s">
        <v>1415</v>
      </c>
      <c r="G3" s="1431" t="s">
        <v>1414</v>
      </c>
      <c r="H3" s="1431" t="s">
        <v>1413</v>
      </c>
      <c r="I3" s="1431" t="s">
        <v>1419</v>
      </c>
      <c r="J3" s="1431" t="s">
        <v>1418</v>
      </c>
      <c r="K3" s="1422" t="s">
        <v>1417</v>
      </c>
      <c r="M3" s="785" t="s">
        <v>1399</v>
      </c>
      <c r="N3" s="784" t="s">
        <v>1399</v>
      </c>
      <c r="O3" s="783" t="s">
        <v>469</v>
      </c>
      <c r="P3" s="1437" t="s">
        <v>1416</v>
      </c>
      <c r="Q3" s="1434" t="s">
        <v>1415</v>
      </c>
      <c r="R3" s="1434" t="s">
        <v>1414</v>
      </c>
      <c r="S3" s="1434" t="s">
        <v>1413</v>
      </c>
      <c r="T3" s="1434" t="s">
        <v>1412</v>
      </c>
      <c r="U3" s="782"/>
      <c r="V3" s="782"/>
      <c r="W3" s="782"/>
      <c r="X3" s="782"/>
      <c r="Y3" s="782"/>
      <c r="Z3" s="782"/>
      <c r="AA3" s="1434" t="s">
        <v>1411</v>
      </c>
      <c r="AB3" s="1434" t="s">
        <v>1410</v>
      </c>
      <c r="AC3" s="782"/>
      <c r="AD3" s="1434" t="s">
        <v>1409</v>
      </c>
      <c r="AE3" s="1434" t="s">
        <v>1408</v>
      </c>
      <c r="AF3" s="782"/>
    </row>
    <row r="4" spans="1:37" ht="84" x14ac:dyDescent="0.25">
      <c r="B4" s="781" t="s">
        <v>1407</v>
      </c>
      <c r="C4" s="780" t="s">
        <v>659</v>
      </c>
      <c r="D4" s="780" t="s">
        <v>1406</v>
      </c>
      <c r="E4" s="1429"/>
      <c r="F4" s="1432"/>
      <c r="G4" s="1432"/>
      <c r="H4" s="1432"/>
      <c r="I4" s="1432"/>
      <c r="J4" s="1432"/>
      <c r="K4" s="1423"/>
      <c r="M4" s="779" t="s">
        <v>1407</v>
      </c>
      <c r="N4" s="778" t="s">
        <v>659</v>
      </c>
      <c r="O4" s="777" t="s">
        <v>1406</v>
      </c>
      <c r="P4" s="1438"/>
      <c r="Q4" s="1435"/>
      <c r="R4" s="1435"/>
      <c r="S4" s="1435"/>
      <c r="T4" s="1435"/>
      <c r="U4" s="776" t="s">
        <v>1405</v>
      </c>
      <c r="V4" s="776" t="s">
        <v>1404</v>
      </c>
      <c r="W4" s="776" t="s">
        <v>1403</v>
      </c>
      <c r="X4" s="776" t="s">
        <v>1402</v>
      </c>
      <c r="Y4" s="776" t="s">
        <v>641</v>
      </c>
      <c r="Z4" s="776" t="s">
        <v>641</v>
      </c>
      <c r="AA4" s="1435"/>
      <c r="AB4" s="1435"/>
      <c r="AC4" s="776"/>
      <c r="AD4" s="1435"/>
      <c r="AE4" s="1435"/>
      <c r="AF4" s="776" t="s">
        <v>1401</v>
      </c>
    </row>
    <row r="5" spans="1:37" x14ac:dyDescent="0.25">
      <c r="B5" s="775"/>
      <c r="C5" s="774"/>
      <c r="D5" s="773" t="s">
        <v>1400</v>
      </c>
      <c r="E5" s="1430"/>
      <c r="F5" s="1433"/>
      <c r="G5" s="1433"/>
      <c r="H5" s="1433"/>
      <c r="I5" s="1433"/>
      <c r="J5" s="1433"/>
      <c r="K5" s="1424"/>
      <c r="M5" s="772"/>
      <c r="N5" s="771"/>
      <c r="O5" s="770" t="s">
        <v>1400</v>
      </c>
      <c r="P5" s="1439"/>
      <c r="Q5" s="1436"/>
      <c r="R5" s="1436"/>
      <c r="S5" s="1436"/>
      <c r="T5" s="1436"/>
      <c r="U5" s="769"/>
      <c r="V5" s="769"/>
      <c r="W5" s="769"/>
      <c r="X5" s="769"/>
      <c r="Y5" s="769"/>
      <c r="Z5" s="769"/>
      <c r="AA5" s="1436"/>
      <c r="AB5" s="1436"/>
      <c r="AC5" s="769"/>
      <c r="AD5" s="1436"/>
      <c r="AE5" s="1436"/>
      <c r="AF5" s="769"/>
      <c r="AI5" s="710" t="s">
        <v>1399</v>
      </c>
      <c r="AJ5" s="710" t="s">
        <v>1398</v>
      </c>
    </row>
    <row r="6" spans="1:37" x14ac:dyDescent="0.25">
      <c r="B6" s="728">
        <v>1</v>
      </c>
      <c r="C6" s="727" t="s">
        <v>666</v>
      </c>
      <c r="D6" s="726"/>
      <c r="E6" s="725">
        <v>3361.01</v>
      </c>
      <c r="F6" s="724">
        <v>29986.599999999977</v>
      </c>
      <c r="G6" s="724">
        <v>448644</v>
      </c>
      <c r="H6" s="724">
        <v>478630.6</v>
      </c>
      <c r="I6" s="724">
        <v>384879.87999999995</v>
      </c>
      <c r="J6" s="724">
        <v>93750.72000000003</v>
      </c>
      <c r="K6" s="723">
        <v>8149.76</v>
      </c>
      <c r="M6" s="744">
        <v>1</v>
      </c>
      <c r="N6" s="720" t="s">
        <v>666</v>
      </c>
      <c r="O6" s="719"/>
      <c r="P6" s="718">
        <v>3361.01</v>
      </c>
      <c r="Q6" s="715">
        <v>29986.599999999977</v>
      </c>
      <c r="R6" s="715">
        <v>448644</v>
      </c>
      <c r="S6" s="715">
        <v>478630.6</v>
      </c>
      <c r="T6" s="715">
        <v>384879.87999999995</v>
      </c>
      <c r="U6" s="715">
        <v>384879.87999999995</v>
      </c>
      <c r="V6" s="715"/>
      <c r="W6" s="715"/>
      <c r="X6" s="715">
        <v>384879.87999999995</v>
      </c>
      <c r="Y6" s="716"/>
      <c r="Z6" s="716"/>
      <c r="AA6" s="715">
        <v>93750.72000000003</v>
      </c>
      <c r="AB6" s="715">
        <v>63764.120000000054</v>
      </c>
      <c r="AC6" s="715"/>
      <c r="AD6" s="715">
        <v>106045.42</v>
      </c>
      <c r="AE6" s="715">
        <v>-4788.75</v>
      </c>
      <c r="AF6" s="715">
        <v>8149.76</v>
      </c>
      <c r="AG6" s="722">
        <f t="shared" ref="AG6:AG69" si="0">K6-AF6</f>
        <v>0</v>
      </c>
      <c r="AH6" s="722">
        <f t="shared" ref="AH6:AH69" si="1">AA6-J6</f>
        <v>0</v>
      </c>
      <c r="AI6" s="710">
        <v>1</v>
      </c>
      <c r="AJ6" s="710">
        <v>461840.85207616346</v>
      </c>
      <c r="AK6" s="710">
        <f t="shared" ref="AK6:AK69" si="2">AI6-M6</f>
        <v>0</v>
      </c>
    </row>
    <row r="7" spans="1:37" x14ac:dyDescent="0.25">
      <c r="B7" s="728">
        <v>5</v>
      </c>
      <c r="C7" s="727" t="s">
        <v>668</v>
      </c>
      <c r="D7" s="726"/>
      <c r="E7" s="725">
        <v>5667.53</v>
      </c>
      <c r="F7" s="724">
        <v>28220.950000000012</v>
      </c>
      <c r="G7" s="724">
        <v>309593</v>
      </c>
      <c r="H7" s="724">
        <v>337813.95</v>
      </c>
      <c r="I7" s="724">
        <v>295257.49999999994</v>
      </c>
      <c r="J7" s="724">
        <v>42556.45000000007</v>
      </c>
      <c r="K7" s="723">
        <v>8421.0400000000009</v>
      </c>
      <c r="M7" s="744">
        <v>5</v>
      </c>
      <c r="N7" s="720" t="s">
        <v>668</v>
      </c>
      <c r="O7" s="719"/>
      <c r="P7" s="718">
        <v>5667.53</v>
      </c>
      <c r="Q7" s="715">
        <v>28220.950000000012</v>
      </c>
      <c r="R7" s="715">
        <v>309593</v>
      </c>
      <c r="S7" s="715">
        <v>337813.95</v>
      </c>
      <c r="T7" s="715">
        <v>295257.49999999994</v>
      </c>
      <c r="U7" s="715">
        <v>295257.49999999994</v>
      </c>
      <c r="V7" s="715"/>
      <c r="W7" s="715"/>
      <c r="X7" s="715">
        <v>295257.49999999994</v>
      </c>
      <c r="Y7" s="716"/>
      <c r="Z7" s="716"/>
      <c r="AA7" s="715">
        <v>42556.45000000007</v>
      </c>
      <c r="AB7" s="715">
        <v>14335.500000000058</v>
      </c>
      <c r="AC7" s="715"/>
      <c r="AD7" s="715">
        <v>52387.700000000004</v>
      </c>
      <c r="AE7" s="715">
        <v>-2753.5099999999998</v>
      </c>
      <c r="AF7" s="715">
        <v>8421.0399999999991</v>
      </c>
      <c r="AG7" s="722">
        <f t="shared" si="0"/>
        <v>0</v>
      </c>
      <c r="AH7" s="722">
        <f t="shared" si="1"/>
        <v>0</v>
      </c>
      <c r="AI7" s="710">
        <v>5</v>
      </c>
      <c r="AJ7" s="710">
        <v>312803.18959001254</v>
      </c>
      <c r="AK7" s="710">
        <f t="shared" si="2"/>
        <v>0</v>
      </c>
    </row>
    <row r="8" spans="1:37" x14ac:dyDescent="0.25">
      <c r="B8" s="728">
        <v>6</v>
      </c>
      <c r="C8" s="727" t="s">
        <v>669</v>
      </c>
      <c r="D8" s="726"/>
      <c r="E8" s="725">
        <v>889.25</v>
      </c>
      <c r="F8" s="724">
        <v>106434.61999999988</v>
      </c>
      <c r="G8" s="724">
        <v>1253687</v>
      </c>
      <c r="H8" s="724">
        <v>1360121.6199999999</v>
      </c>
      <c r="I8" s="724">
        <v>1280545.5500000005</v>
      </c>
      <c r="J8" s="724">
        <v>79576.069999999367</v>
      </c>
      <c r="K8" s="723">
        <v>3327.8</v>
      </c>
      <c r="M8" s="744">
        <v>6</v>
      </c>
      <c r="N8" s="720" t="s">
        <v>669</v>
      </c>
      <c r="O8" s="719"/>
      <c r="P8" s="718">
        <v>889.25</v>
      </c>
      <c r="Q8" s="715">
        <v>106434.61999999988</v>
      </c>
      <c r="R8" s="715">
        <v>1253687</v>
      </c>
      <c r="S8" s="715">
        <v>1360121.6199999999</v>
      </c>
      <c r="T8" s="715">
        <v>1280545.5500000005</v>
      </c>
      <c r="U8" s="715">
        <v>1280545.5500000007</v>
      </c>
      <c r="V8" s="715"/>
      <c r="W8" s="715"/>
      <c r="X8" s="715">
        <v>1280545.5500000007</v>
      </c>
      <c r="Y8" s="716"/>
      <c r="Z8" s="716"/>
      <c r="AA8" s="715">
        <v>79576.069999999134</v>
      </c>
      <c r="AB8" s="715">
        <v>-26858.550000000745</v>
      </c>
      <c r="AC8" s="715"/>
      <c r="AD8" s="715">
        <v>103949.07</v>
      </c>
      <c r="AE8" s="715">
        <v>-2438.5500000000002</v>
      </c>
      <c r="AF8" s="715">
        <v>3327.8</v>
      </c>
      <c r="AG8" s="722">
        <f t="shared" si="0"/>
        <v>0</v>
      </c>
      <c r="AH8" s="722">
        <f t="shared" si="1"/>
        <v>-2.3283064365386963E-10</v>
      </c>
      <c r="AI8" s="710">
        <v>6</v>
      </c>
      <c r="AJ8" s="710">
        <v>1286683.2565872923</v>
      </c>
      <c r="AK8" s="710">
        <f t="shared" si="2"/>
        <v>0</v>
      </c>
    </row>
    <row r="9" spans="1:37" x14ac:dyDescent="0.25">
      <c r="B9" s="728">
        <v>7</v>
      </c>
      <c r="C9" s="727" t="s">
        <v>670</v>
      </c>
      <c r="D9" s="726"/>
      <c r="E9" s="725">
        <v>9755.7900000000009</v>
      </c>
      <c r="F9" s="724">
        <v>93724.459999999963</v>
      </c>
      <c r="G9" s="724">
        <v>304772</v>
      </c>
      <c r="H9" s="724">
        <v>398496.45999999996</v>
      </c>
      <c r="I9" s="724">
        <v>353103.38</v>
      </c>
      <c r="J9" s="724">
        <v>45393.079999999958</v>
      </c>
      <c r="K9" s="723">
        <v>7059.29</v>
      </c>
      <c r="M9" s="744">
        <v>7</v>
      </c>
      <c r="N9" s="720" t="s">
        <v>670</v>
      </c>
      <c r="O9" s="719"/>
      <c r="P9" s="718">
        <v>9755.7900000000009</v>
      </c>
      <c r="Q9" s="715">
        <v>93724.459999999963</v>
      </c>
      <c r="R9" s="715">
        <v>304772</v>
      </c>
      <c r="S9" s="715">
        <v>398496.45999999996</v>
      </c>
      <c r="T9" s="715">
        <v>353103.38</v>
      </c>
      <c r="U9" s="715">
        <v>353103.38000000006</v>
      </c>
      <c r="V9" s="715"/>
      <c r="W9" s="715"/>
      <c r="X9" s="715">
        <v>353103.38000000006</v>
      </c>
      <c r="Y9" s="716"/>
      <c r="Z9" s="716"/>
      <c r="AA9" s="715">
        <v>45393.0799999999</v>
      </c>
      <c r="AB9" s="715">
        <v>-48331.380000000063</v>
      </c>
      <c r="AC9" s="715"/>
      <c r="AD9" s="715">
        <v>55278.5</v>
      </c>
      <c r="AE9" s="715">
        <v>2696.5</v>
      </c>
      <c r="AF9" s="715">
        <v>7059.2900000000009</v>
      </c>
      <c r="AG9" s="722">
        <f t="shared" si="0"/>
        <v>0</v>
      </c>
      <c r="AH9" s="722">
        <f t="shared" si="1"/>
        <v>-5.8207660913467407E-11</v>
      </c>
      <c r="AI9" s="710">
        <v>7</v>
      </c>
      <c r="AJ9" s="710">
        <v>295664.91374999995</v>
      </c>
      <c r="AK9" s="710">
        <f t="shared" si="2"/>
        <v>0</v>
      </c>
    </row>
    <row r="10" spans="1:37" x14ac:dyDescent="0.25">
      <c r="A10" s="710" t="s">
        <v>469</v>
      </c>
      <c r="B10" s="728">
        <v>9</v>
      </c>
      <c r="C10" s="727" t="s">
        <v>671</v>
      </c>
      <c r="D10" s="726"/>
      <c r="E10" s="725"/>
      <c r="F10" s="724">
        <v>83759.609999999986</v>
      </c>
      <c r="G10" s="724">
        <v>389113</v>
      </c>
      <c r="H10" s="724">
        <v>472872.61</v>
      </c>
      <c r="I10" s="724">
        <v>451014.89000000007</v>
      </c>
      <c r="J10" s="724">
        <v>21857.719999999914</v>
      </c>
      <c r="K10" s="723"/>
      <c r="M10" s="744">
        <v>9</v>
      </c>
      <c r="N10" s="720" t="s">
        <v>671</v>
      </c>
      <c r="O10" s="719"/>
      <c r="P10" s="718">
        <v>0</v>
      </c>
      <c r="Q10" s="715">
        <v>83759.609999999986</v>
      </c>
      <c r="R10" s="715">
        <v>389113</v>
      </c>
      <c r="S10" s="715">
        <v>472872.61</v>
      </c>
      <c r="T10" s="715">
        <v>451014.89000000007</v>
      </c>
      <c r="U10" s="715">
        <v>451014.89000000007</v>
      </c>
      <c r="V10" s="715"/>
      <c r="W10" s="715"/>
      <c r="X10" s="715">
        <v>451014.89000000007</v>
      </c>
      <c r="Y10" s="716"/>
      <c r="Z10" s="716"/>
      <c r="AA10" s="715">
        <v>21857.719999999914</v>
      </c>
      <c r="AB10" s="715">
        <v>-61901.890000000072</v>
      </c>
      <c r="AC10" s="715"/>
      <c r="AD10" s="715">
        <v>30771.360000000001</v>
      </c>
      <c r="AE10" s="715">
        <v>0</v>
      </c>
      <c r="AF10" s="715">
        <v>0</v>
      </c>
      <c r="AG10" s="722">
        <f t="shared" si="0"/>
        <v>0</v>
      </c>
      <c r="AH10" s="722">
        <f t="shared" si="1"/>
        <v>0</v>
      </c>
      <c r="AI10" s="710">
        <v>9</v>
      </c>
      <c r="AJ10" s="710">
        <v>398797.76129032252</v>
      </c>
      <c r="AK10" s="710">
        <f t="shared" si="2"/>
        <v>0</v>
      </c>
    </row>
    <row r="11" spans="1:37" x14ac:dyDescent="0.25">
      <c r="B11" s="728">
        <v>10</v>
      </c>
      <c r="C11" s="727" t="s">
        <v>673</v>
      </c>
      <c r="D11" s="726"/>
      <c r="E11" s="725">
        <v>4323.25</v>
      </c>
      <c r="F11" s="724">
        <v>38906.429999999993</v>
      </c>
      <c r="G11" s="724">
        <v>283517</v>
      </c>
      <c r="H11" s="724">
        <v>322423.43</v>
      </c>
      <c r="I11" s="724">
        <v>287840.28000000009</v>
      </c>
      <c r="J11" s="724">
        <v>34583.149999999907</v>
      </c>
      <c r="K11" s="723">
        <v>3860.75</v>
      </c>
      <c r="M11" s="744">
        <v>10</v>
      </c>
      <c r="N11" s="720" t="s">
        <v>673</v>
      </c>
      <c r="O11" s="719"/>
      <c r="P11" s="718">
        <v>4323.25</v>
      </c>
      <c r="Q11" s="715">
        <v>38906.429999999993</v>
      </c>
      <c r="R11" s="715">
        <v>283517</v>
      </c>
      <c r="S11" s="715">
        <v>322423.43</v>
      </c>
      <c r="T11" s="715">
        <v>287840.28000000009</v>
      </c>
      <c r="U11" s="715">
        <v>287840.28000000009</v>
      </c>
      <c r="V11" s="715"/>
      <c r="W11" s="715"/>
      <c r="X11" s="715">
        <v>287840.28000000009</v>
      </c>
      <c r="Y11" s="716"/>
      <c r="Z11" s="716"/>
      <c r="AA11" s="715">
        <v>34583.149999999907</v>
      </c>
      <c r="AB11" s="715">
        <v>-4323.2800000000861</v>
      </c>
      <c r="AC11" s="715"/>
      <c r="AD11" s="715">
        <v>96643.09</v>
      </c>
      <c r="AE11" s="715">
        <v>462.5</v>
      </c>
      <c r="AF11" s="715">
        <v>3860.75</v>
      </c>
      <c r="AG11" s="722">
        <f t="shared" si="0"/>
        <v>0</v>
      </c>
      <c r="AH11" s="722">
        <f t="shared" si="1"/>
        <v>0</v>
      </c>
      <c r="AI11" s="710">
        <v>10</v>
      </c>
      <c r="AJ11" s="710">
        <v>296578.01492914162</v>
      </c>
      <c r="AK11" s="710">
        <f t="shared" si="2"/>
        <v>0</v>
      </c>
    </row>
    <row r="12" spans="1:37" x14ac:dyDescent="0.25">
      <c r="B12" s="728">
        <v>11</v>
      </c>
      <c r="C12" s="727" t="s">
        <v>675</v>
      </c>
      <c r="D12" s="726"/>
      <c r="E12" s="725">
        <v>3312.75</v>
      </c>
      <c r="F12" s="724">
        <v>133320.02000000002</v>
      </c>
      <c r="G12" s="724">
        <v>386043</v>
      </c>
      <c r="H12" s="724">
        <v>519363.02</v>
      </c>
      <c r="I12" s="724">
        <v>400731.78999999975</v>
      </c>
      <c r="J12" s="724">
        <v>118631.23000000027</v>
      </c>
      <c r="K12" s="723">
        <v>6744.69</v>
      </c>
      <c r="M12" s="744">
        <v>11</v>
      </c>
      <c r="N12" s="720" t="s">
        <v>675</v>
      </c>
      <c r="O12" s="719"/>
      <c r="P12" s="718">
        <v>3312.75</v>
      </c>
      <c r="Q12" s="715">
        <v>133320.02000000002</v>
      </c>
      <c r="R12" s="715">
        <v>386043</v>
      </c>
      <c r="S12" s="715">
        <v>519363.02</v>
      </c>
      <c r="T12" s="715">
        <v>400731.78999999975</v>
      </c>
      <c r="U12" s="715">
        <v>400731.78999999975</v>
      </c>
      <c r="V12" s="715"/>
      <c r="W12" s="715"/>
      <c r="X12" s="715">
        <v>400731.78999999975</v>
      </c>
      <c r="Y12" s="716"/>
      <c r="Z12" s="716"/>
      <c r="AA12" s="715">
        <v>118631.23000000027</v>
      </c>
      <c r="AB12" s="715">
        <v>-14688.789999999746</v>
      </c>
      <c r="AC12" s="715"/>
      <c r="AD12" s="715">
        <v>126499.15000000001</v>
      </c>
      <c r="AE12" s="715">
        <v>-3431.94</v>
      </c>
      <c r="AF12" s="715">
        <v>6744.6900000000005</v>
      </c>
      <c r="AG12" s="722">
        <f t="shared" si="0"/>
        <v>0</v>
      </c>
      <c r="AH12" s="722">
        <f t="shared" si="1"/>
        <v>0</v>
      </c>
      <c r="AI12" s="710">
        <v>11</v>
      </c>
      <c r="AJ12" s="710">
        <v>410675.76366914849</v>
      </c>
      <c r="AK12" s="710">
        <f t="shared" si="2"/>
        <v>0</v>
      </c>
    </row>
    <row r="13" spans="1:37" x14ac:dyDescent="0.25">
      <c r="B13" s="728">
        <v>12</v>
      </c>
      <c r="C13" s="727" t="s">
        <v>677</v>
      </c>
      <c r="D13" s="726"/>
      <c r="E13" s="725">
        <v>3388.5</v>
      </c>
      <c r="F13" s="724">
        <v>90504.649999999907</v>
      </c>
      <c r="G13" s="724">
        <v>680147</v>
      </c>
      <c r="H13" s="724">
        <v>770651.64999999991</v>
      </c>
      <c r="I13" s="724">
        <v>659956.86999999988</v>
      </c>
      <c r="J13" s="724">
        <v>110694.78000000003</v>
      </c>
      <c r="K13" s="723">
        <v>4210.0600000000004</v>
      </c>
      <c r="M13" s="744">
        <v>12</v>
      </c>
      <c r="N13" s="720" t="s">
        <v>677</v>
      </c>
      <c r="O13" s="719"/>
      <c r="P13" s="718">
        <v>3388.5</v>
      </c>
      <c r="Q13" s="715">
        <v>90504.649999999907</v>
      </c>
      <c r="R13" s="715">
        <v>680147</v>
      </c>
      <c r="S13" s="715">
        <v>770651.64999999991</v>
      </c>
      <c r="T13" s="715">
        <v>659956.86999999988</v>
      </c>
      <c r="U13" s="715">
        <v>659956.86999999976</v>
      </c>
      <c r="V13" s="715"/>
      <c r="W13" s="715"/>
      <c r="X13" s="715">
        <v>659956.86999999976</v>
      </c>
      <c r="Y13" s="716"/>
      <c r="Z13" s="716"/>
      <c r="AA13" s="715">
        <v>110694.78000000014</v>
      </c>
      <c r="AB13" s="715">
        <v>20190.130000000237</v>
      </c>
      <c r="AC13" s="715"/>
      <c r="AD13" s="715">
        <v>122097.41</v>
      </c>
      <c r="AE13" s="715">
        <v>-821.55999999999949</v>
      </c>
      <c r="AF13" s="715">
        <v>4210.0599999999995</v>
      </c>
      <c r="AG13" s="722">
        <f t="shared" si="0"/>
        <v>0</v>
      </c>
      <c r="AH13" s="722">
        <f t="shared" si="1"/>
        <v>1.1641532182693481E-10</v>
      </c>
      <c r="AI13" s="710">
        <v>12</v>
      </c>
      <c r="AJ13" s="710">
        <v>674507.43281840428</v>
      </c>
      <c r="AK13" s="710">
        <f t="shared" si="2"/>
        <v>0</v>
      </c>
    </row>
    <row r="14" spans="1:37" x14ac:dyDescent="0.25">
      <c r="B14" s="748">
        <v>13</v>
      </c>
      <c r="C14" s="747" t="s">
        <v>678</v>
      </c>
      <c r="D14" s="726"/>
      <c r="E14" s="725">
        <v>23157.95</v>
      </c>
      <c r="F14" s="724">
        <v>178138.75</v>
      </c>
      <c r="G14" s="724">
        <v>1261414</v>
      </c>
      <c r="H14" s="724">
        <v>1439552.75</v>
      </c>
      <c r="I14" s="724">
        <v>1067880.31</v>
      </c>
      <c r="J14" s="724">
        <v>371672.43999999994</v>
      </c>
      <c r="K14" s="723">
        <v>6400.95</v>
      </c>
      <c r="M14" s="749">
        <v>13</v>
      </c>
      <c r="N14" s="745" t="s">
        <v>678</v>
      </c>
      <c r="O14" s="719"/>
      <c r="P14" s="718">
        <v>23157.95</v>
      </c>
      <c r="Q14" s="715">
        <v>178138.75</v>
      </c>
      <c r="R14" s="715">
        <v>1261414</v>
      </c>
      <c r="S14" s="715">
        <v>1439552.75</v>
      </c>
      <c r="T14" s="715">
        <v>1067880.31</v>
      </c>
      <c r="U14" s="715">
        <v>1067880.31</v>
      </c>
      <c r="V14" s="715"/>
      <c r="W14" s="715"/>
      <c r="X14" s="715">
        <v>1067880.31</v>
      </c>
      <c r="Y14" s="716"/>
      <c r="Z14" s="716"/>
      <c r="AA14" s="715">
        <v>371672.43999999994</v>
      </c>
      <c r="AB14" s="715">
        <v>193533.68999999994</v>
      </c>
      <c r="AC14" s="715"/>
      <c r="AD14" s="715">
        <v>275698.57</v>
      </c>
      <c r="AE14" s="715">
        <v>16757</v>
      </c>
      <c r="AF14" s="715">
        <v>6400.9500000000007</v>
      </c>
      <c r="AG14" s="722">
        <f t="shared" si="0"/>
        <v>0</v>
      </c>
      <c r="AH14" s="722">
        <f t="shared" si="1"/>
        <v>0</v>
      </c>
      <c r="AI14" s="710">
        <v>13</v>
      </c>
      <c r="AJ14" s="710">
        <v>435382.36687699542</v>
      </c>
      <c r="AK14" s="710">
        <f t="shared" si="2"/>
        <v>0</v>
      </c>
    </row>
    <row r="15" spans="1:37" x14ac:dyDescent="0.25">
      <c r="B15" s="728">
        <v>14</v>
      </c>
      <c r="C15" s="727" t="s">
        <v>680</v>
      </c>
      <c r="D15" s="726"/>
      <c r="E15" s="725">
        <v>420</v>
      </c>
      <c r="F15" s="724">
        <v>86706.209999999963</v>
      </c>
      <c r="G15" s="724">
        <v>368257</v>
      </c>
      <c r="H15" s="724">
        <v>454963.20999999996</v>
      </c>
      <c r="I15" s="724">
        <v>343929.24</v>
      </c>
      <c r="J15" s="724">
        <v>111033.96999999997</v>
      </c>
      <c r="K15" s="723">
        <v>5275</v>
      </c>
      <c r="M15" s="744">
        <v>14</v>
      </c>
      <c r="N15" s="720" t="s">
        <v>680</v>
      </c>
      <c r="O15" s="719"/>
      <c r="P15" s="718">
        <v>420</v>
      </c>
      <c r="Q15" s="715">
        <v>86706.209999999963</v>
      </c>
      <c r="R15" s="715">
        <v>368257</v>
      </c>
      <c r="S15" s="715">
        <v>454963.20999999996</v>
      </c>
      <c r="T15" s="715">
        <v>343929.24</v>
      </c>
      <c r="U15" s="715">
        <v>343929.23999999993</v>
      </c>
      <c r="V15" s="715"/>
      <c r="W15" s="715"/>
      <c r="X15" s="715">
        <v>343929.23999999993</v>
      </c>
      <c r="Y15" s="716"/>
      <c r="Z15" s="716"/>
      <c r="AA15" s="715">
        <v>111033.97000000003</v>
      </c>
      <c r="AB15" s="715">
        <v>24327.760000000068</v>
      </c>
      <c r="AC15" s="715"/>
      <c r="AD15" s="715">
        <v>119561.76000000001</v>
      </c>
      <c r="AE15" s="715">
        <v>-4855</v>
      </c>
      <c r="AF15" s="715">
        <v>5275</v>
      </c>
      <c r="AG15" s="722">
        <f t="shared" si="0"/>
        <v>0</v>
      </c>
      <c r="AH15" s="722">
        <f t="shared" si="1"/>
        <v>0</v>
      </c>
      <c r="AI15" s="710">
        <v>14</v>
      </c>
      <c r="AJ15" s="710">
        <v>348485.54753638682</v>
      </c>
      <c r="AK15" s="710">
        <f t="shared" si="2"/>
        <v>0</v>
      </c>
    </row>
    <row r="16" spans="1:37" x14ac:dyDescent="0.25">
      <c r="B16" s="728">
        <v>15</v>
      </c>
      <c r="C16" s="727" t="s">
        <v>682</v>
      </c>
      <c r="D16" s="726"/>
      <c r="E16" s="725">
        <v>0.25</v>
      </c>
      <c r="F16" s="724">
        <v>120872.52000000002</v>
      </c>
      <c r="G16" s="724">
        <v>814398</v>
      </c>
      <c r="H16" s="724">
        <v>935270.52</v>
      </c>
      <c r="I16" s="724">
        <v>854013.90000000037</v>
      </c>
      <c r="J16" s="724">
        <v>81256.619999999646</v>
      </c>
      <c r="K16" s="723">
        <v>0.40000000000054597</v>
      </c>
      <c r="M16" s="744">
        <v>15</v>
      </c>
      <c r="N16" s="720" t="s">
        <v>682</v>
      </c>
      <c r="O16" s="719"/>
      <c r="P16" s="718">
        <v>0.25</v>
      </c>
      <c r="Q16" s="715">
        <v>120872.52000000002</v>
      </c>
      <c r="R16" s="715">
        <v>814398</v>
      </c>
      <c r="S16" s="715">
        <v>935270.52</v>
      </c>
      <c r="T16" s="715">
        <v>854013.90000000037</v>
      </c>
      <c r="U16" s="715">
        <v>854013.90000000026</v>
      </c>
      <c r="V16" s="715"/>
      <c r="W16" s="715"/>
      <c r="X16" s="715">
        <v>854013.90000000026</v>
      </c>
      <c r="Y16" s="716"/>
      <c r="Z16" s="716"/>
      <c r="AA16" s="715">
        <v>81256.619999999763</v>
      </c>
      <c r="AB16" s="715">
        <v>-39615.900000000256</v>
      </c>
      <c r="AC16" s="715"/>
      <c r="AD16" s="715">
        <v>81988.639999999999</v>
      </c>
      <c r="AE16" s="715">
        <v>-0.1500000000005457</v>
      </c>
      <c r="AF16" s="715">
        <v>0.4000000000005457</v>
      </c>
      <c r="AG16" s="722">
        <f t="shared" si="0"/>
        <v>0</v>
      </c>
      <c r="AH16" s="722">
        <f t="shared" si="1"/>
        <v>1.1641532182693481E-10</v>
      </c>
      <c r="AI16" s="710">
        <v>15</v>
      </c>
      <c r="AJ16" s="710">
        <v>749081.79881399684</v>
      </c>
      <c r="AK16" s="710">
        <f t="shared" si="2"/>
        <v>0</v>
      </c>
    </row>
    <row r="17" spans="1:37" x14ac:dyDescent="0.25">
      <c r="A17" s="710" t="s">
        <v>469</v>
      </c>
      <c r="B17" s="728">
        <v>16</v>
      </c>
      <c r="C17" s="727" t="s">
        <v>683</v>
      </c>
      <c r="D17" s="726"/>
      <c r="E17" s="725"/>
      <c r="F17" s="724">
        <v>41763.820000000007</v>
      </c>
      <c r="G17" s="724">
        <v>396719</v>
      </c>
      <c r="H17" s="724">
        <v>438482.82</v>
      </c>
      <c r="I17" s="724">
        <v>433775.49</v>
      </c>
      <c r="J17" s="724">
        <v>4707.3300000000163</v>
      </c>
      <c r="K17" s="723"/>
      <c r="M17" s="744">
        <v>16</v>
      </c>
      <c r="N17" s="720" t="s">
        <v>683</v>
      </c>
      <c r="O17" s="719"/>
      <c r="P17" s="718">
        <v>0</v>
      </c>
      <c r="Q17" s="715">
        <v>41763.820000000007</v>
      </c>
      <c r="R17" s="715">
        <v>396719</v>
      </c>
      <c r="S17" s="715">
        <v>438482.82</v>
      </c>
      <c r="T17" s="715">
        <v>433775.49</v>
      </c>
      <c r="U17" s="715">
        <v>433775.49</v>
      </c>
      <c r="V17" s="715"/>
      <c r="W17" s="715"/>
      <c r="X17" s="715">
        <v>433775.49</v>
      </c>
      <c r="Y17" s="716"/>
      <c r="Z17" s="716"/>
      <c r="AA17" s="715">
        <v>4707.3300000000163</v>
      </c>
      <c r="AB17" s="715">
        <v>-37056.489999999991</v>
      </c>
      <c r="AC17" s="715"/>
      <c r="AD17" s="715">
        <v>1423.71</v>
      </c>
      <c r="AE17" s="715">
        <v>0</v>
      </c>
      <c r="AF17" s="715">
        <v>0</v>
      </c>
      <c r="AG17" s="722">
        <f t="shared" si="0"/>
        <v>0</v>
      </c>
      <c r="AH17" s="722">
        <f t="shared" si="1"/>
        <v>0</v>
      </c>
      <c r="AI17" s="710">
        <v>16</v>
      </c>
      <c r="AJ17" s="710">
        <v>409288.95890251076</v>
      </c>
      <c r="AK17" s="710">
        <f t="shared" si="2"/>
        <v>0</v>
      </c>
    </row>
    <row r="18" spans="1:37" x14ac:dyDescent="0.25">
      <c r="B18" s="728">
        <v>17</v>
      </c>
      <c r="C18" s="727" t="s">
        <v>685</v>
      </c>
      <c r="D18" s="726"/>
      <c r="E18" s="725">
        <v>11010.65</v>
      </c>
      <c r="F18" s="724">
        <v>113421.94000000006</v>
      </c>
      <c r="G18" s="724">
        <v>642720</v>
      </c>
      <c r="H18" s="724">
        <v>756141.94000000006</v>
      </c>
      <c r="I18" s="724">
        <v>637024.00999999966</v>
      </c>
      <c r="J18" s="724">
        <v>119117.9300000004</v>
      </c>
      <c r="K18" s="723">
        <v>7008.14</v>
      </c>
      <c r="M18" s="744">
        <v>17</v>
      </c>
      <c r="N18" s="720" t="s">
        <v>685</v>
      </c>
      <c r="O18" s="719"/>
      <c r="P18" s="718">
        <v>11010.65</v>
      </c>
      <c r="Q18" s="715">
        <v>113421.94000000006</v>
      </c>
      <c r="R18" s="715">
        <v>642720</v>
      </c>
      <c r="S18" s="715">
        <v>756141.94000000006</v>
      </c>
      <c r="T18" s="715">
        <v>637024.00999999966</v>
      </c>
      <c r="U18" s="715">
        <v>637024.00999999966</v>
      </c>
      <c r="V18" s="715"/>
      <c r="W18" s="715"/>
      <c r="X18" s="715">
        <v>637024.00999999966</v>
      </c>
      <c r="Y18" s="716"/>
      <c r="Z18" s="716"/>
      <c r="AA18" s="715">
        <v>119117.9300000004</v>
      </c>
      <c r="AB18" s="715">
        <v>5695.9900000003399</v>
      </c>
      <c r="AC18" s="715"/>
      <c r="AD18" s="715">
        <v>132855.5</v>
      </c>
      <c r="AE18" s="715">
        <v>4002.51</v>
      </c>
      <c r="AF18" s="715">
        <v>7008.1399999999994</v>
      </c>
      <c r="AG18" s="722">
        <f t="shared" si="0"/>
        <v>0</v>
      </c>
      <c r="AH18" s="722">
        <f t="shared" si="1"/>
        <v>0</v>
      </c>
      <c r="AI18" s="710">
        <v>17</v>
      </c>
      <c r="AJ18" s="710">
        <v>635307.48039781768</v>
      </c>
      <c r="AK18" s="710">
        <f t="shared" si="2"/>
        <v>0</v>
      </c>
    </row>
    <row r="19" spans="1:37" x14ac:dyDescent="0.25">
      <c r="B19" s="728">
        <v>19</v>
      </c>
      <c r="C19" s="727" t="s">
        <v>687</v>
      </c>
      <c r="D19" s="726"/>
      <c r="E19" s="725">
        <v>17120.66</v>
      </c>
      <c r="F19" s="724">
        <v>93794.670000000158</v>
      </c>
      <c r="G19" s="724">
        <v>1497647</v>
      </c>
      <c r="H19" s="724">
        <v>1591441.6700000002</v>
      </c>
      <c r="I19" s="724">
        <v>1489356.04</v>
      </c>
      <c r="J19" s="724">
        <v>102085.63000000012</v>
      </c>
      <c r="K19" s="723">
        <v>19143.66</v>
      </c>
      <c r="M19" s="744">
        <v>19</v>
      </c>
      <c r="N19" s="720" t="s">
        <v>687</v>
      </c>
      <c r="O19" s="719"/>
      <c r="P19" s="718">
        <v>17120.66</v>
      </c>
      <c r="Q19" s="715">
        <v>93794.670000000158</v>
      </c>
      <c r="R19" s="715">
        <v>1497647</v>
      </c>
      <c r="S19" s="715">
        <v>1591441.6700000002</v>
      </c>
      <c r="T19" s="715">
        <v>1489356.04</v>
      </c>
      <c r="U19" s="715">
        <v>1489356.04</v>
      </c>
      <c r="V19" s="715"/>
      <c r="W19" s="715"/>
      <c r="X19" s="715">
        <v>1489356.04</v>
      </c>
      <c r="Y19" s="716"/>
      <c r="Z19" s="716"/>
      <c r="AA19" s="715">
        <v>102085.63000000012</v>
      </c>
      <c r="AB19" s="715">
        <v>8290.9599999999627</v>
      </c>
      <c r="AC19" s="715"/>
      <c r="AD19" s="715">
        <v>129335.35</v>
      </c>
      <c r="AE19" s="715">
        <v>-2023</v>
      </c>
      <c r="AF19" s="715">
        <v>19143.66</v>
      </c>
      <c r="AG19" s="722">
        <f t="shared" si="0"/>
        <v>0</v>
      </c>
      <c r="AH19" s="722">
        <f t="shared" si="1"/>
        <v>0</v>
      </c>
      <c r="AI19" s="710">
        <v>19</v>
      </c>
      <c r="AJ19" s="710">
        <v>1528832.2727157956</v>
      </c>
      <c r="AK19" s="710">
        <f t="shared" si="2"/>
        <v>0</v>
      </c>
    </row>
    <row r="20" spans="1:37" x14ac:dyDescent="0.25">
      <c r="B20" s="728">
        <v>20</v>
      </c>
      <c r="C20" s="727" t="s">
        <v>689</v>
      </c>
      <c r="D20" s="726"/>
      <c r="E20" s="725">
        <v>7.0000000000163695E-2</v>
      </c>
      <c r="F20" s="724">
        <v>11043.820000000036</v>
      </c>
      <c r="G20" s="724">
        <v>252752</v>
      </c>
      <c r="H20" s="724">
        <v>263795.82000000007</v>
      </c>
      <c r="I20" s="724">
        <v>232028.77000000005</v>
      </c>
      <c r="J20" s="724">
        <v>31767.050000000017</v>
      </c>
      <c r="K20" s="723">
        <v>1635.38</v>
      </c>
      <c r="M20" s="744">
        <v>20</v>
      </c>
      <c r="N20" s="720" t="s">
        <v>689</v>
      </c>
      <c r="O20" s="719"/>
      <c r="P20" s="718">
        <v>7.0000000000163709E-2</v>
      </c>
      <c r="Q20" s="715">
        <v>11043.820000000036</v>
      </c>
      <c r="R20" s="715">
        <v>252752</v>
      </c>
      <c r="S20" s="715">
        <v>263795.82000000007</v>
      </c>
      <c r="T20" s="715">
        <v>232028.77000000005</v>
      </c>
      <c r="U20" s="715">
        <v>232028.77000000011</v>
      </c>
      <c r="V20" s="715"/>
      <c r="W20" s="715"/>
      <c r="X20" s="715">
        <v>232028.77000000011</v>
      </c>
      <c r="Y20" s="716"/>
      <c r="Z20" s="716"/>
      <c r="AA20" s="715">
        <v>31767.049999999959</v>
      </c>
      <c r="AB20" s="715">
        <v>20723.229999999923</v>
      </c>
      <c r="AC20" s="715"/>
      <c r="AD20" s="715">
        <v>33878.75</v>
      </c>
      <c r="AE20" s="715">
        <v>-1635.31</v>
      </c>
      <c r="AF20" s="715">
        <v>1635.38</v>
      </c>
      <c r="AG20" s="722">
        <f t="shared" si="0"/>
        <v>0</v>
      </c>
      <c r="AH20" s="722">
        <f t="shared" si="1"/>
        <v>-5.8207660913467407E-11</v>
      </c>
      <c r="AI20" s="710">
        <v>20</v>
      </c>
      <c r="AJ20" s="710">
        <v>262847.53238360723</v>
      </c>
      <c r="AK20" s="710">
        <f t="shared" si="2"/>
        <v>0</v>
      </c>
    </row>
    <row r="21" spans="1:37" x14ac:dyDescent="0.25">
      <c r="B21" s="728">
        <v>22</v>
      </c>
      <c r="C21" s="727" t="s">
        <v>691</v>
      </c>
      <c r="D21" s="726"/>
      <c r="E21" s="725">
        <v>6218.25</v>
      </c>
      <c r="F21" s="724">
        <v>57696.710000000021</v>
      </c>
      <c r="G21" s="724">
        <v>450696</v>
      </c>
      <c r="H21" s="724">
        <v>508392.71</v>
      </c>
      <c r="I21" s="724">
        <v>443069.69999999995</v>
      </c>
      <c r="J21" s="724">
        <v>65323.010000000068</v>
      </c>
      <c r="K21" s="723">
        <v>6218.25</v>
      </c>
      <c r="M21" s="744">
        <v>22</v>
      </c>
      <c r="N21" s="720" t="s">
        <v>691</v>
      </c>
      <c r="O21" s="719"/>
      <c r="P21" s="718">
        <v>6218.25</v>
      </c>
      <c r="Q21" s="715">
        <v>57696.710000000021</v>
      </c>
      <c r="R21" s="715">
        <v>450696</v>
      </c>
      <c r="S21" s="715">
        <v>508392.71</v>
      </c>
      <c r="T21" s="715">
        <v>443069.69999999995</v>
      </c>
      <c r="U21" s="715">
        <v>443069.69999999995</v>
      </c>
      <c r="V21" s="715"/>
      <c r="W21" s="715"/>
      <c r="X21" s="715">
        <v>443069.69999999995</v>
      </c>
      <c r="Y21" s="716"/>
      <c r="Z21" s="716"/>
      <c r="AA21" s="715">
        <v>65323.010000000068</v>
      </c>
      <c r="AB21" s="715">
        <v>7626.3000000000466</v>
      </c>
      <c r="AC21" s="715"/>
      <c r="AD21" s="715">
        <v>72861.64</v>
      </c>
      <c r="AE21" s="715">
        <v>0</v>
      </c>
      <c r="AF21" s="715">
        <v>6218.25</v>
      </c>
      <c r="AG21" s="722">
        <f t="shared" si="0"/>
        <v>0</v>
      </c>
      <c r="AH21" s="722">
        <f t="shared" si="1"/>
        <v>0</v>
      </c>
      <c r="AI21" s="710">
        <v>22</v>
      </c>
      <c r="AJ21" s="710">
        <v>456182.66978723404</v>
      </c>
      <c r="AK21" s="710">
        <f t="shared" si="2"/>
        <v>0</v>
      </c>
    </row>
    <row r="22" spans="1:37" x14ac:dyDescent="0.25">
      <c r="B22" s="728">
        <v>23</v>
      </c>
      <c r="C22" s="727" t="s">
        <v>693</v>
      </c>
      <c r="D22" s="726"/>
      <c r="E22" s="725">
        <v>81.020000000000394</v>
      </c>
      <c r="F22" s="724">
        <v>11187.179999999993</v>
      </c>
      <c r="G22" s="724">
        <v>511252</v>
      </c>
      <c r="H22" s="724">
        <v>522439.18</v>
      </c>
      <c r="I22" s="724">
        <v>510869.59</v>
      </c>
      <c r="J22" s="724">
        <v>11569.589999999967</v>
      </c>
      <c r="K22" s="723">
        <v>711.02</v>
      </c>
      <c r="M22" s="744">
        <v>23</v>
      </c>
      <c r="N22" s="720" t="s">
        <v>693</v>
      </c>
      <c r="O22" s="719"/>
      <c r="P22" s="718">
        <v>81.020000000000437</v>
      </c>
      <c r="Q22" s="715">
        <v>11187.179999999993</v>
      </c>
      <c r="R22" s="715">
        <v>511252</v>
      </c>
      <c r="S22" s="715">
        <v>522439.18</v>
      </c>
      <c r="T22" s="715">
        <v>510869.59</v>
      </c>
      <c r="U22" s="715">
        <v>510869.59000000014</v>
      </c>
      <c r="V22" s="715"/>
      <c r="W22" s="715"/>
      <c r="X22" s="715">
        <v>510869.59000000014</v>
      </c>
      <c r="Y22" s="716"/>
      <c r="Z22" s="716"/>
      <c r="AA22" s="715">
        <v>11569.589999999851</v>
      </c>
      <c r="AB22" s="715">
        <v>382.40999999985797</v>
      </c>
      <c r="AC22" s="715"/>
      <c r="AD22" s="715">
        <v>29830.9</v>
      </c>
      <c r="AE22" s="715">
        <v>-630</v>
      </c>
      <c r="AF22" s="715">
        <v>711.02000000000044</v>
      </c>
      <c r="AG22" s="722">
        <f t="shared" si="0"/>
        <v>0</v>
      </c>
      <c r="AH22" s="722">
        <f t="shared" si="1"/>
        <v>-1.1641532182693481E-10</v>
      </c>
      <c r="AI22" s="710">
        <v>23</v>
      </c>
      <c r="AJ22" s="710">
        <v>472113.89923076925</v>
      </c>
      <c r="AK22" s="710">
        <f t="shared" si="2"/>
        <v>0</v>
      </c>
    </row>
    <row r="23" spans="1:37" x14ac:dyDescent="0.25">
      <c r="B23" s="728">
        <v>25</v>
      </c>
      <c r="C23" s="727" t="s">
        <v>695</v>
      </c>
      <c r="D23" s="726"/>
      <c r="E23" s="725"/>
      <c r="F23" s="724">
        <v>84407.080000000075</v>
      </c>
      <c r="G23" s="724">
        <v>691270</v>
      </c>
      <c r="H23" s="724">
        <v>775677.08000000007</v>
      </c>
      <c r="I23" s="724">
        <v>694194.22</v>
      </c>
      <c r="J23" s="724">
        <v>81482.860000000102</v>
      </c>
      <c r="K23" s="723"/>
      <c r="M23" s="744">
        <v>25</v>
      </c>
      <c r="N23" s="720" t="s">
        <v>695</v>
      </c>
      <c r="O23" s="719"/>
      <c r="P23" s="718">
        <v>0</v>
      </c>
      <c r="Q23" s="715">
        <v>84407.080000000075</v>
      </c>
      <c r="R23" s="715">
        <v>691270</v>
      </c>
      <c r="S23" s="715">
        <v>775677.08000000007</v>
      </c>
      <c r="T23" s="715">
        <v>694194.22</v>
      </c>
      <c r="U23" s="715">
        <v>694194.22000000009</v>
      </c>
      <c r="V23" s="715"/>
      <c r="W23" s="715"/>
      <c r="X23" s="715">
        <v>694194.22000000009</v>
      </c>
      <c r="Y23" s="716"/>
      <c r="Z23" s="716"/>
      <c r="AA23" s="715">
        <v>81482.859999999986</v>
      </c>
      <c r="AB23" s="715">
        <v>-2924.2200000000885</v>
      </c>
      <c r="AC23" s="715"/>
      <c r="AD23" s="715">
        <v>89560.09</v>
      </c>
      <c r="AE23" s="715">
        <v>0</v>
      </c>
      <c r="AF23" s="715">
        <v>0</v>
      </c>
      <c r="AG23" s="722">
        <f t="shared" si="0"/>
        <v>0</v>
      </c>
      <c r="AH23" s="722">
        <f t="shared" si="1"/>
        <v>-1.1641532182693481E-10</v>
      </c>
      <c r="AI23" s="710">
        <v>25</v>
      </c>
      <c r="AJ23" s="710">
        <v>706624.04799694824</v>
      </c>
      <c r="AK23" s="710">
        <f t="shared" si="2"/>
        <v>0</v>
      </c>
    </row>
    <row r="24" spans="1:37" x14ac:dyDescent="0.25">
      <c r="B24" s="728">
        <v>26</v>
      </c>
      <c r="C24" s="727" t="s">
        <v>697</v>
      </c>
      <c r="D24" s="726"/>
      <c r="E24" s="725">
        <v>8502.6</v>
      </c>
      <c r="F24" s="724">
        <v>20552.190000000002</v>
      </c>
      <c r="G24" s="724">
        <v>222878</v>
      </c>
      <c r="H24" s="724">
        <v>243430.19</v>
      </c>
      <c r="I24" s="724">
        <v>193521.11000000004</v>
      </c>
      <c r="J24" s="724">
        <v>49909.079999999958</v>
      </c>
      <c r="K24" s="723">
        <v>12650.6</v>
      </c>
      <c r="M24" s="744">
        <v>26</v>
      </c>
      <c r="N24" s="720" t="s">
        <v>697</v>
      </c>
      <c r="O24" s="719"/>
      <c r="P24" s="718">
        <v>8502.6</v>
      </c>
      <c r="Q24" s="715">
        <v>20552.190000000002</v>
      </c>
      <c r="R24" s="715">
        <v>222878</v>
      </c>
      <c r="S24" s="715">
        <v>243430.19</v>
      </c>
      <c r="T24" s="715">
        <v>193521.11000000004</v>
      </c>
      <c r="U24" s="715">
        <v>193521.11000000004</v>
      </c>
      <c r="V24" s="715"/>
      <c r="W24" s="715"/>
      <c r="X24" s="715">
        <v>193521.11000000004</v>
      </c>
      <c r="Y24" s="716"/>
      <c r="Z24" s="716"/>
      <c r="AA24" s="715">
        <v>49909.079999999958</v>
      </c>
      <c r="AB24" s="715">
        <v>29356.889999999956</v>
      </c>
      <c r="AC24" s="715"/>
      <c r="AD24" s="715">
        <v>62459.9</v>
      </c>
      <c r="AE24" s="715">
        <v>-4148</v>
      </c>
      <c r="AF24" s="715">
        <v>12650.6</v>
      </c>
      <c r="AG24" s="722">
        <f t="shared" si="0"/>
        <v>0</v>
      </c>
      <c r="AH24" s="722">
        <f t="shared" si="1"/>
        <v>0</v>
      </c>
      <c r="AI24" s="710">
        <v>26</v>
      </c>
      <c r="AJ24" s="710">
        <v>225593.75632709055</v>
      </c>
      <c r="AK24" s="710">
        <f t="shared" si="2"/>
        <v>0</v>
      </c>
    </row>
    <row r="25" spans="1:37" x14ac:dyDescent="0.25">
      <c r="B25" s="728">
        <v>29</v>
      </c>
      <c r="C25" s="727" t="s">
        <v>699</v>
      </c>
      <c r="D25" s="726"/>
      <c r="E25" s="725">
        <v>3191.75</v>
      </c>
      <c r="F25" s="724">
        <v>39503.960000000021</v>
      </c>
      <c r="G25" s="724">
        <v>371485</v>
      </c>
      <c r="H25" s="724">
        <v>410988.96</v>
      </c>
      <c r="I25" s="724">
        <v>348501.67999999993</v>
      </c>
      <c r="J25" s="724">
        <v>62487.280000000086</v>
      </c>
      <c r="K25" s="723">
        <v>6333.75</v>
      </c>
      <c r="M25" s="744">
        <v>29</v>
      </c>
      <c r="N25" s="720" t="s">
        <v>699</v>
      </c>
      <c r="O25" s="719"/>
      <c r="P25" s="718">
        <v>3191.75</v>
      </c>
      <c r="Q25" s="715">
        <v>39503.960000000021</v>
      </c>
      <c r="R25" s="715">
        <v>371485</v>
      </c>
      <c r="S25" s="715">
        <v>410988.96</v>
      </c>
      <c r="T25" s="715">
        <v>348501.67999999993</v>
      </c>
      <c r="U25" s="715">
        <v>348501.67999999993</v>
      </c>
      <c r="V25" s="715"/>
      <c r="W25" s="715"/>
      <c r="X25" s="715">
        <v>348501.67999999993</v>
      </c>
      <c r="Y25" s="716"/>
      <c r="Z25" s="716"/>
      <c r="AA25" s="715">
        <v>62487.280000000086</v>
      </c>
      <c r="AB25" s="715">
        <v>22983.320000000065</v>
      </c>
      <c r="AC25" s="715"/>
      <c r="AD25" s="715">
        <v>89945.81</v>
      </c>
      <c r="AE25" s="715">
        <v>-3142</v>
      </c>
      <c r="AF25" s="715">
        <v>6333.75</v>
      </c>
      <c r="AG25" s="722">
        <f t="shared" si="0"/>
        <v>0</v>
      </c>
      <c r="AH25" s="722">
        <f t="shared" si="1"/>
        <v>0</v>
      </c>
      <c r="AI25" s="710">
        <v>29</v>
      </c>
      <c r="AJ25" s="710">
        <v>354590.5710946215</v>
      </c>
      <c r="AK25" s="710">
        <f t="shared" si="2"/>
        <v>0</v>
      </c>
    </row>
    <row r="26" spans="1:37" x14ac:dyDescent="0.25">
      <c r="B26" s="728">
        <v>31</v>
      </c>
      <c r="C26" s="727" t="s">
        <v>701</v>
      </c>
      <c r="D26" s="726"/>
      <c r="E26" s="725"/>
      <c r="F26" s="724">
        <v>-13300.270000000019</v>
      </c>
      <c r="G26" s="724">
        <v>670279</v>
      </c>
      <c r="H26" s="724">
        <v>656978.73</v>
      </c>
      <c r="I26" s="724">
        <v>702880.55000000028</v>
      </c>
      <c r="J26" s="724">
        <v>-45901.820000000298</v>
      </c>
      <c r="K26" s="723"/>
      <c r="M26" s="744">
        <v>31</v>
      </c>
      <c r="N26" s="720" t="s">
        <v>701</v>
      </c>
      <c r="O26" s="719"/>
      <c r="P26" s="718">
        <v>-420</v>
      </c>
      <c r="Q26" s="715">
        <v>-13300.270000000019</v>
      </c>
      <c r="R26" s="715">
        <v>670279</v>
      </c>
      <c r="S26" s="715">
        <v>656978.73</v>
      </c>
      <c r="T26" s="715">
        <v>702880.55000000028</v>
      </c>
      <c r="U26" s="715">
        <v>702880.55000000016</v>
      </c>
      <c r="V26" s="715"/>
      <c r="W26" s="715"/>
      <c r="X26" s="715">
        <v>702880.55000000016</v>
      </c>
      <c r="Y26" s="716"/>
      <c r="Z26" s="716"/>
      <c r="AA26" s="715">
        <v>-45901.820000000182</v>
      </c>
      <c r="AB26" s="715">
        <v>-32601.550000000163</v>
      </c>
      <c r="AC26" s="715"/>
      <c r="AD26" s="715">
        <v>22382.02</v>
      </c>
      <c r="AE26" s="715">
        <v>0</v>
      </c>
      <c r="AF26" s="715">
        <v>0</v>
      </c>
      <c r="AG26" s="722">
        <f t="shared" si="0"/>
        <v>0</v>
      </c>
      <c r="AH26" s="722">
        <f t="shared" si="1"/>
        <v>1.1641532182693481E-10</v>
      </c>
      <c r="AI26" s="710">
        <v>31</v>
      </c>
      <c r="AJ26" s="710">
        <v>698466.66264098883</v>
      </c>
      <c r="AK26" s="710">
        <f t="shared" si="2"/>
        <v>0</v>
      </c>
    </row>
    <row r="27" spans="1:37" x14ac:dyDescent="0.25">
      <c r="B27" s="728">
        <v>35</v>
      </c>
      <c r="C27" s="727" t="s">
        <v>703</v>
      </c>
      <c r="D27" s="726"/>
      <c r="E27" s="725"/>
      <c r="F27" s="724">
        <v>156631.06000000006</v>
      </c>
      <c r="G27" s="724">
        <v>1047537</v>
      </c>
      <c r="H27" s="724">
        <v>1204168.06</v>
      </c>
      <c r="I27" s="724">
        <v>982084.12999999966</v>
      </c>
      <c r="J27" s="724">
        <v>222083.9300000004</v>
      </c>
      <c r="K27" s="723"/>
      <c r="M27" s="744">
        <v>35</v>
      </c>
      <c r="N27" s="720" t="s">
        <v>703</v>
      </c>
      <c r="O27" s="719"/>
      <c r="P27" s="718">
        <v>0</v>
      </c>
      <c r="Q27" s="715">
        <v>156631.06000000006</v>
      </c>
      <c r="R27" s="715">
        <v>1047537</v>
      </c>
      <c r="S27" s="715">
        <v>1204168.06</v>
      </c>
      <c r="T27" s="715">
        <v>982084.12999999966</v>
      </c>
      <c r="U27" s="715">
        <v>982084.12999999989</v>
      </c>
      <c r="V27" s="715"/>
      <c r="W27" s="715"/>
      <c r="X27" s="715">
        <v>982084.12999999989</v>
      </c>
      <c r="Y27" s="716"/>
      <c r="Z27" s="716"/>
      <c r="AA27" s="715">
        <v>222083.93000000017</v>
      </c>
      <c r="AB27" s="715">
        <v>65452.870000000112</v>
      </c>
      <c r="AC27" s="715"/>
      <c r="AD27" s="715">
        <v>231663.03</v>
      </c>
      <c r="AE27" s="715">
        <v>0</v>
      </c>
      <c r="AF27" s="715">
        <v>0</v>
      </c>
      <c r="AG27" s="722">
        <f t="shared" si="0"/>
        <v>0</v>
      </c>
      <c r="AH27" s="722">
        <f t="shared" si="1"/>
        <v>-2.3283064365386963E-10</v>
      </c>
      <c r="AI27" s="710">
        <v>35</v>
      </c>
      <c r="AJ27" s="710">
        <v>1056559.4025092251</v>
      </c>
      <c r="AK27" s="710">
        <f t="shared" si="2"/>
        <v>0</v>
      </c>
    </row>
    <row r="28" spans="1:37" x14ac:dyDescent="0.25">
      <c r="B28" s="728">
        <v>36</v>
      </c>
      <c r="C28" s="727" t="s">
        <v>705</v>
      </c>
      <c r="D28" s="726"/>
      <c r="E28" s="725">
        <v>9744.26</v>
      </c>
      <c r="F28" s="724">
        <v>-916.44000000000233</v>
      </c>
      <c r="G28" s="724">
        <v>508873</v>
      </c>
      <c r="H28" s="724">
        <v>507956.56</v>
      </c>
      <c r="I28" s="724">
        <v>448726.28000000009</v>
      </c>
      <c r="J28" s="724">
        <v>59230.279999999912</v>
      </c>
      <c r="K28" s="723">
        <v>12099.23</v>
      </c>
      <c r="M28" s="744">
        <v>36</v>
      </c>
      <c r="N28" s="720" t="s">
        <v>705</v>
      </c>
      <c r="O28" s="719"/>
      <c r="P28" s="718">
        <v>9744.26</v>
      </c>
      <c r="Q28" s="715">
        <v>-916.44000000000233</v>
      </c>
      <c r="R28" s="715">
        <v>508873</v>
      </c>
      <c r="S28" s="715">
        <v>507956.56</v>
      </c>
      <c r="T28" s="715">
        <v>448726.28000000009</v>
      </c>
      <c r="U28" s="715">
        <v>448726.27999999997</v>
      </c>
      <c r="V28" s="715"/>
      <c r="W28" s="715"/>
      <c r="X28" s="715">
        <v>448726.27999999997</v>
      </c>
      <c r="Y28" s="716"/>
      <c r="Z28" s="716"/>
      <c r="AA28" s="715">
        <v>59230.280000000028</v>
      </c>
      <c r="AB28" s="715">
        <v>60146.72000000003</v>
      </c>
      <c r="AC28" s="715"/>
      <c r="AD28" s="715">
        <v>112707.74</v>
      </c>
      <c r="AE28" s="715">
        <v>-2354.9700000000003</v>
      </c>
      <c r="AF28" s="715">
        <v>12099.23</v>
      </c>
      <c r="AG28" s="722">
        <f t="shared" si="0"/>
        <v>0</v>
      </c>
      <c r="AH28" s="722">
        <f t="shared" si="1"/>
        <v>1.1641532182693481E-10</v>
      </c>
      <c r="AI28" s="710">
        <v>36</v>
      </c>
      <c r="AJ28" s="710">
        <v>522247.40065796819</v>
      </c>
      <c r="AK28" s="710">
        <f t="shared" si="2"/>
        <v>0</v>
      </c>
    </row>
    <row r="29" spans="1:37" s="754" customFormat="1" x14ac:dyDescent="0.25">
      <c r="B29" s="768">
        <v>38</v>
      </c>
      <c r="C29" s="767" t="s">
        <v>706</v>
      </c>
      <c r="D29" s="766"/>
      <c r="E29" s="765">
        <v>785.49</v>
      </c>
      <c r="F29" s="764">
        <v>322414.53999999998</v>
      </c>
      <c r="G29" s="764">
        <v>721290</v>
      </c>
      <c r="H29" s="764">
        <v>1043704.54</v>
      </c>
      <c r="I29" s="764">
        <v>648680.6399999999</v>
      </c>
      <c r="J29" s="764">
        <f>395023.9-115278.5</f>
        <v>279745.40000000002</v>
      </c>
      <c r="K29" s="763">
        <v>7959.75</v>
      </c>
      <c r="M29" s="762">
        <v>38</v>
      </c>
      <c r="N29" s="761" t="s">
        <v>706</v>
      </c>
      <c r="O29" s="760"/>
      <c r="P29" s="759">
        <v>785.49</v>
      </c>
      <c r="Q29" s="756">
        <v>322414.53999999998</v>
      </c>
      <c r="R29" s="756">
        <v>721290</v>
      </c>
      <c r="S29" s="756">
        <v>1043704.54</v>
      </c>
      <c r="T29" s="756">
        <v>648680.6399999999</v>
      </c>
      <c r="U29" s="756">
        <v>648680.64</v>
      </c>
      <c r="V29" s="756"/>
      <c r="W29" s="756"/>
      <c r="X29" s="756">
        <v>648680.64</v>
      </c>
      <c r="Y29" s="758"/>
      <c r="Z29" s="758"/>
      <c r="AA29" s="757">
        <f>J29</f>
        <v>279745.40000000002</v>
      </c>
      <c r="AB29" s="756">
        <v>72609.360000000044</v>
      </c>
      <c r="AC29" s="756"/>
      <c r="AD29" s="756">
        <v>335907.87</v>
      </c>
      <c r="AE29" s="756">
        <v>-7174.2599999999984</v>
      </c>
      <c r="AF29" s="756">
        <v>7959.7499999999982</v>
      </c>
      <c r="AG29" s="755">
        <f t="shared" si="0"/>
        <v>0</v>
      </c>
      <c r="AH29" s="722">
        <f t="shared" si="1"/>
        <v>0</v>
      </c>
      <c r="AI29" s="754">
        <v>38</v>
      </c>
      <c r="AJ29" s="754">
        <v>454434.47015329759</v>
      </c>
      <c r="AK29" s="754">
        <f t="shared" si="2"/>
        <v>0</v>
      </c>
    </row>
    <row r="30" spans="1:37" x14ac:dyDescent="0.25">
      <c r="B30" s="728">
        <v>41</v>
      </c>
      <c r="C30" s="727" t="s">
        <v>708</v>
      </c>
      <c r="D30" s="726"/>
      <c r="E30" s="725">
        <v>11066.82</v>
      </c>
      <c r="F30" s="724">
        <v>61718.290000000037</v>
      </c>
      <c r="G30" s="724">
        <v>873195</v>
      </c>
      <c r="H30" s="724">
        <v>934913.29</v>
      </c>
      <c r="I30" s="724">
        <v>912845.46</v>
      </c>
      <c r="J30" s="724">
        <v>22067.830000000075</v>
      </c>
      <c r="K30" s="723">
        <v>4546.21</v>
      </c>
      <c r="M30" s="744">
        <v>41</v>
      </c>
      <c r="N30" s="720" t="s">
        <v>708</v>
      </c>
      <c r="O30" s="719"/>
      <c r="P30" s="718">
        <v>11066.82</v>
      </c>
      <c r="Q30" s="715">
        <v>61718.290000000037</v>
      </c>
      <c r="R30" s="715">
        <v>873195</v>
      </c>
      <c r="S30" s="715">
        <v>934913.29</v>
      </c>
      <c r="T30" s="715">
        <v>912845.46</v>
      </c>
      <c r="U30" s="715">
        <v>912845.46</v>
      </c>
      <c r="V30" s="715"/>
      <c r="W30" s="715"/>
      <c r="X30" s="715">
        <v>912845.46</v>
      </c>
      <c r="Y30" s="716"/>
      <c r="Z30" s="716"/>
      <c r="AA30" s="715">
        <v>22067.830000000075</v>
      </c>
      <c r="AB30" s="715">
        <v>-39650.459999999963</v>
      </c>
      <c r="AC30" s="715"/>
      <c r="AD30" s="715">
        <v>33605.17</v>
      </c>
      <c r="AE30" s="715">
        <v>6520.6100000000006</v>
      </c>
      <c r="AF30" s="715">
        <v>4546.2099999999991</v>
      </c>
      <c r="AG30" s="722">
        <f t="shared" si="0"/>
        <v>0</v>
      </c>
      <c r="AH30" s="722">
        <f t="shared" si="1"/>
        <v>0</v>
      </c>
      <c r="AI30" s="710">
        <v>41</v>
      </c>
      <c r="AJ30" s="710">
        <v>977313.04023480334</v>
      </c>
      <c r="AK30" s="710">
        <f t="shared" si="2"/>
        <v>0</v>
      </c>
    </row>
    <row r="31" spans="1:37" x14ac:dyDescent="0.25">
      <c r="B31" s="728">
        <v>42</v>
      </c>
      <c r="C31" s="727" t="s">
        <v>710</v>
      </c>
      <c r="D31" s="726"/>
      <c r="E31" s="725">
        <v>18882.63</v>
      </c>
      <c r="F31" s="724">
        <v>86169.43</v>
      </c>
      <c r="G31" s="724">
        <v>370021</v>
      </c>
      <c r="H31" s="724">
        <v>456190.43</v>
      </c>
      <c r="I31" s="724">
        <v>375234.57</v>
      </c>
      <c r="J31" s="724">
        <v>80955.859999999986</v>
      </c>
      <c r="K31" s="723">
        <v>3835.06</v>
      </c>
      <c r="M31" s="744">
        <v>42</v>
      </c>
      <c r="N31" s="720" t="s">
        <v>710</v>
      </c>
      <c r="O31" s="719"/>
      <c r="P31" s="718">
        <v>18882.63</v>
      </c>
      <c r="Q31" s="715">
        <v>86169.43</v>
      </c>
      <c r="R31" s="715">
        <v>370021</v>
      </c>
      <c r="S31" s="715">
        <v>456190.43</v>
      </c>
      <c r="T31" s="715">
        <v>375234.57</v>
      </c>
      <c r="U31" s="715">
        <v>375234.57</v>
      </c>
      <c r="V31" s="715"/>
      <c r="W31" s="715"/>
      <c r="X31" s="715">
        <v>375234.57</v>
      </c>
      <c r="Y31" s="716"/>
      <c r="Z31" s="716"/>
      <c r="AA31" s="715">
        <v>80955.859999999986</v>
      </c>
      <c r="AB31" s="715">
        <v>-5213.570000000007</v>
      </c>
      <c r="AC31" s="715"/>
      <c r="AD31" s="715">
        <v>88187.7</v>
      </c>
      <c r="AE31" s="715">
        <v>15047.570000000003</v>
      </c>
      <c r="AF31" s="715">
        <v>3835.0599999999977</v>
      </c>
      <c r="AG31" s="722">
        <f t="shared" si="0"/>
        <v>0</v>
      </c>
      <c r="AH31" s="722">
        <f t="shared" si="1"/>
        <v>0</v>
      </c>
      <c r="AI31" s="710">
        <v>42</v>
      </c>
      <c r="AJ31" s="710">
        <v>359703.83005207725</v>
      </c>
      <c r="AK31" s="710">
        <f t="shared" si="2"/>
        <v>0</v>
      </c>
    </row>
    <row r="32" spans="1:37" x14ac:dyDescent="0.25">
      <c r="B32" s="728">
        <v>44</v>
      </c>
      <c r="C32" s="727" t="s">
        <v>712</v>
      </c>
      <c r="D32" s="726"/>
      <c r="E32" s="725">
        <v>10738.94</v>
      </c>
      <c r="F32" s="724">
        <v>54099.280000000028</v>
      </c>
      <c r="G32" s="724">
        <v>367026</v>
      </c>
      <c r="H32" s="724">
        <v>421125.28</v>
      </c>
      <c r="I32" s="724">
        <v>371017.24999999994</v>
      </c>
      <c r="J32" s="724">
        <v>50108.030000000086</v>
      </c>
      <c r="K32" s="723">
        <v>12337.69</v>
      </c>
      <c r="M32" s="744">
        <v>44</v>
      </c>
      <c r="N32" s="720" t="s">
        <v>712</v>
      </c>
      <c r="O32" s="719"/>
      <c r="P32" s="718">
        <v>10738.94</v>
      </c>
      <c r="Q32" s="715">
        <v>54099.280000000028</v>
      </c>
      <c r="R32" s="715">
        <v>367026</v>
      </c>
      <c r="S32" s="715">
        <v>421125.28</v>
      </c>
      <c r="T32" s="715">
        <v>371017.24999999994</v>
      </c>
      <c r="U32" s="715">
        <v>371017.24999999988</v>
      </c>
      <c r="V32" s="715"/>
      <c r="W32" s="715"/>
      <c r="X32" s="715">
        <v>371017.24999999988</v>
      </c>
      <c r="Y32" s="716"/>
      <c r="Z32" s="716"/>
      <c r="AA32" s="715">
        <v>50108.030000000144</v>
      </c>
      <c r="AB32" s="715">
        <v>-3991.2499999998836</v>
      </c>
      <c r="AC32" s="715"/>
      <c r="AD32" s="715">
        <v>62800.340000000004</v>
      </c>
      <c r="AE32" s="715">
        <v>-1598.75</v>
      </c>
      <c r="AF32" s="715">
        <v>12337.69</v>
      </c>
      <c r="AG32" s="722">
        <f t="shared" si="0"/>
        <v>0</v>
      </c>
      <c r="AH32" s="722">
        <f t="shared" si="1"/>
        <v>5.8207660913467407E-11</v>
      </c>
      <c r="AI32" s="710">
        <v>44</v>
      </c>
      <c r="AJ32" s="710">
        <v>382456.40359133127</v>
      </c>
      <c r="AK32" s="710">
        <f t="shared" si="2"/>
        <v>0</v>
      </c>
    </row>
    <row r="33" spans="1:37" x14ac:dyDescent="0.25">
      <c r="B33" s="728">
        <v>48</v>
      </c>
      <c r="C33" s="727" t="s">
        <v>714</v>
      </c>
      <c r="D33" s="726"/>
      <c r="E33" s="725">
        <v>7164.53</v>
      </c>
      <c r="F33" s="724">
        <v>100998.33000000002</v>
      </c>
      <c r="G33" s="724">
        <v>440497</v>
      </c>
      <c r="H33" s="724">
        <v>541495.33000000007</v>
      </c>
      <c r="I33" s="724">
        <v>441270.88999999984</v>
      </c>
      <c r="J33" s="724">
        <v>100224.44000000024</v>
      </c>
      <c r="K33" s="723">
        <v>12289.53</v>
      </c>
      <c r="M33" s="744">
        <v>48</v>
      </c>
      <c r="N33" s="720" t="s">
        <v>714</v>
      </c>
      <c r="O33" s="719"/>
      <c r="P33" s="718">
        <v>7164.53</v>
      </c>
      <c r="Q33" s="715">
        <v>100998.33000000002</v>
      </c>
      <c r="R33" s="715">
        <v>440497</v>
      </c>
      <c r="S33" s="715">
        <v>541495.33000000007</v>
      </c>
      <c r="T33" s="715">
        <v>441270.88999999984</v>
      </c>
      <c r="U33" s="715">
        <v>441270.88999999996</v>
      </c>
      <c r="V33" s="715"/>
      <c r="W33" s="715"/>
      <c r="X33" s="715">
        <v>441270.88999999996</v>
      </c>
      <c r="Y33" s="716"/>
      <c r="Z33" s="716"/>
      <c r="AA33" s="715">
        <v>100224.44000000012</v>
      </c>
      <c r="AB33" s="715">
        <v>-773.88999999989755</v>
      </c>
      <c r="AC33" s="715"/>
      <c r="AD33" s="715">
        <v>117028.55</v>
      </c>
      <c r="AE33" s="715">
        <v>-5125</v>
      </c>
      <c r="AF33" s="715">
        <v>12289.529999999999</v>
      </c>
      <c r="AG33" s="722">
        <f t="shared" si="0"/>
        <v>0</v>
      </c>
      <c r="AH33" s="722">
        <f t="shared" si="1"/>
        <v>-1.1641532182693481E-10</v>
      </c>
      <c r="AI33" s="710">
        <v>48</v>
      </c>
      <c r="AJ33" s="710">
        <v>456347.77255352185</v>
      </c>
      <c r="AK33" s="710">
        <f t="shared" si="2"/>
        <v>0</v>
      </c>
    </row>
    <row r="34" spans="1:37" x14ac:dyDescent="0.25">
      <c r="B34" s="728">
        <v>50</v>
      </c>
      <c r="C34" s="727" t="s">
        <v>716</v>
      </c>
      <c r="D34" s="726"/>
      <c r="E34" s="725">
        <v>28361.5</v>
      </c>
      <c r="F34" s="724">
        <v>139619.56</v>
      </c>
      <c r="G34" s="724">
        <v>506000</v>
      </c>
      <c r="H34" s="724">
        <v>645619.56000000006</v>
      </c>
      <c r="I34" s="724">
        <v>513785.7599999996</v>
      </c>
      <c r="J34" s="724">
        <v>131833.80000000045</v>
      </c>
      <c r="K34" s="723">
        <v>19714.22</v>
      </c>
      <c r="M34" s="744">
        <v>50</v>
      </c>
      <c r="N34" s="720" t="s">
        <v>716</v>
      </c>
      <c r="O34" s="719"/>
      <c r="P34" s="718">
        <v>28361.5</v>
      </c>
      <c r="Q34" s="715">
        <v>139619.56</v>
      </c>
      <c r="R34" s="715">
        <v>506000</v>
      </c>
      <c r="S34" s="715">
        <v>645619.56000000006</v>
      </c>
      <c r="T34" s="715">
        <v>513785.7599999996</v>
      </c>
      <c r="U34" s="715">
        <v>513785.75999999983</v>
      </c>
      <c r="V34" s="715"/>
      <c r="W34" s="715"/>
      <c r="X34" s="715">
        <v>513785.75999999983</v>
      </c>
      <c r="Y34" s="716"/>
      <c r="Z34" s="716"/>
      <c r="AA34" s="715">
        <v>131833.80000000022</v>
      </c>
      <c r="AB34" s="715">
        <v>-7785.7599999997765</v>
      </c>
      <c r="AC34" s="715"/>
      <c r="AD34" s="715">
        <v>154550.24</v>
      </c>
      <c r="AE34" s="715">
        <v>8647.2799999999988</v>
      </c>
      <c r="AF34" s="715">
        <v>19714.22</v>
      </c>
      <c r="AG34" s="722">
        <f t="shared" si="0"/>
        <v>0</v>
      </c>
      <c r="AH34" s="722">
        <f t="shared" si="1"/>
        <v>-2.3283064365386963E-10</v>
      </c>
      <c r="AI34" s="710">
        <v>50</v>
      </c>
      <c r="AJ34" s="710">
        <v>534680.58724224439</v>
      </c>
      <c r="AK34" s="710">
        <f t="shared" si="2"/>
        <v>0</v>
      </c>
    </row>
    <row r="35" spans="1:37" x14ac:dyDescent="0.25">
      <c r="B35" s="728">
        <v>56</v>
      </c>
      <c r="C35" s="727" t="s">
        <v>718</v>
      </c>
      <c r="D35" s="726"/>
      <c r="E35" s="725"/>
      <c r="F35" s="724">
        <v>81337.080000000016</v>
      </c>
      <c r="G35" s="724">
        <v>336018</v>
      </c>
      <c r="H35" s="724">
        <v>417355.08</v>
      </c>
      <c r="I35" s="724">
        <v>309830.70999999985</v>
      </c>
      <c r="J35" s="724">
        <v>107524.37000000017</v>
      </c>
      <c r="K35" s="723"/>
      <c r="M35" s="744">
        <v>56</v>
      </c>
      <c r="N35" s="720" t="s">
        <v>718</v>
      </c>
      <c r="O35" s="719"/>
      <c r="P35" s="718">
        <v>0</v>
      </c>
      <c r="Q35" s="715">
        <v>81337.080000000016</v>
      </c>
      <c r="R35" s="715">
        <v>336018</v>
      </c>
      <c r="S35" s="715">
        <v>417355.08</v>
      </c>
      <c r="T35" s="715">
        <v>309830.70999999985</v>
      </c>
      <c r="U35" s="715">
        <v>309830.70999999979</v>
      </c>
      <c r="V35" s="715"/>
      <c r="W35" s="715"/>
      <c r="X35" s="715">
        <v>309830.70999999979</v>
      </c>
      <c r="Y35" s="716"/>
      <c r="Z35" s="716"/>
      <c r="AA35" s="715">
        <v>107524.37000000023</v>
      </c>
      <c r="AB35" s="715">
        <v>26187.290000000212</v>
      </c>
      <c r="AC35" s="715"/>
      <c r="AD35" s="715">
        <v>108153.58</v>
      </c>
      <c r="AE35" s="715">
        <v>0</v>
      </c>
      <c r="AF35" s="715">
        <v>0</v>
      </c>
      <c r="AG35" s="722">
        <f t="shared" si="0"/>
        <v>0</v>
      </c>
      <c r="AH35" s="722">
        <f t="shared" si="1"/>
        <v>0</v>
      </c>
      <c r="AI35" s="710">
        <v>56</v>
      </c>
      <c r="AJ35" s="710">
        <v>348757.40555567481</v>
      </c>
      <c r="AK35" s="710">
        <f t="shared" si="2"/>
        <v>0</v>
      </c>
    </row>
    <row r="36" spans="1:37" x14ac:dyDescent="0.25">
      <c r="B36" s="728">
        <v>65</v>
      </c>
      <c r="C36" s="727" t="s">
        <v>721</v>
      </c>
      <c r="D36" s="726"/>
      <c r="E36" s="725">
        <v>560.88</v>
      </c>
      <c r="F36" s="724">
        <v>97838.560000000056</v>
      </c>
      <c r="G36" s="724">
        <v>2183947</v>
      </c>
      <c r="H36" s="724">
        <v>2281785.56</v>
      </c>
      <c r="I36" s="724">
        <v>2238026.2700000019</v>
      </c>
      <c r="J36" s="724">
        <v>43759.289999998175</v>
      </c>
      <c r="K36" s="723">
        <v>1142.18</v>
      </c>
      <c r="M36" s="744">
        <v>65</v>
      </c>
      <c r="N36" s="720" t="s">
        <v>721</v>
      </c>
      <c r="O36" s="719"/>
      <c r="P36" s="718">
        <v>560.88000000000011</v>
      </c>
      <c r="Q36" s="715">
        <v>97838.560000000056</v>
      </c>
      <c r="R36" s="715">
        <v>2183947</v>
      </c>
      <c r="S36" s="715">
        <v>2281785.56</v>
      </c>
      <c r="T36" s="715">
        <v>2238026.2700000019</v>
      </c>
      <c r="U36" s="715">
        <v>2238026.2700000023</v>
      </c>
      <c r="V36" s="715"/>
      <c r="W36" s="715"/>
      <c r="X36" s="715">
        <v>2238026.2700000023</v>
      </c>
      <c r="Y36" s="716"/>
      <c r="Z36" s="716"/>
      <c r="AA36" s="715">
        <v>43759.289999997709</v>
      </c>
      <c r="AB36" s="715">
        <v>-54079.270000002347</v>
      </c>
      <c r="AC36" s="715"/>
      <c r="AD36" s="715">
        <v>88360.59</v>
      </c>
      <c r="AE36" s="715">
        <v>-581.30000000000109</v>
      </c>
      <c r="AF36" s="715">
        <v>1142.1800000000012</v>
      </c>
      <c r="AG36" s="722">
        <f t="shared" si="0"/>
        <v>0</v>
      </c>
      <c r="AH36" s="722">
        <f t="shared" si="1"/>
        <v>-4.6566128730773926E-10</v>
      </c>
      <c r="AI36" s="710">
        <v>65</v>
      </c>
      <c r="AJ36" s="710">
        <v>2205710.34641521</v>
      </c>
      <c r="AK36" s="710">
        <f t="shared" si="2"/>
        <v>0</v>
      </c>
    </row>
    <row r="37" spans="1:37" x14ac:dyDescent="0.25">
      <c r="B37" s="728">
        <v>68</v>
      </c>
      <c r="C37" s="727" t="s">
        <v>724</v>
      </c>
      <c r="D37" s="726"/>
      <c r="E37" s="725">
        <v>42561.8</v>
      </c>
      <c r="F37" s="724">
        <v>591960.54999999981</v>
      </c>
      <c r="G37" s="724">
        <v>2131220</v>
      </c>
      <c r="H37" s="724">
        <v>2723180.55</v>
      </c>
      <c r="I37" s="724">
        <v>1935513.8499999987</v>
      </c>
      <c r="J37" s="724">
        <v>787666.70000000112</v>
      </c>
      <c r="K37" s="723">
        <v>35671.050000000003</v>
      </c>
      <c r="M37" s="744">
        <v>68</v>
      </c>
      <c r="N37" s="720" t="s">
        <v>724</v>
      </c>
      <c r="O37" s="719"/>
      <c r="P37" s="718">
        <v>42561.8</v>
      </c>
      <c r="Q37" s="715">
        <v>591960.54999999981</v>
      </c>
      <c r="R37" s="715">
        <v>2131220</v>
      </c>
      <c r="S37" s="715">
        <v>2723180.55</v>
      </c>
      <c r="T37" s="715">
        <v>1935513.8499999987</v>
      </c>
      <c r="U37" s="715">
        <v>1935513.8499999996</v>
      </c>
      <c r="V37" s="715"/>
      <c r="W37" s="715"/>
      <c r="X37" s="715">
        <v>1935513.8499999996</v>
      </c>
      <c r="Y37" s="716"/>
      <c r="Z37" s="716"/>
      <c r="AA37" s="715">
        <v>787666.70000000019</v>
      </c>
      <c r="AB37" s="715">
        <v>195706.15000000037</v>
      </c>
      <c r="AC37" s="715"/>
      <c r="AD37" s="715">
        <v>834176.92</v>
      </c>
      <c r="AE37" s="715">
        <v>6890.75</v>
      </c>
      <c r="AF37" s="715">
        <v>35671.050000000003</v>
      </c>
      <c r="AG37" s="722">
        <f t="shared" si="0"/>
        <v>0</v>
      </c>
      <c r="AH37" s="722">
        <f t="shared" si="1"/>
        <v>-9.3132257461547852E-10</v>
      </c>
      <c r="AI37" s="710">
        <v>68</v>
      </c>
      <c r="AJ37" s="710">
        <v>2265004.3546791156</v>
      </c>
      <c r="AK37" s="710">
        <f t="shared" si="2"/>
        <v>0</v>
      </c>
    </row>
    <row r="38" spans="1:37" x14ac:dyDescent="0.25">
      <c r="A38" s="710" t="s">
        <v>469</v>
      </c>
      <c r="B38" s="728">
        <v>72</v>
      </c>
      <c r="C38" s="727" t="s">
        <v>725</v>
      </c>
      <c r="D38" s="726"/>
      <c r="E38" s="725">
        <v>117</v>
      </c>
      <c r="F38" s="724">
        <v>-3338.0999999999767</v>
      </c>
      <c r="G38" s="724">
        <v>807186</v>
      </c>
      <c r="H38" s="724">
        <v>803847.9</v>
      </c>
      <c r="I38" s="724">
        <v>790106.14999999944</v>
      </c>
      <c r="J38" s="724">
        <v>13741.750000000582</v>
      </c>
      <c r="K38" s="723">
        <v>117</v>
      </c>
      <c r="M38" s="744">
        <v>72</v>
      </c>
      <c r="N38" s="720" t="s">
        <v>725</v>
      </c>
      <c r="O38" s="719"/>
      <c r="P38" s="718">
        <v>117</v>
      </c>
      <c r="Q38" s="715">
        <v>-3338.0999999999767</v>
      </c>
      <c r="R38" s="715">
        <v>807186</v>
      </c>
      <c r="S38" s="715">
        <v>803847.9</v>
      </c>
      <c r="T38" s="715">
        <v>790106.14999999944</v>
      </c>
      <c r="U38" s="715">
        <v>790106.14999999944</v>
      </c>
      <c r="V38" s="715"/>
      <c r="W38" s="715"/>
      <c r="X38" s="715">
        <v>790106.14999999944</v>
      </c>
      <c r="Y38" s="716"/>
      <c r="Z38" s="716"/>
      <c r="AA38" s="715">
        <v>13741.750000000582</v>
      </c>
      <c r="AB38" s="715">
        <v>17079.850000000559</v>
      </c>
      <c r="AC38" s="715"/>
      <c r="AD38" s="715">
        <v>54981.4</v>
      </c>
      <c r="AE38" s="715">
        <v>0</v>
      </c>
      <c r="AF38" s="715">
        <v>117</v>
      </c>
      <c r="AG38" s="722">
        <f t="shared" si="0"/>
        <v>0</v>
      </c>
      <c r="AH38" s="722">
        <f t="shared" si="1"/>
        <v>0</v>
      </c>
      <c r="AI38" s="710">
        <v>72</v>
      </c>
      <c r="AJ38" s="710">
        <v>818805.67807881767</v>
      </c>
      <c r="AK38" s="710">
        <f t="shared" si="2"/>
        <v>0</v>
      </c>
    </row>
    <row r="39" spans="1:37" x14ac:dyDescent="0.25">
      <c r="B39" s="728">
        <v>74</v>
      </c>
      <c r="C39" s="727" t="s">
        <v>728</v>
      </c>
      <c r="D39" s="726"/>
      <c r="E39" s="725"/>
      <c r="F39" s="724">
        <v>180079.80000000005</v>
      </c>
      <c r="G39" s="724">
        <v>1584892</v>
      </c>
      <c r="H39" s="724">
        <v>1764971.8</v>
      </c>
      <c r="I39" s="724">
        <v>1583650.5</v>
      </c>
      <c r="J39" s="724">
        <v>181321.30000000005</v>
      </c>
      <c r="K39" s="723">
        <v>-11975.12</v>
      </c>
      <c r="M39" s="744">
        <v>74</v>
      </c>
      <c r="N39" s="720" t="s">
        <v>728</v>
      </c>
      <c r="O39" s="719"/>
      <c r="P39" s="718">
        <v>-8022.87</v>
      </c>
      <c r="Q39" s="715">
        <v>180079.80000000005</v>
      </c>
      <c r="R39" s="715">
        <v>1584892</v>
      </c>
      <c r="S39" s="715">
        <v>1764971.8</v>
      </c>
      <c r="T39" s="715">
        <v>1583650.5</v>
      </c>
      <c r="U39" s="715">
        <v>1583650.5</v>
      </c>
      <c r="V39" s="715"/>
      <c r="W39" s="715"/>
      <c r="X39" s="715">
        <v>1583650.5</v>
      </c>
      <c r="Y39" s="716"/>
      <c r="Z39" s="716"/>
      <c r="AA39" s="715">
        <v>181321.30000000005</v>
      </c>
      <c r="AB39" s="715">
        <v>1241.5</v>
      </c>
      <c r="AC39" s="715"/>
      <c r="AD39" s="715">
        <v>159674.17000000001</v>
      </c>
      <c r="AE39" s="715">
        <v>3952.25</v>
      </c>
      <c r="AF39" s="715">
        <v>-11975.119999999999</v>
      </c>
      <c r="AG39" s="722">
        <f t="shared" si="0"/>
        <v>0</v>
      </c>
      <c r="AH39" s="722">
        <f t="shared" si="1"/>
        <v>0</v>
      </c>
      <c r="AI39" s="710">
        <v>74</v>
      </c>
      <c r="AJ39" s="710">
        <v>1600289.763835964</v>
      </c>
      <c r="AK39" s="710">
        <f t="shared" si="2"/>
        <v>0</v>
      </c>
    </row>
    <row r="40" spans="1:37" x14ac:dyDescent="0.25">
      <c r="B40" s="728">
        <v>75</v>
      </c>
      <c r="C40" s="727" t="s">
        <v>730</v>
      </c>
      <c r="D40" s="726"/>
      <c r="E40" s="725">
        <v>18807.34</v>
      </c>
      <c r="F40" s="724">
        <v>123374.26000000013</v>
      </c>
      <c r="G40" s="724">
        <v>910950</v>
      </c>
      <c r="H40" s="724">
        <v>1034324.2600000001</v>
      </c>
      <c r="I40" s="724">
        <v>877160.24</v>
      </c>
      <c r="J40" s="724">
        <v>157164.02000000014</v>
      </c>
      <c r="K40" s="723">
        <v>26006.39</v>
      </c>
      <c r="M40" s="744">
        <v>75</v>
      </c>
      <c r="N40" s="720" t="s">
        <v>730</v>
      </c>
      <c r="O40" s="719"/>
      <c r="P40" s="718">
        <v>18807.34</v>
      </c>
      <c r="Q40" s="715">
        <v>123374.26000000013</v>
      </c>
      <c r="R40" s="715">
        <v>910950</v>
      </c>
      <c r="S40" s="715">
        <v>1034324.2600000001</v>
      </c>
      <c r="T40" s="715">
        <v>877160.24</v>
      </c>
      <c r="U40" s="715">
        <v>877160.24</v>
      </c>
      <c r="V40" s="715"/>
      <c r="W40" s="715"/>
      <c r="X40" s="715">
        <v>877160.24</v>
      </c>
      <c r="Y40" s="716"/>
      <c r="Z40" s="716"/>
      <c r="AA40" s="715">
        <v>157164.02000000014</v>
      </c>
      <c r="AB40" s="715">
        <v>33789.760000000009</v>
      </c>
      <c r="AC40" s="715"/>
      <c r="AD40" s="715">
        <v>186156.91</v>
      </c>
      <c r="AE40" s="715">
        <v>-7199.05</v>
      </c>
      <c r="AF40" s="715">
        <v>26006.39</v>
      </c>
      <c r="AG40" s="722">
        <f t="shared" si="0"/>
        <v>0</v>
      </c>
      <c r="AH40" s="722">
        <f t="shared" si="1"/>
        <v>0</v>
      </c>
      <c r="AI40" s="710">
        <v>75</v>
      </c>
      <c r="AJ40" s="710">
        <v>896189.55498586351</v>
      </c>
      <c r="AK40" s="710">
        <f t="shared" si="2"/>
        <v>0</v>
      </c>
    </row>
    <row r="41" spans="1:37" x14ac:dyDescent="0.25">
      <c r="B41" s="728">
        <v>80</v>
      </c>
      <c r="C41" s="727" t="s">
        <v>733</v>
      </c>
      <c r="D41" s="726"/>
      <c r="E41" s="725">
        <v>252.93</v>
      </c>
      <c r="F41" s="724">
        <v>14086.709999999963</v>
      </c>
      <c r="G41" s="724">
        <v>600954</v>
      </c>
      <c r="H41" s="724">
        <v>615040.71</v>
      </c>
      <c r="I41" s="724">
        <v>600152.74000000034</v>
      </c>
      <c r="J41" s="724">
        <v>14887.969999999623</v>
      </c>
      <c r="K41" s="723">
        <v>3240.76</v>
      </c>
      <c r="M41" s="744">
        <v>80</v>
      </c>
      <c r="N41" s="720" t="s">
        <v>733</v>
      </c>
      <c r="O41" s="719"/>
      <c r="P41" s="718">
        <v>252.93</v>
      </c>
      <c r="Q41" s="715">
        <v>14086.709999999963</v>
      </c>
      <c r="R41" s="715">
        <v>600954</v>
      </c>
      <c r="S41" s="715">
        <v>615040.71</v>
      </c>
      <c r="T41" s="715">
        <v>600152.74000000034</v>
      </c>
      <c r="U41" s="715">
        <v>600152.74000000046</v>
      </c>
      <c r="V41" s="715"/>
      <c r="W41" s="715"/>
      <c r="X41" s="715">
        <v>600152.74000000046</v>
      </c>
      <c r="Y41" s="716"/>
      <c r="Z41" s="716"/>
      <c r="AA41" s="715">
        <v>14887.969999999506</v>
      </c>
      <c r="AB41" s="715">
        <v>801.25999999954365</v>
      </c>
      <c r="AC41" s="715"/>
      <c r="AD41" s="715">
        <v>18195.68</v>
      </c>
      <c r="AE41" s="715">
        <v>-2987.83</v>
      </c>
      <c r="AF41" s="715">
        <v>3240.7599999999998</v>
      </c>
      <c r="AG41" s="722">
        <f t="shared" si="0"/>
        <v>0</v>
      </c>
      <c r="AH41" s="722">
        <f t="shared" si="1"/>
        <v>-1.1641532182693481E-10</v>
      </c>
      <c r="AI41" s="710">
        <v>80</v>
      </c>
      <c r="AJ41" s="710">
        <v>616272.80373599008</v>
      </c>
      <c r="AK41" s="710">
        <f t="shared" si="2"/>
        <v>0</v>
      </c>
    </row>
    <row r="42" spans="1:37" x14ac:dyDescent="0.25">
      <c r="B42" s="753">
        <v>81</v>
      </c>
      <c r="C42" s="752" t="s">
        <v>734</v>
      </c>
      <c r="D42" s="726"/>
      <c r="E42" s="725">
        <v>2493.02</v>
      </c>
      <c r="F42" s="724">
        <v>17159.579999999994</v>
      </c>
      <c r="G42" s="724">
        <v>579117</v>
      </c>
      <c r="H42" s="724">
        <v>596276.57999999996</v>
      </c>
      <c r="I42" s="724">
        <v>571011.62</v>
      </c>
      <c r="J42" s="724">
        <v>70474.37</v>
      </c>
      <c r="K42" s="723">
        <v>2882.72</v>
      </c>
      <c r="M42" s="751">
        <v>81</v>
      </c>
      <c r="N42" s="750" t="s">
        <v>734</v>
      </c>
      <c r="O42" s="719"/>
      <c r="P42" s="718">
        <v>2493.02</v>
      </c>
      <c r="Q42" s="715">
        <v>17159.579999999994</v>
      </c>
      <c r="R42" s="715">
        <v>579117</v>
      </c>
      <c r="S42" s="715">
        <v>596276.57999999996</v>
      </c>
      <c r="T42" s="715">
        <v>571011.62</v>
      </c>
      <c r="U42" s="715">
        <v>571011.62</v>
      </c>
      <c r="V42" s="715"/>
      <c r="W42" s="715"/>
      <c r="X42" s="715">
        <v>571011.62</v>
      </c>
      <c r="Y42" s="716"/>
      <c r="Z42" s="716"/>
      <c r="AA42" s="715">
        <v>70474.37</v>
      </c>
      <c r="AB42" s="715">
        <v>8105.3799999999683</v>
      </c>
      <c r="AC42" s="715"/>
      <c r="AD42" s="715">
        <v>52631.53</v>
      </c>
      <c r="AE42" s="715">
        <v>-389.70000000000073</v>
      </c>
      <c r="AF42" s="715">
        <v>2882.7200000000007</v>
      </c>
      <c r="AG42" s="722">
        <f t="shared" si="0"/>
        <v>0</v>
      </c>
      <c r="AH42" s="722">
        <f t="shared" si="1"/>
        <v>0</v>
      </c>
      <c r="AI42" s="710">
        <v>81</v>
      </c>
      <c r="AJ42" s="710">
        <v>625359.49</v>
      </c>
      <c r="AK42" s="710">
        <f t="shared" si="2"/>
        <v>0</v>
      </c>
    </row>
    <row r="43" spans="1:37" x14ac:dyDescent="0.25">
      <c r="B43" s="748">
        <v>82</v>
      </c>
      <c r="C43" s="747" t="s">
        <v>735</v>
      </c>
      <c r="D43" s="726"/>
      <c r="E43" s="725">
        <v>5169.66</v>
      </c>
      <c r="F43" s="724"/>
      <c r="G43" s="724">
        <v>0</v>
      </c>
      <c r="H43" s="724">
        <v>0</v>
      </c>
      <c r="I43" s="724">
        <v>54708.89</v>
      </c>
      <c r="J43" s="724">
        <v>-54708.89</v>
      </c>
      <c r="K43" s="723">
        <v>5169.66</v>
      </c>
      <c r="M43" s="749">
        <v>82</v>
      </c>
      <c r="N43" s="745" t="s">
        <v>735</v>
      </c>
      <c r="O43" s="719"/>
      <c r="P43" s="718">
        <v>5169.66</v>
      </c>
      <c r="Q43" s="715"/>
      <c r="R43" s="715">
        <v>0</v>
      </c>
      <c r="S43" s="715">
        <v>0</v>
      </c>
      <c r="T43" s="715">
        <v>54708.89</v>
      </c>
      <c r="U43" s="715">
        <v>54708.89</v>
      </c>
      <c r="V43" s="715"/>
      <c r="W43" s="715"/>
      <c r="X43" s="715">
        <v>54708.89</v>
      </c>
      <c r="Y43" s="716"/>
      <c r="Z43" s="716"/>
      <c r="AA43" s="715">
        <v>-54708.89</v>
      </c>
      <c r="AB43" s="715">
        <v>-54708.89</v>
      </c>
      <c r="AC43" s="715"/>
      <c r="AD43" s="715">
        <v>0</v>
      </c>
      <c r="AE43" s="715">
        <v>0</v>
      </c>
      <c r="AF43" s="715">
        <v>5169.66</v>
      </c>
      <c r="AG43" s="722">
        <f t="shared" si="0"/>
        <v>0</v>
      </c>
      <c r="AH43" s="722">
        <f t="shared" si="1"/>
        <v>0</v>
      </c>
      <c r="AI43" s="710">
        <v>84</v>
      </c>
      <c r="AJ43" s="710">
        <v>324661.54284629982</v>
      </c>
      <c r="AK43" s="710">
        <f t="shared" si="2"/>
        <v>2</v>
      </c>
    </row>
    <row r="44" spans="1:37" x14ac:dyDescent="0.25">
      <c r="B44" s="728">
        <v>84</v>
      </c>
      <c r="C44" s="727" t="s">
        <v>737</v>
      </c>
      <c r="D44" s="726"/>
      <c r="E44" s="725">
        <v>13872.29</v>
      </c>
      <c r="F44" s="724">
        <v>47886.460000000021</v>
      </c>
      <c r="G44" s="724">
        <v>328246</v>
      </c>
      <c r="H44" s="724">
        <v>376132.46</v>
      </c>
      <c r="I44" s="724">
        <v>320461.49</v>
      </c>
      <c r="J44" s="724">
        <v>55670.97000000003</v>
      </c>
      <c r="K44" s="723">
        <v>10434.68</v>
      </c>
      <c r="M44" s="744">
        <v>84</v>
      </c>
      <c r="N44" s="720" t="s">
        <v>737</v>
      </c>
      <c r="O44" s="719"/>
      <c r="P44" s="718">
        <v>13872.29</v>
      </c>
      <c r="Q44" s="715">
        <v>47886.460000000021</v>
      </c>
      <c r="R44" s="715">
        <v>328246</v>
      </c>
      <c r="S44" s="715">
        <v>376132.46</v>
      </c>
      <c r="T44" s="715">
        <v>320461.49</v>
      </c>
      <c r="U44" s="715">
        <v>320461.49</v>
      </c>
      <c r="V44" s="715"/>
      <c r="W44" s="715"/>
      <c r="X44" s="715">
        <v>320461.49</v>
      </c>
      <c r="Y44" s="716"/>
      <c r="Z44" s="716"/>
      <c r="AA44" s="715">
        <v>55670.97000000003</v>
      </c>
      <c r="AB44" s="715">
        <v>7784.5100000000093</v>
      </c>
      <c r="AC44" s="715"/>
      <c r="AD44" s="715">
        <v>67192.460000000006</v>
      </c>
      <c r="AE44" s="715">
        <v>3437.6100000000006</v>
      </c>
      <c r="AF44" s="715">
        <v>10434.68</v>
      </c>
      <c r="AG44" s="722">
        <f t="shared" si="0"/>
        <v>0</v>
      </c>
      <c r="AH44" s="722">
        <f t="shared" si="1"/>
        <v>0</v>
      </c>
      <c r="AI44" s="710">
        <v>93</v>
      </c>
      <c r="AJ44" s="710">
        <v>342328.85558620689</v>
      </c>
      <c r="AK44" s="710">
        <f t="shared" si="2"/>
        <v>9</v>
      </c>
    </row>
    <row r="45" spans="1:37" x14ac:dyDescent="0.25">
      <c r="B45" s="748">
        <v>88</v>
      </c>
      <c r="C45" s="747" t="s">
        <v>739</v>
      </c>
      <c r="D45" s="726"/>
      <c r="E45" s="725">
        <v>39228.25</v>
      </c>
      <c r="F45" s="724"/>
      <c r="G45" s="724">
        <v>0</v>
      </c>
      <c r="H45" s="724">
        <v>0</v>
      </c>
      <c r="I45" s="724">
        <v>96802.359999999986</v>
      </c>
      <c r="J45" s="724">
        <v>-96802.359999999986</v>
      </c>
      <c r="K45" s="723">
        <v>39228.25</v>
      </c>
      <c r="M45" s="749">
        <v>88</v>
      </c>
      <c r="N45" s="745" t="s">
        <v>739</v>
      </c>
      <c r="O45" s="719"/>
      <c r="P45" s="718">
        <v>39228.25</v>
      </c>
      <c r="Q45" s="715"/>
      <c r="R45" s="715">
        <v>0</v>
      </c>
      <c r="S45" s="715">
        <v>0</v>
      </c>
      <c r="T45" s="715">
        <v>96802.359999999986</v>
      </c>
      <c r="U45" s="715">
        <v>96802.359999999986</v>
      </c>
      <c r="V45" s="715"/>
      <c r="W45" s="715"/>
      <c r="X45" s="715">
        <v>96802.359999999986</v>
      </c>
      <c r="Y45" s="716"/>
      <c r="Z45" s="716"/>
      <c r="AA45" s="715">
        <v>-96802.359999999986</v>
      </c>
      <c r="AB45" s="715">
        <v>-96802.359999999986</v>
      </c>
      <c r="AC45" s="715"/>
      <c r="AD45" s="715">
        <v>0.03</v>
      </c>
      <c r="AE45" s="715">
        <v>0</v>
      </c>
      <c r="AF45" s="715">
        <v>39228.25</v>
      </c>
      <c r="AG45" s="722">
        <f t="shared" si="0"/>
        <v>0</v>
      </c>
      <c r="AH45" s="722">
        <f t="shared" si="1"/>
        <v>0</v>
      </c>
      <c r="AI45" s="710">
        <v>96</v>
      </c>
      <c r="AJ45" s="710">
        <v>1045901.4217109093</v>
      </c>
      <c r="AK45" s="710">
        <f t="shared" si="2"/>
        <v>8</v>
      </c>
    </row>
    <row r="46" spans="1:37" x14ac:dyDescent="0.25">
      <c r="B46" s="728">
        <v>93</v>
      </c>
      <c r="C46" s="727" t="s">
        <v>742</v>
      </c>
      <c r="D46" s="726"/>
      <c r="E46" s="725">
        <v>389.75</v>
      </c>
      <c r="F46" s="724">
        <v>71167.299999999988</v>
      </c>
      <c r="G46" s="724">
        <v>349481</v>
      </c>
      <c r="H46" s="724">
        <v>420648.3</v>
      </c>
      <c r="I46" s="724">
        <v>345618.09999999992</v>
      </c>
      <c r="J46" s="724">
        <v>75030.20000000007</v>
      </c>
      <c r="K46" s="723">
        <v>687</v>
      </c>
      <c r="M46" s="744">
        <v>93</v>
      </c>
      <c r="N46" s="720" t="s">
        <v>742</v>
      </c>
      <c r="O46" s="719"/>
      <c r="P46" s="718">
        <v>389.75</v>
      </c>
      <c r="Q46" s="715">
        <v>71167.299999999988</v>
      </c>
      <c r="R46" s="715">
        <v>349481</v>
      </c>
      <c r="S46" s="715">
        <v>420648.3</v>
      </c>
      <c r="T46" s="715">
        <v>345618.09999999992</v>
      </c>
      <c r="U46" s="715">
        <v>345618.09999999992</v>
      </c>
      <c r="V46" s="715"/>
      <c r="W46" s="715"/>
      <c r="X46" s="715">
        <v>345618.09999999992</v>
      </c>
      <c r="Y46" s="716"/>
      <c r="Z46" s="716"/>
      <c r="AA46" s="715">
        <v>75030.20000000007</v>
      </c>
      <c r="AB46" s="715">
        <v>3862.9000000000815</v>
      </c>
      <c r="AC46" s="715"/>
      <c r="AD46" s="715">
        <v>73947.150000000009</v>
      </c>
      <c r="AE46" s="715">
        <v>-297.25</v>
      </c>
      <c r="AF46" s="715">
        <v>687</v>
      </c>
      <c r="AG46" s="722">
        <f t="shared" si="0"/>
        <v>0</v>
      </c>
      <c r="AH46" s="722">
        <f t="shared" si="1"/>
        <v>0</v>
      </c>
      <c r="AI46" s="710">
        <v>97</v>
      </c>
      <c r="AJ46" s="710">
        <v>245178.29405251748</v>
      </c>
      <c r="AK46" s="710">
        <f t="shared" si="2"/>
        <v>4</v>
      </c>
    </row>
    <row r="47" spans="1:37" x14ac:dyDescent="0.25">
      <c r="B47" s="728">
        <v>96</v>
      </c>
      <c r="C47" s="727" t="s">
        <v>744</v>
      </c>
      <c r="D47" s="726"/>
      <c r="E47" s="725">
        <v>27468</v>
      </c>
      <c r="F47" s="724">
        <v>72481.180000000051</v>
      </c>
      <c r="G47" s="724">
        <v>977725</v>
      </c>
      <c r="H47" s="724">
        <v>1050206.1800000002</v>
      </c>
      <c r="I47" s="724">
        <v>993342.60000000009</v>
      </c>
      <c r="J47" s="724">
        <v>56863.580000000075</v>
      </c>
      <c r="K47" s="723">
        <v>4240.1499999999996</v>
      </c>
      <c r="M47" s="744">
        <v>96</v>
      </c>
      <c r="N47" s="720" t="s">
        <v>744</v>
      </c>
      <c r="O47" s="719"/>
      <c r="P47" s="718">
        <v>27468</v>
      </c>
      <c r="Q47" s="715">
        <v>72481.180000000051</v>
      </c>
      <c r="R47" s="715">
        <v>977725</v>
      </c>
      <c r="S47" s="715">
        <v>1050206.1800000002</v>
      </c>
      <c r="T47" s="715">
        <v>993342.60000000009</v>
      </c>
      <c r="U47" s="715">
        <v>993342.60000000009</v>
      </c>
      <c r="V47" s="715"/>
      <c r="W47" s="715"/>
      <c r="X47" s="715">
        <v>993342.60000000009</v>
      </c>
      <c r="Y47" s="716"/>
      <c r="Z47" s="716"/>
      <c r="AA47" s="715">
        <v>56863.580000000075</v>
      </c>
      <c r="AB47" s="715">
        <v>-15617.599999999977</v>
      </c>
      <c r="AC47" s="715"/>
      <c r="AD47" s="715">
        <v>80481.290000000008</v>
      </c>
      <c r="AE47" s="715">
        <v>23227.85</v>
      </c>
      <c r="AF47" s="715">
        <v>4240.1500000000015</v>
      </c>
      <c r="AG47" s="722">
        <f t="shared" si="0"/>
        <v>0</v>
      </c>
      <c r="AH47" s="722">
        <f t="shared" si="1"/>
        <v>0</v>
      </c>
      <c r="AI47" s="710">
        <v>98</v>
      </c>
      <c r="AJ47" s="710">
        <v>262505.62504092284</v>
      </c>
      <c r="AK47" s="710">
        <f t="shared" si="2"/>
        <v>2</v>
      </c>
    </row>
    <row r="48" spans="1:37" x14ac:dyDescent="0.25">
      <c r="B48" s="728">
        <v>97</v>
      </c>
      <c r="C48" s="727" t="s">
        <v>746</v>
      </c>
      <c r="D48" s="726"/>
      <c r="E48" s="725">
        <v>13026.93</v>
      </c>
      <c r="F48" s="724">
        <v>13366.059999999998</v>
      </c>
      <c r="G48" s="724">
        <v>251553</v>
      </c>
      <c r="H48" s="724">
        <v>264919.06</v>
      </c>
      <c r="I48" s="724">
        <v>265045.2199999998</v>
      </c>
      <c r="J48" s="724">
        <v>-126.15999999979977</v>
      </c>
      <c r="K48" s="723">
        <v>8256.61</v>
      </c>
      <c r="M48" s="744">
        <v>97</v>
      </c>
      <c r="N48" s="720" t="s">
        <v>746</v>
      </c>
      <c r="O48" s="719"/>
      <c r="P48" s="718">
        <v>13026.93</v>
      </c>
      <c r="Q48" s="715">
        <v>13366.059999999998</v>
      </c>
      <c r="R48" s="715">
        <v>251553</v>
      </c>
      <c r="S48" s="715">
        <v>264919.06</v>
      </c>
      <c r="T48" s="715">
        <v>265045.2199999998</v>
      </c>
      <c r="U48" s="715">
        <v>265045.2199999998</v>
      </c>
      <c r="V48" s="715"/>
      <c r="W48" s="715"/>
      <c r="X48" s="715">
        <v>265045.2199999998</v>
      </c>
      <c r="Y48" s="716"/>
      <c r="Z48" s="716"/>
      <c r="AA48" s="715">
        <v>-126.15999999979977</v>
      </c>
      <c r="AB48" s="715">
        <v>-13492.219999999797</v>
      </c>
      <c r="AC48" s="715"/>
      <c r="AD48" s="715">
        <v>9252.43</v>
      </c>
      <c r="AE48" s="715">
        <v>4770.32</v>
      </c>
      <c r="AF48" s="715">
        <v>8256.61</v>
      </c>
      <c r="AG48" s="722">
        <f t="shared" si="0"/>
        <v>0</v>
      </c>
      <c r="AH48" s="722">
        <f t="shared" si="1"/>
        <v>0</v>
      </c>
      <c r="AI48" s="710">
        <v>99</v>
      </c>
      <c r="AJ48" s="710">
        <v>337019.50695652177</v>
      </c>
      <c r="AK48" s="710">
        <f t="shared" si="2"/>
        <v>2</v>
      </c>
    </row>
    <row r="49" spans="1:37" x14ac:dyDescent="0.25">
      <c r="B49" s="728">
        <v>98</v>
      </c>
      <c r="C49" s="727" t="s">
        <v>748</v>
      </c>
      <c r="D49" s="726"/>
      <c r="E49" s="725">
        <v>4278.6400000000003</v>
      </c>
      <c r="F49" s="724">
        <v>22581.540000000008</v>
      </c>
      <c r="G49" s="724">
        <v>251735</v>
      </c>
      <c r="H49" s="724">
        <v>274316.54000000004</v>
      </c>
      <c r="I49" s="724">
        <v>251432.98000000013</v>
      </c>
      <c r="J49" s="724">
        <v>22883.55999999991</v>
      </c>
      <c r="K49" s="723">
        <v>232.63999999999899</v>
      </c>
      <c r="M49" s="744">
        <v>98</v>
      </c>
      <c r="N49" s="720" t="s">
        <v>748</v>
      </c>
      <c r="O49" s="719"/>
      <c r="P49" s="718">
        <v>4278.6399999999994</v>
      </c>
      <c r="Q49" s="715">
        <v>22581.540000000008</v>
      </c>
      <c r="R49" s="715">
        <v>251735</v>
      </c>
      <c r="S49" s="715">
        <v>274316.54000000004</v>
      </c>
      <c r="T49" s="715">
        <v>251432.98000000013</v>
      </c>
      <c r="U49" s="715">
        <v>251432.98000000013</v>
      </c>
      <c r="V49" s="715"/>
      <c r="W49" s="715"/>
      <c r="X49" s="715">
        <v>251432.98000000013</v>
      </c>
      <c r="Y49" s="716"/>
      <c r="Z49" s="716"/>
      <c r="AA49" s="715">
        <v>22883.55999999991</v>
      </c>
      <c r="AB49" s="715">
        <v>302.01999999990221</v>
      </c>
      <c r="AC49" s="715"/>
      <c r="AD49" s="715">
        <v>26569.18</v>
      </c>
      <c r="AE49" s="715">
        <v>4046</v>
      </c>
      <c r="AF49" s="715">
        <v>232.63999999999942</v>
      </c>
      <c r="AG49" s="722">
        <f t="shared" si="0"/>
        <v>-4.2632564145606011E-13</v>
      </c>
      <c r="AH49" s="722">
        <f t="shared" si="1"/>
        <v>0</v>
      </c>
      <c r="AI49" s="710">
        <v>101</v>
      </c>
      <c r="AJ49" s="710">
        <v>620019.87645512749</v>
      </c>
      <c r="AK49" s="710">
        <f t="shared" si="2"/>
        <v>3</v>
      </c>
    </row>
    <row r="50" spans="1:37" x14ac:dyDescent="0.25">
      <c r="B50" s="728">
        <v>99</v>
      </c>
      <c r="C50" s="727" t="s">
        <v>750</v>
      </c>
      <c r="D50" s="726"/>
      <c r="E50" s="725">
        <v>42582</v>
      </c>
      <c r="F50" s="724">
        <v>102264.11000000004</v>
      </c>
      <c r="G50" s="724">
        <v>323091</v>
      </c>
      <c r="H50" s="724">
        <v>425355.11000000004</v>
      </c>
      <c r="I50" s="724">
        <v>339193.16999999981</v>
      </c>
      <c r="J50" s="724">
        <v>86161.940000000235</v>
      </c>
      <c r="K50" s="723">
        <v>8685.7800000000007</v>
      </c>
      <c r="M50" s="744">
        <v>99</v>
      </c>
      <c r="N50" s="720" t="s">
        <v>750</v>
      </c>
      <c r="O50" s="719"/>
      <c r="P50" s="718">
        <v>42582</v>
      </c>
      <c r="Q50" s="715">
        <v>102264.11000000004</v>
      </c>
      <c r="R50" s="715">
        <v>323091</v>
      </c>
      <c r="S50" s="715">
        <v>425355.11000000004</v>
      </c>
      <c r="T50" s="715">
        <v>339193.16999999981</v>
      </c>
      <c r="U50" s="715">
        <v>339193.16999999993</v>
      </c>
      <c r="V50" s="715"/>
      <c r="W50" s="715"/>
      <c r="X50" s="715">
        <v>339193.16999999993</v>
      </c>
      <c r="Y50" s="716"/>
      <c r="Z50" s="716"/>
      <c r="AA50" s="715">
        <v>86161.940000000119</v>
      </c>
      <c r="AB50" s="715">
        <v>-16102.169999999925</v>
      </c>
      <c r="AC50" s="715"/>
      <c r="AD50" s="715">
        <v>86659.42</v>
      </c>
      <c r="AE50" s="715">
        <v>33896.22</v>
      </c>
      <c r="AF50" s="715">
        <v>8685.7799999999988</v>
      </c>
      <c r="AG50" s="722">
        <f t="shared" si="0"/>
        <v>0</v>
      </c>
      <c r="AH50" s="722">
        <f t="shared" si="1"/>
        <v>-1.1641532182693481E-10</v>
      </c>
      <c r="AI50" s="710">
        <v>102</v>
      </c>
      <c r="AJ50" s="710">
        <v>384021.93198144849</v>
      </c>
      <c r="AK50" s="710">
        <f t="shared" si="2"/>
        <v>3</v>
      </c>
    </row>
    <row r="51" spans="1:37" x14ac:dyDescent="0.25">
      <c r="B51" s="728">
        <v>101</v>
      </c>
      <c r="C51" s="727" t="s">
        <v>751</v>
      </c>
      <c r="D51" s="726"/>
      <c r="E51" s="725">
        <v>8706.26</v>
      </c>
      <c r="F51" s="724">
        <v>43481.159999999916</v>
      </c>
      <c r="G51" s="724">
        <v>637149</v>
      </c>
      <c r="H51" s="724">
        <v>680630.15999999992</v>
      </c>
      <c r="I51" s="724">
        <v>633481.32000000007</v>
      </c>
      <c r="J51" s="724">
        <v>47148.839999999851</v>
      </c>
      <c r="K51" s="723">
        <v>3168.91</v>
      </c>
      <c r="M51" s="744">
        <v>101</v>
      </c>
      <c r="N51" s="720" t="s">
        <v>751</v>
      </c>
      <c r="O51" s="719"/>
      <c r="P51" s="718">
        <v>8706.26</v>
      </c>
      <c r="Q51" s="715">
        <v>43481.159999999916</v>
      </c>
      <c r="R51" s="715">
        <v>637149</v>
      </c>
      <c r="S51" s="715">
        <v>680630.15999999992</v>
      </c>
      <c r="T51" s="715">
        <v>633481.32000000007</v>
      </c>
      <c r="U51" s="715">
        <v>633481.32000000018</v>
      </c>
      <c r="V51" s="715"/>
      <c r="W51" s="715"/>
      <c r="X51" s="715">
        <v>633481.32000000018</v>
      </c>
      <c r="Y51" s="716"/>
      <c r="Z51" s="716"/>
      <c r="AA51" s="715">
        <v>47148.839999999735</v>
      </c>
      <c r="AB51" s="715">
        <v>3667.6799999998184</v>
      </c>
      <c r="AC51" s="715"/>
      <c r="AD51" s="715">
        <v>54384.020000000004</v>
      </c>
      <c r="AE51" s="715">
        <v>5537.3500000000013</v>
      </c>
      <c r="AF51" s="715">
        <v>3168.9099999999989</v>
      </c>
      <c r="AG51" s="722">
        <f t="shared" si="0"/>
        <v>0</v>
      </c>
      <c r="AH51" s="722">
        <f t="shared" si="1"/>
        <v>-1.1641532182693481E-10</v>
      </c>
      <c r="AI51" s="710">
        <v>106</v>
      </c>
      <c r="AJ51" s="710">
        <v>362612.70665661135</v>
      </c>
      <c r="AK51" s="710">
        <f t="shared" si="2"/>
        <v>5</v>
      </c>
    </row>
    <row r="52" spans="1:37" x14ac:dyDescent="0.25">
      <c r="B52" s="728">
        <v>102</v>
      </c>
      <c r="C52" s="727" t="s">
        <v>752</v>
      </c>
      <c r="D52" s="726"/>
      <c r="E52" s="725">
        <v>11814.5</v>
      </c>
      <c r="F52" s="724">
        <v>146616.31</v>
      </c>
      <c r="G52" s="724">
        <v>383326</v>
      </c>
      <c r="H52" s="724">
        <v>529942.31000000006</v>
      </c>
      <c r="I52" s="724">
        <v>382199.4</v>
      </c>
      <c r="J52" s="724">
        <v>147742.91000000003</v>
      </c>
      <c r="K52" s="723">
        <v>14429.15</v>
      </c>
      <c r="M52" s="714">
        <v>102</v>
      </c>
      <c r="N52" s="720" t="s">
        <v>752</v>
      </c>
      <c r="O52" s="719"/>
      <c r="P52" s="718">
        <v>11814.5</v>
      </c>
      <c r="Q52" s="715">
        <v>146616.31</v>
      </c>
      <c r="R52" s="715">
        <v>383326</v>
      </c>
      <c r="S52" s="715">
        <v>529942.31000000006</v>
      </c>
      <c r="T52" s="715">
        <v>382199.4</v>
      </c>
      <c r="U52" s="715">
        <v>382199.39999999991</v>
      </c>
      <c r="V52" s="715"/>
      <c r="W52" s="715"/>
      <c r="X52" s="715">
        <v>382199.39999999991</v>
      </c>
      <c r="Y52" s="716"/>
      <c r="Z52" s="716"/>
      <c r="AA52" s="715">
        <v>147742.91000000015</v>
      </c>
      <c r="AB52" s="715">
        <v>1126.6000000001513</v>
      </c>
      <c r="AC52" s="715"/>
      <c r="AD52" s="715">
        <v>161203.17000000001</v>
      </c>
      <c r="AE52" s="715">
        <v>-2614.65</v>
      </c>
      <c r="AF52" s="715">
        <v>14429.15</v>
      </c>
      <c r="AG52" s="722">
        <f t="shared" si="0"/>
        <v>0</v>
      </c>
      <c r="AH52" s="722">
        <f t="shared" si="1"/>
        <v>0</v>
      </c>
      <c r="AI52" s="710">
        <v>109</v>
      </c>
      <c r="AJ52" s="710">
        <v>374922.82152899896</v>
      </c>
      <c r="AK52" s="710">
        <f t="shared" si="2"/>
        <v>7</v>
      </c>
    </row>
    <row r="53" spans="1:37" x14ac:dyDescent="0.25">
      <c r="B53" s="728">
        <v>106</v>
      </c>
      <c r="C53" s="727" t="s">
        <v>753</v>
      </c>
      <c r="D53" s="726"/>
      <c r="E53" s="725">
        <v>3354.65</v>
      </c>
      <c r="F53" s="724">
        <v>11976.559999999998</v>
      </c>
      <c r="G53" s="724">
        <v>329910</v>
      </c>
      <c r="H53" s="724">
        <v>341886.56</v>
      </c>
      <c r="I53" s="724">
        <v>331750.73999999993</v>
      </c>
      <c r="J53" s="724">
        <v>10135.820000000065</v>
      </c>
      <c r="K53" s="723">
        <v>338.01</v>
      </c>
      <c r="M53" s="714">
        <v>106</v>
      </c>
      <c r="N53" s="720" t="s">
        <v>753</v>
      </c>
      <c r="O53" s="719"/>
      <c r="P53" s="718">
        <v>3354.65</v>
      </c>
      <c r="Q53" s="715">
        <v>11976.559999999998</v>
      </c>
      <c r="R53" s="715">
        <v>329910</v>
      </c>
      <c r="S53" s="715">
        <v>341886.56</v>
      </c>
      <c r="T53" s="715">
        <v>331750.73999999993</v>
      </c>
      <c r="U53" s="715">
        <v>331750.73999999993</v>
      </c>
      <c r="V53" s="715"/>
      <c r="W53" s="715"/>
      <c r="X53" s="715">
        <v>331750.73999999993</v>
      </c>
      <c r="Y53" s="716"/>
      <c r="Z53" s="716"/>
      <c r="AA53" s="715">
        <v>10135.820000000065</v>
      </c>
      <c r="AB53" s="715">
        <v>-1840.7399999999325</v>
      </c>
      <c r="AC53" s="715"/>
      <c r="AD53" s="715">
        <v>10579.130000000001</v>
      </c>
      <c r="AE53" s="715">
        <v>3016.6400000000003</v>
      </c>
      <c r="AF53" s="715">
        <v>338.00999999999976</v>
      </c>
      <c r="AG53" s="722">
        <f t="shared" si="0"/>
        <v>0</v>
      </c>
      <c r="AH53" s="722">
        <f t="shared" si="1"/>
        <v>0</v>
      </c>
      <c r="AI53" s="710">
        <v>110</v>
      </c>
      <c r="AJ53" s="710">
        <v>332988.62821881945</v>
      </c>
      <c r="AK53" s="710">
        <f t="shared" si="2"/>
        <v>4</v>
      </c>
    </row>
    <row r="54" spans="1:37" x14ac:dyDescent="0.25">
      <c r="B54" s="728">
        <v>109</v>
      </c>
      <c r="C54" s="727" t="s">
        <v>754</v>
      </c>
      <c r="D54" s="726"/>
      <c r="E54" s="725">
        <v>23252.84</v>
      </c>
      <c r="F54" s="724">
        <v>57008.950000000012</v>
      </c>
      <c r="G54" s="724">
        <v>360663</v>
      </c>
      <c r="H54" s="724">
        <v>417671.95</v>
      </c>
      <c r="I54" s="724">
        <v>386164.25</v>
      </c>
      <c r="J54" s="724">
        <v>31507.700000000012</v>
      </c>
      <c r="K54" s="723">
        <v>19610.34</v>
      </c>
      <c r="M54" s="714">
        <v>109</v>
      </c>
      <c r="N54" s="720" t="s">
        <v>754</v>
      </c>
      <c r="O54" s="719"/>
      <c r="P54" s="718">
        <v>23252.84</v>
      </c>
      <c r="Q54" s="715">
        <v>57008.950000000012</v>
      </c>
      <c r="R54" s="715">
        <v>360663</v>
      </c>
      <c r="S54" s="715">
        <v>417671.95</v>
      </c>
      <c r="T54" s="715">
        <v>386164.25</v>
      </c>
      <c r="U54" s="715">
        <v>386164.25</v>
      </c>
      <c r="V54" s="715"/>
      <c r="W54" s="715"/>
      <c r="X54" s="715">
        <v>386164.25</v>
      </c>
      <c r="Y54" s="716"/>
      <c r="Z54" s="716"/>
      <c r="AA54" s="715">
        <v>31507.700000000012</v>
      </c>
      <c r="AB54" s="715">
        <v>-25501.25</v>
      </c>
      <c r="AC54" s="715"/>
      <c r="AD54" s="715">
        <v>54152.800000000003</v>
      </c>
      <c r="AE54" s="715">
        <v>3642.5</v>
      </c>
      <c r="AF54" s="715">
        <v>19610.34</v>
      </c>
      <c r="AG54" s="722">
        <f t="shared" si="0"/>
        <v>0</v>
      </c>
      <c r="AH54" s="722">
        <f t="shared" si="1"/>
        <v>0</v>
      </c>
      <c r="AI54" s="710">
        <v>112</v>
      </c>
      <c r="AJ54" s="710">
        <v>330501.12718614721</v>
      </c>
      <c r="AK54" s="710">
        <f t="shared" si="2"/>
        <v>3</v>
      </c>
    </row>
    <row r="55" spans="1:37" x14ac:dyDescent="0.25">
      <c r="B55" s="728">
        <v>110</v>
      </c>
      <c r="C55" s="727" t="s">
        <v>755</v>
      </c>
      <c r="D55" s="726"/>
      <c r="E55" s="725">
        <v>1493.73</v>
      </c>
      <c r="F55" s="724">
        <v>40496.289999999979</v>
      </c>
      <c r="G55" s="724">
        <v>337876</v>
      </c>
      <c r="H55" s="724">
        <v>378372.29</v>
      </c>
      <c r="I55" s="724">
        <v>345884.1999999999</v>
      </c>
      <c r="J55" s="724">
        <v>32488.090000000084</v>
      </c>
      <c r="K55" s="723">
        <v>1775.73</v>
      </c>
      <c r="M55" s="714">
        <v>110</v>
      </c>
      <c r="N55" s="720" t="s">
        <v>755</v>
      </c>
      <c r="O55" s="719"/>
      <c r="P55" s="718">
        <v>1493.7299999999996</v>
      </c>
      <c r="Q55" s="715">
        <v>40496.289999999979</v>
      </c>
      <c r="R55" s="715">
        <v>337876</v>
      </c>
      <c r="S55" s="715">
        <v>378372.29</v>
      </c>
      <c r="T55" s="715">
        <v>345884.1999999999</v>
      </c>
      <c r="U55" s="715">
        <v>345884.1999999999</v>
      </c>
      <c r="V55" s="715"/>
      <c r="W55" s="715"/>
      <c r="X55" s="715">
        <v>345884.1999999999</v>
      </c>
      <c r="Y55" s="716"/>
      <c r="Z55" s="716"/>
      <c r="AA55" s="715">
        <v>32488.090000000084</v>
      </c>
      <c r="AB55" s="715">
        <v>-8008.1999999998952</v>
      </c>
      <c r="AC55" s="715"/>
      <c r="AD55" s="715">
        <v>34514.379999999997</v>
      </c>
      <c r="AE55" s="715">
        <v>-282</v>
      </c>
      <c r="AF55" s="715">
        <v>1775.7299999999996</v>
      </c>
      <c r="AG55" s="722">
        <f t="shared" si="0"/>
        <v>0</v>
      </c>
      <c r="AH55" s="722">
        <f t="shared" si="1"/>
        <v>0</v>
      </c>
      <c r="AI55" s="710">
        <v>113</v>
      </c>
      <c r="AJ55" s="710">
        <v>1098113.3907261968</v>
      </c>
      <c r="AK55" s="710">
        <f t="shared" si="2"/>
        <v>3</v>
      </c>
    </row>
    <row r="56" spans="1:37" x14ac:dyDescent="0.25">
      <c r="B56" s="728">
        <v>112</v>
      </c>
      <c r="C56" s="727" t="s">
        <v>756</v>
      </c>
      <c r="D56" s="726"/>
      <c r="E56" s="725">
        <v>9429.6299999999992</v>
      </c>
      <c r="F56" s="724">
        <v>84468.02999999997</v>
      </c>
      <c r="G56" s="724">
        <v>339905</v>
      </c>
      <c r="H56" s="724">
        <v>424373.02999999997</v>
      </c>
      <c r="I56" s="724">
        <v>349252.7799999998</v>
      </c>
      <c r="J56" s="724">
        <v>75120.250000000175</v>
      </c>
      <c r="K56" s="723">
        <v>4761.7</v>
      </c>
      <c r="M56" s="714">
        <v>112</v>
      </c>
      <c r="N56" s="720" t="s">
        <v>756</v>
      </c>
      <c r="O56" s="719"/>
      <c r="P56" s="718">
        <v>9429.630000000001</v>
      </c>
      <c r="Q56" s="715">
        <v>84468.02999999997</v>
      </c>
      <c r="R56" s="715">
        <v>339905</v>
      </c>
      <c r="S56" s="715">
        <v>424373.02999999997</v>
      </c>
      <c r="T56" s="715">
        <v>349252.7799999998</v>
      </c>
      <c r="U56" s="715">
        <v>349252.77999999985</v>
      </c>
      <c r="V56" s="715"/>
      <c r="W56" s="715"/>
      <c r="X56" s="715">
        <v>349252.77999999985</v>
      </c>
      <c r="Y56" s="716"/>
      <c r="Z56" s="716"/>
      <c r="AA56" s="715">
        <v>75120.250000000116</v>
      </c>
      <c r="AB56" s="715">
        <v>-9347.7799999998533</v>
      </c>
      <c r="AC56" s="715"/>
      <c r="AD56" s="715">
        <v>83545.8</v>
      </c>
      <c r="AE56" s="715">
        <v>4667.93</v>
      </c>
      <c r="AF56" s="715">
        <v>4761.7000000000007</v>
      </c>
      <c r="AG56" s="722">
        <f t="shared" si="0"/>
        <v>0</v>
      </c>
      <c r="AH56" s="722">
        <f t="shared" si="1"/>
        <v>0</v>
      </c>
      <c r="AI56" s="710">
        <v>114</v>
      </c>
      <c r="AJ56" s="710">
        <v>240246.56545454543</v>
      </c>
      <c r="AK56" s="710">
        <f t="shared" si="2"/>
        <v>2</v>
      </c>
    </row>
    <row r="57" spans="1:37" x14ac:dyDescent="0.25">
      <c r="B57" s="728">
        <v>113</v>
      </c>
      <c r="C57" s="727" t="s">
        <v>757</v>
      </c>
      <c r="D57" s="726"/>
      <c r="E57" s="725">
        <v>21065.24</v>
      </c>
      <c r="F57" s="724">
        <v>9055.4399999999441</v>
      </c>
      <c r="G57" s="724">
        <v>1049223</v>
      </c>
      <c r="H57" s="724">
        <v>1058278.44</v>
      </c>
      <c r="I57" s="724">
        <v>1003370.7000000001</v>
      </c>
      <c r="J57" s="724">
        <v>54907.739999999874</v>
      </c>
      <c r="K57" s="723">
        <v>12054.58</v>
      </c>
      <c r="M57" s="714">
        <v>113</v>
      </c>
      <c r="N57" s="720" t="s">
        <v>757</v>
      </c>
      <c r="O57" s="719"/>
      <c r="P57" s="718">
        <v>21065.24</v>
      </c>
      <c r="Q57" s="715">
        <v>9055.4399999999441</v>
      </c>
      <c r="R57" s="715">
        <v>1049223</v>
      </c>
      <c r="S57" s="715">
        <v>1058278.44</v>
      </c>
      <c r="T57" s="715">
        <v>1003370.7000000001</v>
      </c>
      <c r="U57" s="715">
        <v>1003370.6999999998</v>
      </c>
      <c r="V57" s="715"/>
      <c r="W57" s="715"/>
      <c r="X57" s="715">
        <v>1003370.6999999998</v>
      </c>
      <c r="Y57" s="716"/>
      <c r="Z57" s="716"/>
      <c r="AA57" s="715">
        <v>54907.740000000107</v>
      </c>
      <c r="AB57" s="715">
        <v>45852.300000000163</v>
      </c>
      <c r="AC57" s="715"/>
      <c r="AD57" s="715">
        <v>65792.290000000008</v>
      </c>
      <c r="AE57" s="715">
        <v>9010.66</v>
      </c>
      <c r="AF57" s="715">
        <v>12054.580000000002</v>
      </c>
      <c r="AG57" s="722">
        <f t="shared" si="0"/>
        <v>0</v>
      </c>
      <c r="AH57" s="722">
        <f t="shared" si="1"/>
        <v>2.3283064365386963E-10</v>
      </c>
      <c r="AI57" s="710">
        <v>115</v>
      </c>
      <c r="AJ57" s="710">
        <v>405868.92564826703</v>
      </c>
      <c r="AK57" s="710">
        <f t="shared" si="2"/>
        <v>2</v>
      </c>
    </row>
    <row r="58" spans="1:37" x14ac:dyDescent="0.25">
      <c r="B58" s="728">
        <v>114</v>
      </c>
      <c r="C58" s="727" t="s">
        <v>758</v>
      </c>
      <c r="D58" s="726"/>
      <c r="E58" s="725">
        <v>10364.18</v>
      </c>
      <c r="F58" s="724">
        <v>22166.319999999978</v>
      </c>
      <c r="G58" s="724">
        <v>240782</v>
      </c>
      <c r="H58" s="724">
        <v>262948.31999999995</v>
      </c>
      <c r="I58" s="724">
        <v>245597.85000000015</v>
      </c>
      <c r="J58" s="724">
        <v>17350.469999999797</v>
      </c>
      <c r="K58" s="723">
        <v>14785.83</v>
      </c>
      <c r="M58" s="714">
        <v>114</v>
      </c>
      <c r="N58" s="720" t="s">
        <v>758</v>
      </c>
      <c r="O58" s="719"/>
      <c r="P58" s="718">
        <v>10364.18</v>
      </c>
      <c r="Q58" s="715">
        <v>22166.319999999978</v>
      </c>
      <c r="R58" s="715">
        <v>240782</v>
      </c>
      <c r="S58" s="715">
        <v>262948.31999999995</v>
      </c>
      <c r="T58" s="715">
        <v>245597.85000000015</v>
      </c>
      <c r="U58" s="715">
        <v>245597.85000000009</v>
      </c>
      <c r="V58" s="715"/>
      <c r="W58" s="715"/>
      <c r="X58" s="715">
        <v>245597.85000000009</v>
      </c>
      <c r="Y58" s="716"/>
      <c r="Z58" s="716"/>
      <c r="AA58" s="715">
        <v>17350.469999999856</v>
      </c>
      <c r="AB58" s="715">
        <v>-4815.8500000001222</v>
      </c>
      <c r="AC58" s="715"/>
      <c r="AD58" s="715">
        <v>33596.03</v>
      </c>
      <c r="AE58" s="715">
        <v>-4421.6500000000005</v>
      </c>
      <c r="AF58" s="715">
        <v>14785.830000000002</v>
      </c>
      <c r="AG58" s="722">
        <f t="shared" si="0"/>
        <v>0</v>
      </c>
      <c r="AH58" s="722">
        <f t="shared" si="1"/>
        <v>5.8207660913467407E-11</v>
      </c>
      <c r="AI58" s="710">
        <v>157</v>
      </c>
      <c r="AJ58" s="710">
        <v>4627221.0487701278</v>
      </c>
      <c r="AK58" s="710">
        <f t="shared" si="2"/>
        <v>43</v>
      </c>
    </row>
    <row r="59" spans="1:37" x14ac:dyDescent="0.25">
      <c r="B59" s="728">
        <v>115</v>
      </c>
      <c r="C59" s="727" t="s">
        <v>759</v>
      </c>
      <c r="D59" s="726"/>
      <c r="E59" s="725">
        <v>8515.94</v>
      </c>
      <c r="F59" s="724">
        <v>39447.850000000035</v>
      </c>
      <c r="G59" s="724">
        <v>389399</v>
      </c>
      <c r="H59" s="724">
        <v>428846.85000000003</v>
      </c>
      <c r="I59" s="724">
        <v>352122.7300000001</v>
      </c>
      <c r="J59" s="724">
        <v>76724.119999999937</v>
      </c>
      <c r="K59" s="723">
        <v>13127.13</v>
      </c>
      <c r="M59" s="714">
        <v>115</v>
      </c>
      <c r="N59" s="720" t="s">
        <v>759</v>
      </c>
      <c r="O59" s="719"/>
      <c r="P59" s="718">
        <v>8515.94</v>
      </c>
      <c r="Q59" s="715">
        <v>39447.850000000035</v>
      </c>
      <c r="R59" s="715">
        <v>389399</v>
      </c>
      <c r="S59" s="715">
        <v>428846.85000000003</v>
      </c>
      <c r="T59" s="715">
        <v>352122.7300000001</v>
      </c>
      <c r="U59" s="715">
        <v>352122.7300000001</v>
      </c>
      <c r="V59" s="715"/>
      <c r="W59" s="715"/>
      <c r="X59" s="715">
        <v>352122.7300000001</v>
      </c>
      <c r="Y59" s="716"/>
      <c r="Z59" s="716"/>
      <c r="AA59" s="715">
        <v>76724.119999999937</v>
      </c>
      <c r="AB59" s="715">
        <v>37276.269999999902</v>
      </c>
      <c r="AC59" s="715"/>
      <c r="AD59" s="715">
        <v>88480.06</v>
      </c>
      <c r="AE59" s="715">
        <v>-4611.1899999999996</v>
      </c>
      <c r="AF59" s="715">
        <v>13127.130000000001</v>
      </c>
      <c r="AG59" s="722">
        <f t="shared" si="0"/>
        <v>0</v>
      </c>
      <c r="AH59" s="722">
        <f t="shared" si="1"/>
        <v>0</v>
      </c>
      <c r="AI59" s="710">
        <v>176</v>
      </c>
      <c r="AJ59" s="710">
        <v>240000</v>
      </c>
      <c r="AK59" s="710">
        <f t="shared" si="2"/>
        <v>61</v>
      </c>
    </row>
    <row r="60" spans="1:37" x14ac:dyDescent="0.25">
      <c r="B60" s="748">
        <v>119</v>
      </c>
      <c r="C60" s="747" t="s">
        <v>760</v>
      </c>
      <c r="D60" s="726"/>
      <c r="E60" s="725">
        <v>13666.71</v>
      </c>
      <c r="F60" s="724"/>
      <c r="G60" s="724">
        <v>0</v>
      </c>
      <c r="H60" s="724">
        <v>0</v>
      </c>
      <c r="I60" s="724">
        <v>47647.64</v>
      </c>
      <c r="J60" s="724">
        <v>-47647.64</v>
      </c>
      <c r="K60" s="723">
        <v>13666.71</v>
      </c>
      <c r="M60" s="746">
        <v>119</v>
      </c>
      <c r="N60" s="745" t="s">
        <v>760</v>
      </c>
      <c r="O60" s="719"/>
      <c r="P60" s="718">
        <v>13666.71</v>
      </c>
      <c r="Q60" s="715"/>
      <c r="R60" s="715">
        <v>0</v>
      </c>
      <c r="S60" s="715">
        <v>0</v>
      </c>
      <c r="T60" s="715">
        <v>47647.64</v>
      </c>
      <c r="U60" s="715">
        <v>47647.64</v>
      </c>
      <c r="V60" s="715"/>
      <c r="W60" s="715"/>
      <c r="X60" s="715">
        <v>47647.64</v>
      </c>
      <c r="Y60" s="716"/>
      <c r="Z60" s="716"/>
      <c r="AA60" s="715">
        <v>-47647.64</v>
      </c>
      <c r="AB60" s="715">
        <v>-47647.64</v>
      </c>
      <c r="AC60" s="715"/>
      <c r="AD60" s="715">
        <v>0.13</v>
      </c>
      <c r="AE60" s="715">
        <v>0</v>
      </c>
      <c r="AF60" s="715">
        <v>13666.71</v>
      </c>
      <c r="AG60" s="722">
        <f t="shared" si="0"/>
        <v>0</v>
      </c>
      <c r="AH60" s="722">
        <f t="shared" si="1"/>
        <v>0</v>
      </c>
      <c r="AI60" s="710">
        <v>187</v>
      </c>
      <c r="AJ60" s="710">
        <v>500000</v>
      </c>
      <c r="AK60" s="710">
        <f t="shared" si="2"/>
        <v>68</v>
      </c>
    </row>
    <row r="61" spans="1:37" x14ac:dyDescent="0.25">
      <c r="B61" s="728">
        <v>157</v>
      </c>
      <c r="C61" s="727" t="s">
        <v>763</v>
      </c>
      <c r="D61" s="726"/>
      <c r="E61" s="725">
        <v>18777</v>
      </c>
      <c r="F61" s="724">
        <v>-78916.030000000261</v>
      </c>
      <c r="G61" s="724">
        <v>4500098</v>
      </c>
      <c r="H61" s="724">
        <v>4421181.97</v>
      </c>
      <c r="I61" s="724">
        <v>4575425.2199999979</v>
      </c>
      <c r="J61" s="724">
        <v>-154243.24999999814</v>
      </c>
      <c r="K61" s="723">
        <v>37880.129999999997</v>
      </c>
      <c r="M61" s="744">
        <v>157</v>
      </c>
      <c r="N61" s="720" t="s">
        <v>763</v>
      </c>
      <c r="O61" s="719"/>
      <c r="P61" s="718">
        <v>18777</v>
      </c>
      <c r="Q61" s="715">
        <v>-78916.030000000261</v>
      </c>
      <c r="R61" s="715">
        <v>4500098</v>
      </c>
      <c r="S61" s="715">
        <v>4421181.97</v>
      </c>
      <c r="T61" s="715">
        <v>4575425.2199999979</v>
      </c>
      <c r="U61" s="715">
        <v>4575425.2199999979</v>
      </c>
      <c r="V61" s="715"/>
      <c r="W61" s="715"/>
      <c r="X61" s="715">
        <v>4575425.2199999979</v>
      </c>
      <c r="Y61" s="716"/>
      <c r="Z61" s="716"/>
      <c r="AA61" s="715">
        <v>-154243.24999999814</v>
      </c>
      <c r="AB61" s="715">
        <v>-75327.219999997877</v>
      </c>
      <c r="AC61" s="715"/>
      <c r="AD61" s="715">
        <v>117663.06</v>
      </c>
      <c r="AE61" s="715">
        <v>-19103.13</v>
      </c>
      <c r="AF61" s="715">
        <v>37880.130000000005</v>
      </c>
      <c r="AG61" s="722">
        <f t="shared" si="0"/>
        <v>0</v>
      </c>
      <c r="AH61" s="722">
        <f t="shared" si="1"/>
        <v>0</v>
      </c>
      <c r="AI61" s="710">
        <v>189</v>
      </c>
      <c r="AJ61" s="710">
        <v>120000</v>
      </c>
      <c r="AK61" s="710">
        <f t="shared" si="2"/>
        <v>32</v>
      </c>
    </row>
    <row r="62" spans="1:37" x14ac:dyDescent="0.25">
      <c r="A62" s="710" t="s">
        <v>469</v>
      </c>
      <c r="B62" s="728">
        <v>171</v>
      </c>
      <c r="C62" s="727" t="s">
        <v>768</v>
      </c>
      <c r="D62" s="726"/>
      <c r="E62" s="725">
        <v>14849.75</v>
      </c>
      <c r="F62" s="724">
        <v>680873.08000000007</v>
      </c>
      <c r="G62" s="724">
        <v>4557833</v>
      </c>
      <c r="H62" s="724">
        <v>5238706.08</v>
      </c>
      <c r="I62" s="724">
        <v>5187172.240000003</v>
      </c>
      <c r="J62" s="724">
        <v>51533.839999997057</v>
      </c>
      <c r="K62" s="723">
        <v>12233.23</v>
      </c>
      <c r="M62" s="714">
        <v>171</v>
      </c>
      <c r="N62" s="720" t="s">
        <v>768</v>
      </c>
      <c r="O62" s="719"/>
      <c r="P62" s="718">
        <v>14849.75</v>
      </c>
      <c r="Q62" s="715">
        <v>680873.08000000007</v>
      </c>
      <c r="R62" s="715">
        <v>4557833</v>
      </c>
      <c r="S62" s="715">
        <v>5238706.08</v>
      </c>
      <c r="T62" s="715">
        <v>5187172.240000003</v>
      </c>
      <c r="U62" s="715">
        <v>5187172.2400000021</v>
      </c>
      <c r="V62" s="715"/>
      <c r="W62" s="715"/>
      <c r="X62" s="715">
        <v>5187172.2400000021</v>
      </c>
      <c r="Y62" s="716"/>
      <c r="Z62" s="716"/>
      <c r="AA62" s="715">
        <v>51533.839999997988</v>
      </c>
      <c r="AB62" s="715">
        <v>-629339.24000000209</v>
      </c>
      <c r="AC62" s="715"/>
      <c r="AD62" s="715">
        <v>132885.79</v>
      </c>
      <c r="AE62" s="715">
        <v>2616.5200000000004</v>
      </c>
      <c r="AF62" s="715">
        <v>12233.23</v>
      </c>
      <c r="AG62" s="722">
        <f t="shared" si="0"/>
        <v>0</v>
      </c>
      <c r="AH62" s="722">
        <f t="shared" si="1"/>
        <v>9.3132257461547852E-10</v>
      </c>
      <c r="AI62" s="710">
        <v>190</v>
      </c>
      <c r="AJ62" s="710">
        <v>240000</v>
      </c>
      <c r="AK62" s="710">
        <f t="shared" si="2"/>
        <v>19</v>
      </c>
    </row>
    <row r="63" spans="1:37" x14ac:dyDescent="0.25">
      <c r="B63" s="728">
        <v>176</v>
      </c>
      <c r="C63" s="727" t="s">
        <v>962</v>
      </c>
      <c r="D63" s="726"/>
      <c r="E63" s="725">
        <v>12711.44</v>
      </c>
      <c r="F63" s="724">
        <v>129377.28999999995</v>
      </c>
      <c r="G63" s="724">
        <v>220000</v>
      </c>
      <c r="H63" s="724">
        <v>349377.28999999992</v>
      </c>
      <c r="I63" s="724">
        <v>230548.70999999985</v>
      </c>
      <c r="J63" s="724">
        <v>118828.58000000007</v>
      </c>
      <c r="K63" s="723">
        <v>14870.69</v>
      </c>
      <c r="M63" s="714">
        <v>176</v>
      </c>
      <c r="N63" s="720" t="s">
        <v>962</v>
      </c>
      <c r="O63" s="719"/>
      <c r="P63" s="718">
        <v>12711.44</v>
      </c>
      <c r="Q63" s="715">
        <v>129377.28999999995</v>
      </c>
      <c r="R63" s="715">
        <v>220000</v>
      </c>
      <c r="S63" s="715">
        <v>349377.28999999992</v>
      </c>
      <c r="T63" s="715">
        <v>230548.70999999985</v>
      </c>
      <c r="U63" s="715">
        <v>230548.7099999999</v>
      </c>
      <c r="V63" s="715"/>
      <c r="W63" s="715"/>
      <c r="X63" s="715">
        <v>230548.7099999999</v>
      </c>
      <c r="Y63" s="716"/>
      <c r="Z63" s="716"/>
      <c r="AA63" s="715">
        <v>118828.58000000002</v>
      </c>
      <c r="AB63" s="715">
        <v>-10548.709999999934</v>
      </c>
      <c r="AC63" s="715"/>
      <c r="AD63" s="715">
        <v>133148.6</v>
      </c>
      <c r="AE63" s="715">
        <v>-2159.25</v>
      </c>
      <c r="AF63" s="715">
        <v>14870.69</v>
      </c>
      <c r="AG63" s="722">
        <f t="shared" si="0"/>
        <v>0</v>
      </c>
      <c r="AH63" s="722">
        <f t="shared" si="1"/>
        <v>0</v>
      </c>
      <c r="AI63" s="710">
        <v>196</v>
      </c>
      <c r="AJ63" s="710">
        <v>1000000</v>
      </c>
      <c r="AK63" s="710">
        <f t="shared" si="2"/>
        <v>20</v>
      </c>
    </row>
    <row r="64" spans="1:37" x14ac:dyDescent="0.25">
      <c r="B64" s="728">
        <v>187</v>
      </c>
      <c r="C64" s="727" t="s">
        <v>1384</v>
      </c>
      <c r="D64" s="726"/>
      <c r="E64" s="725">
        <v>5113.75</v>
      </c>
      <c r="F64" s="724">
        <v>161054.43</v>
      </c>
      <c r="G64" s="724">
        <v>458333</v>
      </c>
      <c r="H64" s="724">
        <v>619387.42999999993</v>
      </c>
      <c r="I64" s="724">
        <v>479020.72999999975</v>
      </c>
      <c r="J64" s="724">
        <v>140366.70000000019</v>
      </c>
      <c r="K64" s="723">
        <v>9698.75</v>
      </c>
      <c r="M64" s="714">
        <v>187</v>
      </c>
      <c r="N64" s="720" t="s">
        <v>1384</v>
      </c>
      <c r="O64" s="719"/>
      <c r="P64" s="718">
        <v>5113.75</v>
      </c>
      <c r="Q64" s="715">
        <v>161054.43</v>
      </c>
      <c r="R64" s="715">
        <v>458333</v>
      </c>
      <c r="S64" s="715">
        <v>619387.42999999993</v>
      </c>
      <c r="T64" s="715">
        <v>479020.72999999975</v>
      </c>
      <c r="U64" s="715">
        <v>479020.72999999975</v>
      </c>
      <c r="V64" s="715"/>
      <c r="W64" s="715"/>
      <c r="X64" s="715">
        <v>479020.72999999975</v>
      </c>
      <c r="Y64" s="716"/>
      <c r="Z64" s="716"/>
      <c r="AA64" s="715">
        <v>140366.70000000019</v>
      </c>
      <c r="AB64" s="715">
        <v>-20687.729999999807</v>
      </c>
      <c r="AC64" s="715"/>
      <c r="AD64" s="715">
        <v>159691.45000000001</v>
      </c>
      <c r="AE64" s="715">
        <v>-4585</v>
      </c>
      <c r="AF64" s="715">
        <v>9698.75</v>
      </c>
      <c r="AG64" s="722">
        <f t="shared" si="0"/>
        <v>0</v>
      </c>
      <c r="AH64" s="722">
        <f t="shared" si="1"/>
        <v>0</v>
      </c>
      <c r="AI64" s="710">
        <v>202</v>
      </c>
      <c r="AJ64" s="710">
        <v>309139.09215252002</v>
      </c>
      <c r="AK64" s="710">
        <f t="shared" si="2"/>
        <v>15</v>
      </c>
    </row>
    <row r="65" spans="2:37" x14ac:dyDescent="0.25">
      <c r="B65" s="728">
        <v>189</v>
      </c>
      <c r="C65" s="727" t="s">
        <v>964</v>
      </c>
      <c r="D65" s="726"/>
      <c r="E65" s="725">
        <v>4520.55</v>
      </c>
      <c r="F65" s="724">
        <v>68701.759999999995</v>
      </c>
      <c r="G65" s="724">
        <v>110000</v>
      </c>
      <c r="H65" s="724">
        <v>178701.76</v>
      </c>
      <c r="I65" s="724">
        <v>73102.850000000006</v>
      </c>
      <c r="J65" s="724">
        <v>105598.91</v>
      </c>
      <c r="K65" s="723">
        <v>8520.5499999999993</v>
      </c>
      <c r="M65" s="714">
        <v>189</v>
      </c>
      <c r="N65" s="720" t="s">
        <v>964</v>
      </c>
      <c r="O65" s="719"/>
      <c r="P65" s="718">
        <v>4520.55</v>
      </c>
      <c r="Q65" s="715">
        <v>68701.759999999995</v>
      </c>
      <c r="R65" s="715">
        <v>110000</v>
      </c>
      <c r="S65" s="715">
        <v>178701.76</v>
      </c>
      <c r="T65" s="715">
        <v>73102.850000000006</v>
      </c>
      <c r="U65" s="715">
        <v>73102.850000000006</v>
      </c>
      <c r="V65" s="715"/>
      <c r="W65" s="715"/>
      <c r="X65" s="715">
        <v>73102.850000000006</v>
      </c>
      <c r="Y65" s="716"/>
      <c r="Z65" s="716"/>
      <c r="AA65" s="715">
        <v>105598.91</v>
      </c>
      <c r="AB65" s="715">
        <v>36897.150000000009</v>
      </c>
      <c r="AC65" s="715"/>
      <c r="AD65" s="715">
        <v>115814.64</v>
      </c>
      <c r="AE65" s="715">
        <v>-4000</v>
      </c>
      <c r="AF65" s="715">
        <v>8520.5499999999993</v>
      </c>
      <c r="AG65" s="722">
        <f t="shared" si="0"/>
        <v>0</v>
      </c>
      <c r="AH65" s="722">
        <f t="shared" si="1"/>
        <v>0</v>
      </c>
      <c r="AI65" s="710">
        <v>203</v>
      </c>
      <c r="AJ65" s="710">
        <v>240128.14181818182</v>
      </c>
      <c r="AK65" s="710">
        <f t="shared" si="2"/>
        <v>14</v>
      </c>
    </row>
    <row r="66" spans="2:37" x14ac:dyDescent="0.25">
      <c r="B66" s="728">
        <v>190</v>
      </c>
      <c r="C66" s="727" t="s">
        <v>965</v>
      </c>
      <c r="D66" s="726"/>
      <c r="E66" s="725">
        <v>8751.2000000000007</v>
      </c>
      <c r="F66" s="724">
        <v>135744.95999999996</v>
      </c>
      <c r="G66" s="724">
        <v>220000</v>
      </c>
      <c r="H66" s="724">
        <v>355744.95999999996</v>
      </c>
      <c r="I66" s="724">
        <v>249613.84000000014</v>
      </c>
      <c r="J66" s="724">
        <v>106131.11999999982</v>
      </c>
      <c r="K66" s="723">
        <v>11318.7</v>
      </c>
      <c r="M66" s="714">
        <v>190</v>
      </c>
      <c r="N66" s="720" t="s">
        <v>965</v>
      </c>
      <c r="O66" s="719"/>
      <c r="P66" s="718">
        <v>8751.2000000000007</v>
      </c>
      <c r="Q66" s="715">
        <v>135744.95999999996</v>
      </c>
      <c r="R66" s="715">
        <v>220000</v>
      </c>
      <c r="S66" s="715">
        <v>355744.95999999996</v>
      </c>
      <c r="T66" s="715">
        <v>249613.84000000014</v>
      </c>
      <c r="U66" s="715">
        <v>249613.84000000003</v>
      </c>
      <c r="V66" s="715"/>
      <c r="W66" s="715"/>
      <c r="X66" s="715">
        <v>249613.84000000003</v>
      </c>
      <c r="Y66" s="716"/>
      <c r="Z66" s="716"/>
      <c r="AA66" s="715">
        <v>106131.11999999994</v>
      </c>
      <c r="AB66" s="715">
        <v>-29613.840000000026</v>
      </c>
      <c r="AC66" s="715"/>
      <c r="AD66" s="715">
        <v>119990.69</v>
      </c>
      <c r="AE66" s="715">
        <v>-2567.5</v>
      </c>
      <c r="AF66" s="715">
        <v>11318.7</v>
      </c>
      <c r="AG66" s="722">
        <f t="shared" si="0"/>
        <v>0</v>
      </c>
      <c r="AH66" s="722">
        <f t="shared" si="1"/>
        <v>1.1641532182693481E-10</v>
      </c>
      <c r="AI66" s="710">
        <v>205</v>
      </c>
      <c r="AJ66" s="710">
        <v>491053.70114423492</v>
      </c>
      <c r="AK66" s="710">
        <f t="shared" si="2"/>
        <v>15</v>
      </c>
    </row>
    <row r="67" spans="2:37" x14ac:dyDescent="0.25">
      <c r="B67" s="728">
        <v>196</v>
      </c>
      <c r="C67" s="727" t="s">
        <v>955</v>
      </c>
      <c r="D67" s="726"/>
      <c r="E67" s="725">
        <v>26490.42</v>
      </c>
      <c r="F67" s="724">
        <v>182890.18000000017</v>
      </c>
      <c r="G67" s="724">
        <v>1000000</v>
      </c>
      <c r="H67" s="724">
        <v>1182890.1800000002</v>
      </c>
      <c r="I67" s="724">
        <v>1107284.1600000008</v>
      </c>
      <c r="J67" s="724">
        <v>75606.01999999932</v>
      </c>
      <c r="K67" s="723">
        <v>31802.42</v>
      </c>
      <c r="M67" s="714">
        <v>196</v>
      </c>
      <c r="N67" s="720" t="s">
        <v>955</v>
      </c>
      <c r="O67" s="719"/>
      <c r="P67" s="718">
        <v>26490.42</v>
      </c>
      <c r="Q67" s="715">
        <v>182890.18000000017</v>
      </c>
      <c r="R67" s="715">
        <v>1000000</v>
      </c>
      <c r="S67" s="715">
        <v>1182890.1800000002</v>
      </c>
      <c r="T67" s="715">
        <v>1107284.1600000008</v>
      </c>
      <c r="U67" s="715">
        <v>1107284.1600000008</v>
      </c>
      <c r="V67" s="715"/>
      <c r="W67" s="715"/>
      <c r="X67" s="715">
        <v>1107284.1600000008</v>
      </c>
      <c r="Y67" s="716"/>
      <c r="Z67" s="716"/>
      <c r="AA67" s="715">
        <v>75606.01999999932</v>
      </c>
      <c r="AB67" s="715">
        <v>-107284.16000000085</v>
      </c>
      <c r="AC67" s="715"/>
      <c r="AD67" s="715">
        <v>108136.37</v>
      </c>
      <c r="AE67" s="715">
        <v>-5312</v>
      </c>
      <c r="AF67" s="715">
        <v>31802.42</v>
      </c>
      <c r="AG67" s="722">
        <f t="shared" si="0"/>
        <v>0</v>
      </c>
      <c r="AH67" s="722">
        <f t="shared" si="1"/>
        <v>0</v>
      </c>
      <c r="AI67" s="710">
        <v>206</v>
      </c>
      <c r="AJ67" s="710">
        <v>787215.35483161279</v>
      </c>
      <c r="AK67" s="710">
        <f t="shared" si="2"/>
        <v>10</v>
      </c>
    </row>
    <row r="68" spans="2:37" x14ac:dyDescent="0.25">
      <c r="B68" s="728">
        <v>202</v>
      </c>
      <c r="C68" s="727" t="s">
        <v>769</v>
      </c>
      <c r="D68" s="726"/>
      <c r="E68" s="725">
        <v>12440.11</v>
      </c>
      <c r="F68" s="724">
        <v>57305.419999999984</v>
      </c>
      <c r="G68" s="724">
        <v>328767</v>
      </c>
      <c r="H68" s="724">
        <v>386072.42</v>
      </c>
      <c r="I68" s="724">
        <v>302316.97999999986</v>
      </c>
      <c r="J68" s="724">
        <v>83755.440000000119</v>
      </c>
      <c r="K68" s="723">
        <v>13440.4</v>
      </c>
      <c r="M68" s="714">
        <v>202</v>
      </c>
      <c r="N68" s="720" t="s">
        <v>769</v>
      </c>
      <c r="O68" s="719"/>
      <c r="P68" s="718">
        <v>12440.11</v>
      </c>
      <c r="Q68" s="715">
        <v>57305.419999999984</v>
      </c>
      <c r="R68" s="715">
        <v>328767</v>
      </c>
      <c r="S68" s="715">
        <v>386072.42</v>
      </c>
      <c r="T68" s="715">
        <v>302316.97999999986</v>
      </c>
      <c r="U68" s="715">
        <v>302316.97999999992</v>
      </c>
      <c r="V68" s="715"/>
      <c r="W68" s="715"/>
      <c r="X68" s="715">
        <v>302316.97999999992</v>
      </c>
      <c r="Y68" s="716"/>
      <c r="Z68" s="716"/>
      <c r="AA68" s="715">
        <v>83755.440000000061</v>
      </c>
      <c r="AB68" s="715">
        <v>26450.020000000077</v>
      </c>
      <c r="AC68" s="715"/>
      <c r="AD68" s="715">
        <v>100342.2</v>
      </c>
      <c r="AE68" s="715">
        <v>-1000.29</v>
      </c>
      <c r="AF68" s="715">
        <v>13440.400000000001</v>
      </c>
      <c r="AG68" s="722">
        <f t="shared" si="0"/>
        <v>0</v>
      </c>
      <c r="AH68" s="722">
        <f t="shared" si="1"/>
        <v>0</v>
      </c>
      <c r="AI68" s="710">
        <v>208</v>
      </c>
      <c r="AJ68" s="710">
        <v>714377.80713085248</v>
      </c>
      <c r="AK68" s="710">
        <f t="shared" si="2"/>
        <v>6</v>
      </c>
    </row>
    <row r="69" spans="2:37" x14ac:dyDescent="0.25">
      <c r="B69" s="728">
        <v>203</v>
      </c>
      <c r="C69" s="727" t="s">
        <v>770</v>
      </c>
      <c r="D69" s="726"/>
      <c r="E69" s="725">
        <v>6788.68</v>
      </c>
      <c r="F69" s="724">
        <v>84612.630000000034</v>
      </c>
      <c r="G69" s="724">
        <v>241744</v>
      </c>
      <c r="H69" s="724">
        <v>326356.63</v>
      </c>
      <c r="I69" s="724">
        <v>233786.03999999998</v>
      </c>
      <c r="J69" s="724">
        <v>92570.590000000026</v>
      </c>
      <c r="K69" s="723">
        <v>6654.86</v>
      </c>
      <c r="M69" s="714">
        <v>203</v>
      </c>
      <c r="N69" s="720" t="s">
        <v>770</v>
      </c>
      <c r="O69" s="719"/>
      <c r="P69" s="718">
        <v>6788.68</v>
      </c>
      <c r="Q69" s="715">
        <v>84612.630000000034</v>
      </c>
      <c r="R69" s="715">
        <v>241744</v>
      </c>
      <c r="S69" s="715">
        <v>326356.63</v>
      </c>
      <c r="T69" s="715">
        <v>233786.03999999998</v>
      </c>
      <c r="U69" s="715">
        <v>233786.03999999998</v>
      </c>
      <c r="V69" s="715"/>
      <c r="W69" s="715"/>
      <c r="X69" s="715">
        <v>233786.03999999998</v>
      </c>
      <c r="Y69" s="716"/>
      <c r="Z69" s="716"/>
      <c r="AA69" s="715">
        <v>92570.590000000026</v>
      </c>
      <c r="AB69" s="715">
        <v>7957.9599999999919</v>
      </c>
      <c r="AC69" s="715"/>
      <c r="AD69" s="715">
        <v>97295.95</v>
      </c>
      <c r="AE69" s="715">
        <v>133.81999999999971</v>
      </c>
      <c r="AF69" s="715">
        <v>6654.8600000000006</v>
      </c>
      <c r="AG69" s="722">
        <f t="shared" si="0"/>
        <v>0</v>
      </c>
      <c r="AH69" s="722">
        <f t="shared" si="1"/>
        <v>0</v>
      </c>
      <c r="AI69" s="710">
        <v>211</v>
      </c>
      <c r="AJ69" s="710">
        <v>405816.477673546</v>
      </c>
      <c r="AK69" s="710">
        <f t="shared" si="2"/>
        <v>8</v>
      </c>
    </row>
    <row r="70" spans="2:37" x14ac:dyDescent="0.25">
      <c r="B70" s="728">
        <v>205</v>
      </c>
      <c r="C70" s="727" t="s">
        <v>771</v>
      </c>
      <c r="D70" s="726"/>
      <c r="E70" s="725">
        <v>12157.36</v>
      </c>
      <c r="F70" s="724">
        <v>95789.700000000012</v>
      </c>
      <c r="G70" s="724">
        <v>478886</v>
      </c>
      <c r="H70" s="724">
        <v>574675.69999999995</v>
      </c>
      <c r="I70" s="724">
        <v>445905.69999999995</v>
      </c>
      <c r="J70" s="724">
        <v>128770</v>
      </c>
      <c r="K70" s="723">
        <v>4650.62</v>
      </c>
      <c r="M70" s="714">
        <v>205</v>
      </c>
      <c r="N70" s="720" t="s">
        <v>771</v>
      </c>
      <c r="O70" s="719"/>
      <c r="P70" s="718">
        <v>12157.36</v>
      </c>
      <c r="Q70" s="715">
        <v>95789.700000000012</v>
      </c>
      <c r="R70" s="715">
        <v>478886</v>
      </c>
      <c r="S70" s="715">
        <v>574675.69999999995</v>
      </c>
      <c r="T70" s="715">
        <v>445905.69999999995</v>
      </c>
      <c r="U70" s="715">
        <v>445905.69999999995</v>
      </c>
      <c r="V70" s="715"/>
      <c r="W70" s="715"/>
      <c r="X70" s="715">
        <v>445905.69999999995</v>
      </c>
      <c r="Y70" s="716"/>
      <c r="Z70" s="716"/>
      <c r="AA70" s="715">
        <v>128770</v>
      </c>
      <c r="AB70" s="715">
        <v>32980.299999999988</v>
      </c>
      <c r="AC70" s="715"/>
      <c r="AD70" s="715">
        <v>141528.59</v>
      </c>
      <c r="AE70" s="715">
        <v>7506.7400000000016</v>
      </c>
      <c r="AF70" s="715">
        <v>4650.619999999999</v>
      </c>
      <c r="AG70" s="722">
        <f t="shared" ref="AG70:AG133" si="3">K70-AF70</f>
        <v>0</v>
      </c>
      <c r="AH70" s="722">
        <f t="shared" ref="AH70:AH133" si="4">AA70-J70</f>
        <v>0</v>
      </c>
      <c r="AI70" s="710">
        <v>216</v>
      </c>
      <c r="AJ70" s="710">
        <v>930458.73336436215</v>
      </c>
      <c r="AK70" s="710">
        <f t="shared" ref="AK70:AK133" si="5">AI70-M70</f>
        <v>11</v>
      </c>
    </row>
    <row r="71" spans="2:37" x14ac:dyDescent="0.25">
      <c r="B71" s="728">
        <v>206</v>
      </c>
      <c r="C71" s="727" t="s">
        <v>772</v>
      </c>
      <c r="D71" s="726"/>
      <c r="E71" s="725">
        <v>10916</v>
      </c>
      <c r="F71" s="724">
        <v>98906.220000000088</v>
      </c>
      <c r="G71" s="724">
        <v>764627</v>
      </c>
      <c r="H71" s="724">
        <v>863533.22000000009</v>
      </c>
      <c r="I71" s="724">
        <v>739909.24000000011</v>
      </c>
      <c r="J71" s="724">
        <v>123623.97999999998</v>
      </c>
      <c r="K71" s="723">
        <v>17143.5</v>
      </c>
      <c r="M71" s="714">
        <v>206</v>
      </c>
      <c r="N71" s="720" t="s">
        <v>772</v>
      </c>
      <c r="O71" s="719"/>
      <c r="P71" s="718">
        <v>10916</v>
      </c>
      <c r="Q71" s="715">
        <v>98906.220000000088</v>
      </c>
      <c r="R71" s="715">
        <v>764627</v>
      </c>
      <c r="S71" s="715">
        <v>863533.22000000009</v>
      </c>
      <c r="T71" s="715">
        <v>739909.24000000011</v>
      </c>
      <c r="U71" s="715">
        <v>739909.24000000011</v>
      </c>
      <c r="V71" s="715"/>
      <c r="W71" s="715"/>
      <c r="X71" s="715">
        <v>739909.24000000011</v>
      </c>
      <c r="Y71" s="716"/>
      <c r="Z71" s="716"/>
      <c r="AA71" s="715">
        <v>123623.97999999998</v>
      </c>
      <c r="AB71" s="715">
        <v>24717.759999999893</v>
      </c>
      <c r="AC71" s="715"/>
      <c r="AD71" s="715">
        <v>140043.06</v>
      </c>
      <c r="AE71" s="715">
        <v>-6227.5</v>
      </c>
      <c r="AF71" s="715">
        <v>17143.5</v>
      </c>
      <c r="AG71" s="722">
        <f t="shared" si="3"/>
        <v>0</v>
      </c>
      <c r="AH71" s="722">
        <f t="shared" si="4"/>
        <v>0</v>
      </c>
      <c r="AI71" s="710">
        <v>217</v>
      </c>
      <c r="AJ71" s="710">
        <v>484355.96798959014</v>
      </c>
      <c r="AK71" s="710">
        <f t="shared" si="5"/>
        <v>11</v>
      </c>
    </row>
    <row r="72" spans="2:37" x14ac:dyDescent="0.25">
      <c r="B72" s="728">
        <v>208</v>
      </c>
      <c r="C72" s="727" t="s">
        <v>773</v>
      </c>
      <c r="D72" s="726"/>
      <c r="E72" s="725">
        <v>12999.84</v>
      </c>
      <c r="F72" s="724">
        <v>41823.689999999944</v>
      </c>
      <c r="G72" s="724">
        <v>704786</v>
      </c>
      <c r="H72" s="724">
        <v>746609.69</v>
      </c>
      <c r="I72" s="724">
        <v>684764.56</v>
      </c>
      <c r="J72" s="724">
        <v>61845.129999999888</v>
      </c>
      <c r="K72" s="723">
        <v>10787.51</v>
      </c>
      <c r="M72" s="714">
        <v>208</v>
      </c>
      <c r="N72" s="720" t="s">
        <v>773</v>
      </c>
      <c r="O72" s="719"/>
      <c r="P72" s="718">
        <v>12999.839999999997</v>
      </c>
      <c r="Q72" s="715">
        <v>41823.689999999944</v>
      </c>
      <c r="R72" s="715">
        <v>704786</v>
      </c>
      <c r="S72" s="715">
        <v>746609.69</v>
      </c>
      <c r="T72" s="715">
        <v>684764.56</v>
      </c>
      <c r="U72" s="715">
        <v>684764.56</v>
      </c>
      <c r="V72" s="715"/>
      <c r="W72" s="715"/>
      <c r="X72" s="715">
        <v>684764.56</v>
      </c>
      <c r="Y72" s="716"/>
      <c r="Z72" s="716"/>
      <c r="AA72" s="715">
        <v>61845.129999999888</v>
      </c>
      <c r="AB72" s="715">
        <v>20021.439999999944</v>
      </c>
      <c r="AC72" s="715"/>
      <c r="AD72" s="715">
        <v>86709.759999999995</v>
      </c>
      <c r="AE72" s="715">
        <v>2212.33</v>
      </c>
      <c r="AF72" s="715">
        <v>10787.509999999997</v>
      </c>
      <c r="AG72" s="722">
        <f t="shared" si="3"/>
        <v>0</v>
      </c>
      <c r="AH72" s="722">
        <f t="shared" si="4"/>
        <v>0</v>
      </c>
      <c r="AI72" s="710">
        <v>219</v>
      </c>
      <c r="AJ72" s="710">
        <v>1303403.0288298202</v>
      </c>
      <c r="AK72" s="710">
        <f t="shared" si="5"/>
        <v>11</v>
      </c>
    </row>
    <row r="73" spans="2:37" x14ac:dyDescent="0.25">
      <c r="B73" s="728">
        <v>211</v>
      </c>
      <c r="C73" s="727" t="s">
        <v>774</v>
      </c>
      <c r="D73" s="726"/>
      <c r="E73" s="725">
        <v>7095.18</v>
      </c>
      <c r="F73" s="724">
        <v>65777.81</v>
      </c>
      <c r="G73" s="724">
        <v>396695</v>
      </c>
      <c r="H73" s="724">
        <v>462472.81</v>
      </c>
      <c r="I73" s="724">
        <v>384519.65999999992</v>
      </c>
      <c r="J73" s="724">
        <v>77953.150000000081</v>
      </c>
      <c r="K73" s="723">
        <v>10983.79</v>
      </c>
      <c r="M73" s="714">
        <v>211</v>
      </c>
      <c r="N73" s="720" t="s">
        <v>774</v>
      </c>
      <c r="O73" s="719"/>
      <c r="P73" s="718">
        <v>7095.18</v>
      </c>
      <c r="Q73" s="715">
        <v>65777.81</v>
      </c>
      <c r="R73" s="715">
        <v>396695</v>
      </c>
      <c r="S73" s="715">
        <v>462472.81</v>
      </c>
      <c r="T73" s="715">
        <v>384519.65999999992</v>
      </c>
      <c r="U73" s="715">
        <v>384519.66</v>
      </c>
      <c r="V73" s="715"/>
      <c r="W73" s="715"/>
      <c r="X73" s="715">
        <v>384519.66</v>
      </c>
      <c r="Y73" s="716"/>
      <c r="Z73" s="716"/>
      <c r="AA73" s="715">
        <v>77953.150000000023</v>
      </c>
      <c r="AB73" s="715">
        <v>12175.340000000026</v>
      </c>
      <c r="AC73" s="715"/>
      <c r="AD73" s="715">
        <v>88983.12</v>
      </c>
      <c r="AE73" s="715">
        <v>-3888.61</v>
      </c>
      <c r="AF73" s="715">
        <v>10983.79</v>
      </c>
      <c r="AG73" s="722">
        <f t="shared" si="3"/>
        <v>0</v>
      </c>
      <c r="AH73" s="722">
        <f t="shared" si="4"/>
        <v>0</v>
      </c>
      <c r="AI73" s="710">
        <v>220</v>
      </c>
      <c r="AJ73" s="710">
        <v>339743.84898924356</v>
      </c>
      <c r="AK73" s="710">
        <f t="shared" si="5"/>
        <v>9</v>
      </c>
    </row>
    <row r="74" spans="2:37" x14ac:dyDescent="0.25">
      <c r="B74" s="728">
        <v>216</v>
      </c>
      <c r="C74" s="727" t="s">
        <v>775</v>
      </c>
      <c r="D74" s="726"/>
      <c r="E74" s="725">
        <v>14480</v>
      </c>
      <c r="F74" s="724">
        <v>78410.460000000079</v>
      </c>
      <c r="G74" s="724">
        <v>902579</v>
      </c>
      <c r="H74" s="724">
        <v>980989.46000000008</v>
      </c>
      <c r="I74" s="724">
        <v>897385.56999999983</v>
      </c>
      <c r="J74" s="724">
        <v>83603.890000000247</v>
      </c>
      <c r="K74" s="723">
        <v>14441.62</v>
      </c>
      <c r="M74" s="714">
        <v>216</v>
      </c>
      <c r="N74" s="720" t="s">
        <v>775</v>
      </c>
      <c r="O74" s="719"/>
      <c r="P74" s="718">
        <v>14480</v>
      </c>
      <c r="Q74" s="715">
        <v>78410.460000000079</v>
      </c>
      <c r="R74" s="715">
        <v>902579</v>
      </c>
      <c r="S74" s="715">
        <v>980989.46000000008</v>
      </c>
      <c r="T74" s="715">
        <v>897385.56999999983</v>
      </c>
      <c r="U74" s="715">
        <v>897385.56999999983</v>
      </c>
      <c r="V74" s="715"/>
      <c r="W74" s="715"/>
      <c r="X74" s="715">
        <v>897385.56999999983</v>
      </c>
      <c r="Y74" s="716"/>
      <c r="Z74" s="716"/>
      <c r="AA74" s="715">
        <v>83603.890000000247</v>
      </c>
      <c r="AB74" s="715">
        <v>5193.4300000001676</v>
      </c>
      <c r="AC74" s="715"/>
      <c r="AD74" s="715">
        <v>100360.7</v>
      </c>
      <c r="AE74" s="715">
        <v>38.380000000000109</v>
      </c>
      <c r="AF74" s="715">
        <v>14441.619999999999</v>
      </c>
      <c r="AG74" s="722">
        <f t="shared" si="3"/>
        <v>0</v>
      </c>
      <c r="AH74" s="722">
        <f t="shared" si="4"/>
        <v>0</v>
      </c>
      <c r="AI74" s="710">
        <v>223</v>
      </c>
      <c r="AJ74" s="710">
        <v>630813.99814832979</v>
      </c>
      <c r="AK74" s="710">
        <f t="shared" si="5"/>
        <v>7</v>
      </c>
    </row>
    <row r="75" spans="2:37" x14ac:dyDescent="0.25">
      <c r="B75" s="728">
        <v>217</v>
      </c>
      <c r="C75" s="727" t="s">
        <v>776</v>
      </c>
      <c r="D75" s="726"/>
      <c r="E75" s="725">
        <v>19961.28</v>
      </c>
      <c r="F75" s="724">
        <v>41231.299999999988</v>
      </c>
      <c r="G75" s="724">
        <v>471359</v>
      </c>
      <c r="H75" s="724">
        <v>512590.3</v>
      </c>
      <c r="I75" s="724">
        <v>443911.8899999999</v>
      </c>
      <c r="J75" s="724">
        <v>68678.410000000091</v>
      </c>
      <c r="K75" s="723">
        <v>22445.63</v>
      </c>
      <c r="M75" s="714">
        <v>217</v>
      </c>
      <c r="N75" s="720" t="s">
        <v>776</v>
      </c>
      <c r="O75" s="719"/>
      <c r="P75" s="718">
        <v>19961.28</v>
      </c>
      <c r="Q75" s="715">
        <v>41231.299999999988</v>
      </c>
      <c r="R75" s="715">
        <v>471359</v>
      </c>
      <c r="S75" s="715">
        <v>512590.3</v>
      </c>
      <c r="T75" s="715">
        <v>443911.8899999999</v>
      </c>
      <c r="U75" s="715">
        <v>443911.8899999999</v>
      </c>
      <c r="V75" s="715"/>
      <c r="W75" s="715"/>
      <c r="X75" s="715">
        <v>443911.8899999999</v>
      </c>
      <c r="Y75" s="716"/>
      <c r="Z75" s="716"/>
      <c r="AA75" s="715">
        <v>68678.410000000091</v>
      </c>
      <c r="AB75" s="715">
        <v>27447.110000000102</v>
      </c>
      <c r="AC75" s="715"/>
      <c r="AD75" s="715">
        <v>96293.2</v>
      </c>
      <c r="AE75" s="715">
        <v>-2484.35</v>
      </c>
      <c r="AF75" s="715">
        <v>22445.629999999997</v>
      </c>
      <c r="AG75" s="722">
        <f t="shared" si="3"/>
        <v>0</v>
      </c>
      <c r="AH75" s="722">
        <f t="shared" si="4"/>
        <v>0</v>
      </c>
      <c r="AI75" s="710">
        <v>224</v>
      </c>
      <c r="AJ75" s="710">
        <v>347080.37895572599</v>
      </c>
      <c r="AK75" s="710">
        <f t="shared" si="5"/>
        <v>7</v>
      </c>
    </row>
    <row r="76" spans="2:37" x14ac:dyDescent="0.25">
      <c r="B76" s="728">
        <v>219</v>
      </c>
      <c r="C76" s="727" t="s">
        <v>777</v>
      </c>
      <c r="D76" s="726"/>
      <c r="E76" s="725">
        <v>4962.99</v>
      </c>
      <c r="F76" s="724">
        <v>109096.3600000001</v>
      </c>
      <c r="G76" s="724">
        <v>1202324</v>
      </c>
      <c r="H76" s="724">
        <v>1311420.3600000001</v>
      </c>
      <c r="I76" s="724">
        <v>1198959.0199999998</v>
      </c>
      <c r="J76" s="724">
        <v>112461.34000000032</v>
      </c>
      <c r="K76" s="723">
        <v>4453.3100000000004</v>
      </c>
      <c r="M76" s="714">
        <v>219</v>
      </c>
      <c r="N76" s="720" t="s">
        <v>777</v>
      </c>
      <c r="O76" s="719"/>
      <c r="P76" s="718">
        <v>4962.99</v>
      </c>
      <c r="Q76" s="715">
        <v>109096.3600000001</v>
      </c>
      <c r="R76" s="715">
        <v>1202324</v>
      </c>
      <c r="S76" s="715">
        <v>1311420.3600000001</v>
      </c>
      <c r="T76" s="715">
        <v>1198959.0199999998</v>
      </c>
      <c r="U76" s="715">
        <v>1198959.0199999998</v>
      </c>
      <c r="V76" s="715"/>
      <c r="W76" s="715"/>
      <c r="X76" s="715">
        <v>1198959.0199999998</v>
      </c>
      <c r="Y76" s="716"/>
      <c r="Z76" s="716"/>
      <c r="AA76" s="715">
        <v>112461.34000000032</v>
      </c>
      <c r="AB76" s="715">
        <v>3364.9800000002142</v>
      </c>
      <c r="AC76" s="715"/>
      <c r="AD76" s="715">
        <v>134463.04000000001</v>
      </c>
      <c r="AE76" s="715">
        <v>509.68000000000029</v>
      </c>
      <c r="AF76" s="715">
        <v>4453.3099999999995</v>
      </c>
      <c r="AG76" s="722">
        <f t="shared" si="3"/>
        <v>0</v>
      </c>
      <c r="AH76" s="722">
        <f t="shared" si="4"/>
        <v>0</v>
      </c>
      <c r="AI76" s="710">
        <v>225</v>
      </c>
      <c r="AJ76" s="710">
        <v>447604.25697756791</v>
      </c>
      <c r="AK76" s="710">
        <f t="shared" si="5"/>
        <v>6</v>
      </c>
    </row>
    <row r="77" spans="2:37" x14ac:dyDescent="0.25">
      <c r="B77" s="728">
        <v>220</v>
      </c>
      <c r="C77" s="727" t="s">
        <v>778</v>
      </c>
      <c r="D77" s="726"/>
      <c r="E77" s="725">
        <v>17359</v>
      </c>
      <c r="F77" s="724">
        <v>91616.460000000021</v>
      </c>
      <c r="G77" s="724">
        <v>336370</v>
      </c>
      <c r="H77" s="724">
        <v>427986.46</v>
      </c>
      <c r="I77" s="724">
        <v>343010.08000000013</v>
      </c>
      <c r="J77" s="724">
        <v>84976.379999999888</v>
      </c>
      <c r="K77" s="723">
        <v>13177.55</v>
      </c>
      <c r="M77" s="714">
        <v>220</v>
      </c>
      <c r="N77" s="720" t="s">
        <v>778</v>
      </c>
      <c r="O77" s="719"/>
      <c r="P77" s="718">
        <v>17359</v>
      </c>
      <c r="Q77" s="715">
        <v>91616.460000000021</v>
      </c>
      <c r="R77" s="715">
        <v>336370</v>
      </c>
      <c r="S77" s="715">
        <v>427986.46</v>
      </c>
      <c r="T77" s="715">
        <v>343010.08000000013</v>
      </c>
      <c r="U77" s="715">
        <v>343010.08000000013</v>
      </c>
      <c r="V77" s="715"/>
      <c r="W77" s="715"/>
      <c r="X77" s="715">
        <v>343010.08000000013</v>
      </c>
      <c r="Y77" s="716"/>
      <c r="Z77" s="716"/>
      <c r="AA77" s="715">
        <v>84976.379999999888</v>
      </c>
      <c r="AB77" s="715">
        <v>-6640.0800000001327</v>
      </c>
      <c r="AC77" s="715"/>
      <c r="AD77" s="715">
        <v>100702.78</v>
      </c>
      <c r="AE77" s="715">
        <v>4181.4500000000007</v>
      </c>
      <c r="AF77" s="715">
        <v>13177.55</v>
      </c>
      <c r="AG77" s="722">
        <f t="shared" si="3"/>
        <v>0</v>
      </c>
      <c r="AH77" s="722">
        <f t="shared" si="4"/>
        <v>0</v>
      </c>
      <c r="AI77" s="710">
        <v>228</v>
      </c>
      <c r="AJ77" s="710">
        <v>1033232.0052984941</v>
      </c>
      <c r="AK77" s="710">
        <f t="shared" si="5"/>
        <v>8</v>
      </c>
    </row>
    <row r="78" spans="2:37" x14ac:dyDescent="0.25">
      <c r="B78" s="728">
        <v>223</v>
      </c>
      <c r="C78" s="727" t="s">
        <v>779</v>
      </c>
      <c r="D78" s="726"/>
      <c r="E78" s="725">
        <v>3042</v>
      </c>
      <c r="F78" s="724">
        <v>54618.399999999907</v>
      </c>
      <c r="G78" s="724">
        <v>629090</v>
      </c>
      <c r="H78" s="724">
        <v>683708.39999999991</v>
      </c>
      <c r="I78" s="724">
        <v>622728.50999999989</v>
      </c>
      <c r="J78" s="724">
        <v>60979.890000000014</v>
      </c>
      <c r="K78" s="723">
        <v>2657.71</v>
      </c>
      <c r="M78" s="714">
        <v>223</v>
      </c>
      <c r="N78" s="720" t="s">
        <v>779</v>
      </c>
      <c r="O78" s="719"/>
      <c r="P78" s="718">
        <v>3042</v>
      </c>
      <c r="Q78" s="715">
        <v>54618.399999999907</v>
      </c>
      <c r="R78" s="715">
        <v>629090</v>
      </c>
      <c r="S78" s="715">
        <v>683708.39999999991</v>
      </c>
      <c r="T78" s="715">
        <v>622728.50999999989</v>
      </c>
      <c r="U78" s="715">
        <v>622728.50999999989</v>
      </c>
      <c r="V78" s="715"/>
      <c r="W78" s="715"/>
      <c r="X78" s="715">
        <v>622728.50999999989</v>
      </c>
      <c r="Y78" s="716"/>
      <c r="Z78" s="716"/>
      <c r="AA78" s="715">
        <v>60979.890000000014</v>
      </c>
      <c r="AB78" s="715">
        <v>6361.4900000001071</v>
      </c>
      <c r="AC78" s="715"/>
      <c r="AD78" s="715">
        <v>71931.790000000008</v>
      </c>
      <c r="AE78" s="715">
        <v>384.28999999999996</v>
      </c>
      <c r="AF78" s="715">
        <v>2657.71</v>
      </c>
      <c r="AG78" s="722">
        <f t="shared" si="3"/>
        <v>0</v>
      </c>
      <c r="AH78" s="722">
        <f t="shared" si="4"/>
        <v>0</v>
      </c>
      <c r="AI78" s="710">
        <v>229</v>
      </c>
      <c r="AJ78" s="710">
        <v>1175988.5957632128</v>
      </c>
      <c r="AK78" s="710">
        <f t="shared" si="5"/>
        <v>6</v>
      </c>
    </row>
    <row r="79" spans="2:37" x14ac:dyDescent="0.25">
      <c r="B79" s="728">
        <v>224</v>
      </c>
      <c r="C79" s="727" t="s">
        <v>780</v>
      </c>
      <c r="D79" s="726"/>
      <c r="E79" s="725">
        <v>16348.21</v>
      </c>
      <c r="F79" s="724">
        <v>62019.72000000003</v>
      </c>
      <c r="G79" s="724">
        <v>359831</v>
      </c>
      <c r="H79" s="724">
        <v>421850.72000000003</v>
      </c>
      <c r="I79" s="724">
        <v>358509.97000000003</v>
      </c>
      <c r="J79" s="724">
        <v>63340.75</v>
      </c>
      <c r="K79" s="723">
        <v>3510.72</v>
      </c>
      <c r="M79" s="714">
        <v>224</v>
      </c>
      <c r="N79" s="720" t="s">
        <v>780</v>
      </c>
      <c r="O79" s="719"/>
      <c r="P79" s="718">
        <v>16348.21</v>
      </c>
      <c r="Q79" s="715">
        <v>62019.72000000003</v>
      </c>
      <c r="R79" s="715">
        <v>359831</v>
      </c>
      <c r="S79" s="715">
        <v>421850.72000000003</v>
      </c>
      <c r="T79" s="715">
        <v>358509.97000000003</v>
      </c>
      <c r="U79" s="715">
        <v>358509.97000000009</v>
      </c>
      <c r="V79" s="715"/>
      <c r="W79" s="715"/>
      <c r="X79" s="715">
        <v>358509.97000000009</v>
      </c>
      <c r="Y79" s="716"/>
      <c r="Z79" s="716"/>
      <c r="AA79" s="715">
        <v>63340.749999999942</v>
      </c>
      <c r="AB79" s="715">
        <v>1321.0299999999115</v>
      </c>
      <c r="AC79" s="715"/>
      <c r="AD79" s="715">
        <v>71237.72</v>
      </c>
      <c r="AE79" s="715">
        <v>12837.490000000002</v>
      </c>
      <c r="AF79" s="715">
        <v>3510.7199999999975</v>
      </c>
      <c r="AG79" s="722">
        <f t="shared" si="3"/>
        <v>0</v>
      </c>
      <c r="AH79" s="722">
        <f t="shared" si="4"/>
        <v>-5.8207660913467407E-11</v>
      </c>
      <c r="AI79" s="710">
        <v>230</v>
      </c>
      <c r="AJ79" s="710">
        <v>1074346.2088174</v>
      </c>
      <c r="AK79" s="710">
        <f t="shared" si="5"/>
        <v>6</v>
      </c>
    </row>
    <row r="80" spans="2:37" x14ac:dyDescent="0.25">
      <c r="B80" s="728">
        <v>225</v>
      </c>
      <c r="C80" s="727" t="s">
        <v>781</v>
      </c>
      <c r="D80" s="726"/>
      <c r="E80" s="725">
        <v>8217.5</v>
      </c>
      <c r="F80" s="724">
        <v>54409.040000000037</v>
      </c>
      <c r="G80" s="724">
        <v>479284</v>
      </c>
      <c r="H80" s="724">
        <v>533693.04</v>
      </c>
      <c r="I80" s="724">
        <v>484525.06000000011</v>
      </c>
      <c r="J80" s="724">
        <v>49167.979999999923</v>
      </c>
      <c r="K80" s="723">
        <v>2802.47</v>
      </c>
      <c r="M80" s="714">
        <v>225</v>
      </c>
      <c r="N80" s="720" t="s">
        <v>781</v>
      </c>
      <c r="O80" s="719"/>
      <c r="P80" s="718">
        <v>8217.5</v>
      </c>
      <c r="Q80" s="715">
        <v>54409.040000000037</v>
      </c>
      <c r="R80" s="715">
        <v>479284</v>
      </c>
      <c r="S80" s="715">
        <v>533693.04</v>
      </c>
      <c r="T80" s="715">
        <v>484525.06000000011</v>
      </c>
      <c r="U80" s="715">
        <v>484525.06000000011</v>
      </c>
      <c r="V80" s="715"/>
      <c r="W80" s="715"/>
      <c r="X80" s="715">
        <v>484525.06000000011</v>
      </c>
      <c r="Y80" s="716"/>
      <c r="Z80" s="716"/>
      <c r="AA80" s="715">
        <v>49167.979999999923</v>
      </c>
      <c r="AB80" s="715">
        <v>-5241.0600000001141</v>
      </c>
      <c r="AC80" s="715"/>
      <c r="AD80" s="715">
        <v>59926.9</v>
      </c>
      <c r="AE80" s="715">
        <v>5415.0300000000007</v>
      </c>
      <c r="AF80" s="715">
        <v>2802.4699999999993</v>
      </c>
      <c r="AG80" s="722">
        <f t="shared" si="3"/>
        <v>0</v>
      </c>
      <c r="AH80" s="722">
        <f t="shared" si="4"/>
        <v>0</v>
      </c>
      <c r="AI80" s="710">
        <v>231</v>
      </c>
      <c r="AJ80" s="710">
        <v>870405.65525507485</v>
      </c>
      <c r="AK80" s="710">
        <f t="shared" si="5"/>
        <v>6</v>
      </c>
    </row>
    <row r="81" spans="2:37" x14ac:dyDescent="0.25">
      <c r="B81" s="728">
        <v>228</v>
      </c>
      <c r="C81" s="727" t="s">
        <v>782</v>
      </c>
      <c r="D81" s="726"/>
      <c r="E81" s="725">
        <v>11044.7</v>
      </c>
      <c r="F81" s="724">
        <v>110344.3899999999</v>
      </c>
      <c r="G81" s="724">
        <v>1059540</v>
      </c>
      <c r="H81" s="724">
        <v>1169884.3899999999</v>
      </c>
      <c r="I81" s="724">
        <v>1075035.7800000005</v>
      </c>
      <c r="J81" s="724">
        <v>94848.609999999404</v>
      </c>
      <c r="K81" s="723">
        <v>9202.2000000000007</v>
      </c>
      <c r="M81" s="714">
        <v>228</v>
      </c>
      <c r="N81" s="720" t="s">
        <v>782</v>
      </c>
      <c r="O81" s="719"/>
      <c r="P81" s="718">
        <v>11044.7</v>
      </c>
      <c r="Q81" s="715">
        <v>110344.3899999999</v>
      </c>
      <c r="R81" s="715">
        <v>1059540</v>
      </c>
      <c r="S81" s="715">
        <v>1169884.3899999999</v>
      </c>
      <c r="T81" s="715">
        <v>1075035.7800000005</v>
      </c>
      <c r="U81" s="715">
        <v>1075035.78</v>
      </c>
      <c r="V81" s="715"/>
      <c r="W81" s="715"/>
      <c r="X81" s="715">
        <v>1075035.78</v>
      </c>
      <c r="Y81" s="716"/>
      <c r="Z81" s="716"/>
      <c r="AA81" s="715">
        <v>94848.60999999987</v>
      </c>
      <c r="AB81" s="715">
        <v>-15495.780000000028</v>
      </c>
      <c r="AC81" s="715"/>
      <c r="AD81" s="715">
        <v>105389.11</v>
      </c>
      <c r="AE81" s="715">
        <v>1842.5</v>
      </c>
      <c r="AF81" s="715">
        <v>9202.2000000000007</v>
      </c>
      <c r="AG81" s="722">
        <f t="shared" si="3"/>
        <v>0</v>
      </c>
      <c r="AH81" s="722">
        <f t="shared" si="4"/>
        <v>4.6566128730773926E-10</v>
      </c>
      <c r="AI81" s="710">
        <v>232</v>
      </c>
      <c r="AJ81" s="710">
        <v>755279.61678901862</v>
      </c>
      <c r="AK81" s="710">
        <f t="shared" si="5"/>
        <v>4</v>
      </c>
    </row>
    <row r="82" spans="2:37" x14ac:dyDescent="0.25">
      <c r="B82" s="728">
        <v>229</v>
      </c>
      <c r="C82" s="727" t="s">
        <v>783</v>
      </c>
      <c r="D82" s="726"/>
      <c r="E82" s="725">
        <v>7853.25</v>
      </c>
      <c r="F82" s="724">
        <v>104851.15999999992</v>
      </c>
      <c r="G82" s="724">
        <v>1127259</v>
      </c>
      <c r="H82" s="724">
        <v>1232110.1599999999</v>
      </c>
      <c r="I82" s="724">
        <v>1050075.4900000002</v>
      </c>
      <c r="J82" s="724">
        <v>182034.66999999969</v>
      </c>
      <c r="K82" s="723">
        <v>9871.17</v>
      </c>
      <c r="M82" s="714">
        <v>229</v>
      </c>
      <c r="N82" s="720" t="s">
        <v>783</v>
      </c>
      <c r="O82" s="719"/>
      <c r="P82" s="718">
        <v>7853.25</v>
      </c>
      <c r="Q82" s="715">
        <v>104851.15999999992</v>
      </c>
      <c r="R82" s="715">
        <v>1127259</v>
      </c>
      <c r="S82" s="715">
        <v>1232110.1599999999</v>
      </c>
      <c r="T82" s="715">
        <v>1050075.4900000002</v>
      </c>
      <c r="U82" s="715">
        <v>1050075.4900000002</v>
      </c>
      <c r="V82" s="715"/>
      <c r="W82" s="715"/>
      <c r="X82" s="715">
        <v>1050075.4900000002</v>
      </c>
      <c r="Y82" s="716"/>
      <c r="Z82" s="716"/>
      <c r="AA82" s="715">
        <v>182034.66999999969</v>
      </c>
      <c r="AB82" s="715">
        <v>77183.509999999776</v>
      </c>
      <c r="AC82" s="715"/>
      <c r="AD82" s="715">
        <v>210939.98</v>
      </c>
      <c r="AE82" s="715">
        <v>-2017.92</v>
      </c>
      <c r="AF82" s="715">
        <v>9871.17</v>
      </c>
      <c r="AG82" s="722">
        <f t="shared" si="3"/>
        <v>0</v>
      </c>
      <c r="AH82" s="722">
        <f t="shared" si="4"/>
        <v>0</v>
      </c>
      <c r="AI82" s="710">
        <v>234</v>
      </c>
      <c r="AJ82" s="710">
        <v>773857.0445904053</v>
      </c>
      <c r="AK82" s="710">
        <f t="shared" si="5"/>
        <v>5</v>
      </c>
    </row>
    <row r="83" spans="2:37" x14ac:dyDescent="0.25">
      <c r="B83" s="728">
        <v>230</v>
      </c>
      <c r="C83" s="727" t="s">
        <v>784</v>
      </c>
      <c r="D83" s="726"/>
      <c r="E83" s="725">
        <v>22260.880000000001</v>
      </c>
      <c r="F83" s="724">
        <v>190612.86</v>
      </c>
      <c r="G83" s="724">
        <v>1047324</v>
      </c>
      <c r="H83" s="724">
        <v>1237936.8599999999</v>
      </c>
      <c r="I83" s="724">
        <v>1089165.6799999997</v>
      </c>
      <c r="J83" s="724">
        <v>148771.18000000017</v>
      </c>
      <c r="K83" s="723">
        <v>15472.32</v>
      </c>
      <c r="M83" s="714">
        <v>230</v>
      </c>
      <c r="N83" s="720" t="s">
        <v>784</v>
      </c>
      <c r="O83" s="719"/>
      <c r="P83" s="718">
        <v>22260.880000000001</v>
      </c>
      <c r="Q83" s="715">
        <v>190612.86</v>
      </c>
      <c r="R83" s="715">
        <v>1047324</v>
      </c>
      <c r="S83" s="715">
        <v>1237936.8599999999</v>
      </c>
      <c r="T83" s="715">
        <v>1089165.6799999997</v>
      </c>
      <c r="U83" s="715">
        <v>1089165.6799999995</v>
      </c>
      <c r="V83" s="715"/>
      <c r="W83" s="715"/>
      <c r="X83" s="715">
        <v>1089165.6799999995</v>
      </c>
      <c r="Y83" s="716"/>
      <c r="Z83" s="716"/>
      <c r="AA83" s="715">
        <v>148771.1800000004</v>
      </c>
      <c r="AB83" s="715">
        <v>-41841.679999999586</v>
      </c>
      <c r="AC83" s="715"/>
      <c r="AD83" s="715">
        <v>173185.87</v>
      </c>
      <c r="AE83" s="715">
        <v>6788.5599999999995</v>
      </c>
      <c r="AF83" s="715">
        <v>15472.320000000002</v>
      </c>
      <c r="AG83" s="722">
        <f t="shared" si="3"/>
        <v>0</v>
      </c>
      <c r="AH83" s="722">
        <f t="shared" si="4"/>
        <v>2.3283064365386963E-10</v>
      </c>
      <c r="AI83" s="710">
        <v>237</v>
      </c>
      <c r="AJ83" s="710">
        <v>622390.73363715364</v>
      </c>
      <c r="AK83" s="710">
        <f t="shared" si="5"/>
        <v>7</v>
      </c>
    </row>
    <row r="84" spans="2:37" x14ac:dyDescent="0.25">
      <c r="B84" s="728">
        <v>231</v>
      </c>
      <c r="C84" s="727" t="s">
        <v>785</v>
      </c>
      <c r="D84" s="726"/>
      <c r="E84" s="725">
        <v>8371.5400000000009</v>
      </c>
      <c r="F84" s="724">
        <v>63110.270000000019</v>
      </c>
      <c r="G84" s="724">
        <v>849740</v>
      </c>
      <c r="H84" s="724">
        <v>912850.27</v>
      </c>
      <c r="I84" s="724">
        <v>847507.83</v>
      </c>
      <c r="J84" s="724">
        <v>65342.440000000061</v>
      </c>
      <c r="K84" s="723">
        <v>8599.25</v>
      </c>
      <c r="M84" s="714">
        <v>231</v>
      </c>
      <c r="N84" s="720" t="s">
        <v>785</v>
      </c>
      <c r="O84" s="719"/>
      <c r="P84" s="718">
        <v>8371.5400000000009</v>
      </c>
      <c r="Q84" s="715">
        <v>63110.270000000019</v>
      </c>
      <c r="R84" s="715">
        <v>849740</v>
      </c>
      <c r="S84" s="715">
        <v>912850.27</v>
      </c>
      <c r="T84" s="715">
        <v>847507.83</v>
      </c>
      <c r="U84" s="715">
        <v>847507.82999999949</v>
      </c>
      <c r="V84" s="715"/>
      <c r="W84" s="715"/>
      <c r="X84" s="715">
        <v>847507.82999999949</v>
      </c>
      <c r="Y84" s="716"/>
      <c r="Z84" s="716"/>
      <c r="AA84" s="715">
        <v>65342.440000000526</v>
      </c>
      <c r="AB84" s="715">
        <v>2232.1700000005076</v>
      </c>
      <c r="AC84" s="715"/>
      <c r="AD84" s="715">
        <v>90972.62</v>
      </c>
      <c r="AE84" s="715">
        <v>-227.71000000000004</v>
      </c>
      <c r="AF84" s="715">
        <v>8599.25</v>
      </c>
      <c r="AG84" s="722">
        <f t="shared" si="3"/>
        <v>0</v>
      </c>
      <c r="AH84" s="722">
        <f t="shared" si="4"/>
        <v>4.6566128730773926E-10</v>
      </c>
      <c r="AI84" s="710">
        <v>238</v>
      </c>
      <c r="AJ84" s="710">
        <v>491959.31731530937</v>
      </c>
      <c r="AK84" s="710">
        <f t="shared" si="5"/>
        <v>7</v>
      </c>
    </row>
    <row r="85" spans="2:37" x14ac:dyDescent="0.25">
      <c r="B85" s="728">
        <v>232</v>
      </c>
      <c r="C85" s="727" t="s">
        <v>786</v>
      </c>
      <c r="D85" s="726"/>
      <c r="E85" s="725">
        <v>1970.9</v>
      </c>
      <c r="F85" s="724">
        <v>123445.80000000005</v>
      </c>
      <c r="G85" s="724">
        <v>712667</v>
      </c>
      <c r="H85" s="724">
        <v>836112.8</v>
      </c>
      <c r="I85" s="724">
        <v>623627.64000000013</v>
      </c>
      <c r="J85" s="724">
        <v>212485.15999999992</v>
      </c>
      <c r="K85" s="723">
        <v>2352.71</v>
      </c>
      <c r="M85" s="714">
        <v>232</v>
      </c>
      <c r="N85" s="720" t="s">
        <v>786</v>
      </c>
      <c r="O85" s="719"/>
      <c r="P85" s="718">
        <v>1970.9</v>
      </c>
      <c r="Q85" s="715">
        <v>123445.80000000005</v>
      </c>
      <c r="R85" s="715">
        <v>712667</v>
      </c>
      <c r="S85" s="715">
        <v>836112.8</v>
      </c>
      <c r="T85" s="715">
        <v>623627.64000000013</v>
      </c>
      <c r="U85" s="715">
        <v>623627.64</v>
      </c>
      <c r="V85" s="715"/>
      <c r="W85" s="715"/>
      <c r="X85" s="715">
        <v>623627.64</v>
      </c>
      <c r="Y85" s="716"/>
      <c r="Z85" s="716"/>
      <c r="AA85" s="715">
        <v>212485.16000000003</v>
      </c>
      <c r="AB85" s="715">
        <v>89039.359999999986</v>
      </c>
      <c r="AC85" s="715"/>
      <c r="AD85" s="715">
        <v>223952.63</v>
      </c>
      <c r="AE85" s="715">
        <v>-381.80999999999949</v>
      </c>
      <c r="AF85" s="715">
        <v>2352.7099999999996</v>
      </c>
      <c r="AG85" s="722">
        <f t="shared" si="3"/>
        <v>0</v>
      </c>
      <c r="AH85" s="722">
        <f t="shared" si="4"/>
        <v>0</v>
      </c>
      <c r="AI85" s="710">
        <v>239</v>
      </c>
      <c r="AJ85" s="710">
        <v>1726898.2699093528</v>
      </c>
      <c r="AK85" s="710">
        <f t="shared" si="5"/>
        <v>7</v>
      </c>
    </row>
    <row r="86" spans="2:37" x14ac:dyDescent="0.25">
      <c r="B86" s="728">
        <v>234</v>
      </c>
      <c r="C86" s="727" t="s">
        <v>787</v>
      </c>
      <c r="D86" s="726"/>
      <c r="E86" s="725">
        <v>4115.79</v>
      </c>
      <c r="F86" s="724">
        <v>146796.62</v>
      </c>
      <c r="G86" s="724">
        <v>793819</v>
      </c>
      <c r="H86" s="724">
        <v>940615.62</v>
      </c>
      <c r="I86" s="724">
        <v>810814.32</v>
      </c>
      <c r="J86" s="724">
        <v>129801.30000000005</v>
      </c>
      <c r="K86" s="723">
        <v>7575.04</v>
      </c>
      <c r="M86" s="714">
        <v>234</v>
      </c>
      <c r="N86" s="720" t="s">
        <v>787</v>
      </c>
      <c r="O86" s="719"/>
      <c r="P86" s="718">
        <v>4115.79</v>
      </c>
      <c r="Q86" s="715">
        <v>146796.62</v>
      </c>
      <c r="R86" s="715">
        <v>793819</v>
      </c>
      <c r="S86" s="715">
        <v>940615.62</v>
      </c>
      <c r="T86" s="715">
        <v>810814.32</v>
      </c>
      <c r="U86" s="715">
        <v>810814.31999999983</v>
      </c>
      <c r="V86" s="715"/>
      <c r="W86" s="715"/>
      <c r="X86" s="715">
        <v>810814.31999999983</v>
      </c>
      <c r="Y86" s="716"/>
      <c r="Z86" s="716"/>
      <c r="AA86" s="715">
        <v>129801.30000000016</v>
      </c>
      <c r="AB86" s="715">
        <v>-16995.319999999832</v>
      </c>
      <c r="AC86" s="715"/>
      <c r="AD86" s="715">
        <v>142778.99</v>
      </c>
      <c r="AE86" s="715">
        <v>-3459.25</v>
      </c>
      <c r="AF86" s="715">
        <v>7575.04</v>
      </c>
      <c r="AG86" s="722">
        <f t="shared" si="3"/>
        <v>0</v>
      </c>
      <c r="AH86" s="722">
        <f t="shared" si="4"/>
        <v>1.1641532182693481E-10</v>
      </c>
      <c r="AI86" s="710">
        <v>242</v>
      </c>
      <c r="AJ86" s="710">
        <v>463692.64763523947</v>
      </c>
      <c r="AK86" s="710">
        <f t="shared" si="5"/>
        <v>8</v>
      </c>
    </row>
    <row r="87" spans="2:37" x14ac:dyDescent="0.25">
      <c r="B87" s="728">
        <v>237</v>
      </c>
      <c r="C87" s="727" t="s">
        <v>788</v>
      </c>
      <c r="D87" s="726"/>
      <c r="E87" s="725">
        <v>7135.76</v>
      </c>
      <c r="F87" s="724">
        <v>107789.83999999997</v>
      </c>
      <c r="G87" s="724">
        <v>623225</v>
      </c>
      <c r="H87" s="724">
        <v>731014.84</v>
      </c>
      <c r="I87" s="724">
        <v>619458.53999999969</v>
      </c>
      <c r="J87" s="724">
        <v>111556.30000000028</v>
      </c>
      <c r="K87" s="723">
        <v>7819.51</v>
      </c>
      <c r="M87" s="714">
        <v>237</v>
      </c>
      <c r="N87" s="720" t="s">
        <v>788</v>
      </c>
      <c r="O87" s="719"/>
      <c r="P87" s="718">
        <v>7135.76</v>
      </c>
      <c r="Q87" s="715">
        <v>107789.83999999997</v>
      </c>
      <c r="R87" s="715">
        <v>623225</v>
      </c>
      <c r="S87" s="715">
        <v>731014.84</v>
      </c>
      <c r="T87" s="715">
        <v>619458.53999999969</v>
      </c>
      <c r="U87" s="715">
        <v>619458.53999999969</v>
      </c>
      <c r="V87" s="715"/>
      <c r="W87" s="715"/>
      <c r="X87" s="715">
        <v>619458.53999999969</v>
      </c>
      <c r="Y87" s="716"/>
      <c r="Z87" s="716"/>
      <c r="AA87" s="715">
        <v>111556.30000000028</v>
      </c>
      <c r="AB87" s="715">
        <v>3766.460000000312</v>
      </c>
      <c r="AC87" s="715"/>
      <c r="AD87" s="715">
        <v>120784.3</v>
      </c>
      <c r="AE87" s="715">
        <v>-683.75</v>
      </c>
      <c r="AF87" s="715">
        <v>7819.51</v>
      </c>
      <c r="AG87" s="722">
        <f t="shared" si="3"/>
        <v>0</v>
      </c>
      <c r="AH87" s="722">
        <f t="shared" si="4"/>
        <v>0</v>
      </c>
      <c r="AI87" s="710">
        <v>243</v>
      </c>
      <c r="AJ87" s="710">
        <v>410536.32549426344</v>
      </c>
      <c r="AK87" s="710">
        <f t="shared" si="5"/>
        <v>6</v>
      </c>
    </row>
    <row r="88" spans="2:37" x14ac:dyDescent="0.25">
      <c r="B88" s="728">
        <v>238</v>
      </c>
      <c r="C88" s="727" t="s">
        <v>789</v>
      </c>
      <c r="D88" s="726"/>
      <c r="E88" s="725">
        <v>8119.63</v>
      </c>
      <c r="F88" s="724">
        <v>68699.37</v>
      </c>
      <c r="G88" s="724">
        <v>517302</v>
      </c>
      <c r="H88" s="724">
        <v>586001.37</v>
      </c>
      <c r="I88" s="724">
        <v>503764.57999999996</v>
      </c>
      <c r="J88" s="724">
        <v>82236.790000000037</v>
      </c>
      <c r="K88" s="723">
        <v>7894.65</v>
      </c>
      <c r="M88" s="714">
        <v>238</v>
      </c>
      <c r="N88" s="720" t="s">
        <v>789</v>
      </c>
      <c r="O88" s="719"/>
      <c r="P88" s="718">
        <v>8119.63</v>
      </c>
      <c r="Q88" s="715">
        <v>68699.37</v>
      </c>
      <c r="R88" s="715">
        <v>517302</v>
      </c>
      <c r="S88" s="715">
        <v>586001.37</v>
      </c>
      <c r="T88" s="715">
        <v>503764.57999999996</v>
      </c>
      <c r="U88" s="715">
        <v>503764.57999999996</v>
      </c>
      <c r="V88" s="715"/>
      <c r="W88" s="715"/>
      <c r="X88" s="715">
        <v>503764.57999999996</v>
      </c>
      <c r="Y88" s="716"/>
      <c r="Z88" s="716"/>
      <c r="AA88" s="715">
        <v>82236.790000000037</v>
      </c>
      <c r="AB88" s="715">
        <v>13537.420000000042</v>
      </c>
      <c r="AC88" s="715"/>
      <c r="AD88" s="715">
        <v>91135.44</v>
      </c>
      <c r="AE88" s="715">
        <v>224.98000000000047</v>
      </c>
      <c r="AF88" s="715">
        <v>7894.65</v>
      </c>
      <c r="AG88" s="722">
        <f t="shared" si="3"/>
        <v>0</v>
      </c>
      <c r="AH88" s="722">
        <f t="shared" si="4"/>
        <v>0</v>
      </c>
      <c r="AI88" s="710">
        <v>245</v>
      </c>
      <c r="AJ88" s="710">
        <v>584463.93238772999</v>
      </c>
      <c r="AK88" s="710">
        <f t="shared" si="5"/>
        <v>7</v>
      </c>
    </row>
    <row r="89" spans="2:37" x14ac:dyDescent="0.25">
      <c r="B89" s="728">
        <v>239</v>
      </c>
      <c r="C89" s="727" t="s">
        <v>790</v>
      </c>
      <c r="D89" s="726"/>
      <c r="E89" s="725">
        <v>9803.73</v>
      </c>
      <c r="F89" s="724">
        <v>81673.699999999953</v>
      </c>
      <c r="G89" s="724">
        <v>1745292</v>
      </c>
      <c r="H89" s="724">
        <v>1826965.7</v>
      </c>
      <c r="I89" s="724">
        <v>1710865.7399999998</v>
      </c>
      <c r="J89" s="724">
        <v>116099.9600000002</v>
      </c>
      <c r="K89" s="723">
        <v>18391.21</v>
      </c>
      <c r="M89" s="714">
        <v>239</v>
      </c>
      <c r="N89" s="720" t="s">
        <v>790</v>
      </c>
      <c r="O89" s="719"/>
      <c r="P89" s="718">
        <v>9803.73</v>
      </c>
      <c r="Q89" s="715">
        <v>81673.699999999953</v>
      </c>
      <c r="R89" s="715">
        <v>1745292</v>
      </c>
      <c r="S89" s="715">
        <v>1826965.7</v>
      </c>
      <c r="T89" s="715">
        <v>1710865.7399999998</v>
      </c>
      <c r="U89" s="715">
        <v>1710865.7399999998</v>
      </c>
      <c r="V89" s="715"/>
      <c r="W89" s="715"/>
      <c r="X89" s="715">
        <v>1710865.7399999998</v>
      </c>
      <c r="Y89" s="716"/>
      <c r="Z89" s="716"/>
      <c r="AA89" s="715">
        <v>116099.9600000002</v>
      </c>
      <c r="AB89" s="715">
        <v>34426.260000000242</v>
      </c>
      <c r="AC89" s="715"/>
      <c r="AD89" s="715">
        <v>143605.05000000002</v>
      </c>
      <c r="AE89" s="715">
        <v>-8587.4800000000032</v>
      </c>
      <c r="AF89" s="715">
        <v>18391.210000000003</v>
      </c>
      <c r="AG89" s="722">
        <f t="shared" si="3"/>
        <v>0</v>
      </c>
      <c r="AH89" s="722">
        <f t="shared" si="4"/>
        <v>0</v>
      </c>
      <c r="AI89" s="710">
        <v>246</v>
      </c>
      <c r="AJ89" s="710">
        <v>411476.30383542727</v>
      </c>
      <c r="AK89" s="710">
        <f t="shared" si="5"/>
        <v>7</v>
      </c>
    </row>
    <row r="90" spans="2:37" x14ac:dyDescent="0.25">
      <c r="B90" s="728">
        <v>242</v>
      </c>
      <c r="C90" s="727" t="s">
        <v>791</v>
      </c>
      <c r="D90" s="726"/>
      <c r="E90" s="725">
        <v>258.5</v>
      </c>
      <c r="F90" s="724">
        <v>25774.130000000005</v>
      </c>
      <c r="G90" s="724">
        <v>458002</v>
      </c>
      <c r="H90" s="724">
        <v>483776.13</v>
      </c>
      <c r="I90" s="724">
        <v>414818.32000000007</v>
      </c>
      <c r="J90" s="724">
        <v>68957.809999999939</v>
      </c>
      <c r="K90" s="723">
        <v>4761.8</v>
      </c>
      <c r="M90" s="714">
        <v>242</v>
      </c>
      <c r="N90" s="720" t="s">
        <v>791</v>
      </c>
      <c r="O90" s="719"/>
      <c r="P90" s="718">
        <v>258.5</v>
      </c>
      <c r="Q90" s="715">
        <v>25774.130000000005</v>
      </c>
      <c r="R90" s="715">
        <v>458002</v>
      </c>
      <c r="S90" s="715">
        <v>483776.13</v>
      </c>
      <c r="T90" s="715">
        <v>414818.32000000007</v>
      </c>
      <c r="U90" s="715">
        <v>414818.32000000007</v>
      </c>
      <c r="V90" s="715"/>
      <c r="W90" s="715"/>
      <c r="X90" s="715">
        <v>414818.32000000007</v>
      </c>
      <c r="Y90" s="716"/>
      <c r="Z90" s="716"/>
      <c r="AA90" s="715">
        <v>68957.809999999939</v>
      </c>
      <c r="AB90" s="715">
        <v>43183.679999999935</v>
      </c>
      <c r="AC90" s="715"/>
      <c r="AD90" s="715">
        <v>76806.759999999995</v>
      </c>
      <c r="AE90" s="715">
        <v>-4503.3</v>
      </c>
      <c r="AF90" s="715">
        <v>4761.8</v>
      </c>
      <c r="AG90" s="722">
        <f t="shared" si="3"/>
        <v>0</v>
      </c>
      <c r="AH90" s="722">
        <f t="shared" si="4"/>
        <v>0</v>
      </c>
      <c r="AI90" s="710">
        <v>249</v>
      </c>
      <c r="AJ90" s="710">
        <v>2074916.110775833</v>
      </c>
      <c r="AK90" s="710">
        <f t="shared" si="5"/>
        <v>7</v>
      </c>
    </row>
    <row r="91" spans="2:37" x14ac:dyDescent="0.25">
      <c r="B91" s="728">
        <v>243</v>
      </c>
      <c r="C91" s="727" t="s">
        <v>792</v>
      </c>
      <c r="D91" s="726"/>
      <c r="E91" s="725"/>
      <c r="F91" s="724">
        <v>24020.949999999953</v>
      </c>
      <c r="G91" s="724">
        <v>399517</v>
      </c>
      <c r="H91" s="724">
        <v>423537.94999999995</v>
      </c>
      <c r="I91" s="724">
        <v>379177.53000000014</v>
      </c>
      <c r="J91" s="724">
        <v>44360.419999999809</v>
      </c>
      <c r="K91" s="723">
        <v>2814.91</v>
      </c>
      <c r="M91" s="714">
        <v>243</v>
      </c>
      <c r="N91" s="720" t="s">
        <v>792</v>
      </c>
      <c r="O91" s="719"/>
      <c r="P91" s="718">
        <v>-414.73999999999978</v>
      </c>
      <c r="Q91" s="715">
        <v>24020.949999999953</v>
      </c>
      <c r="R91" s="715">
        <v>399517</v>
      </c>
      <c r="S91" s="715">
        <v>423537.94999999995</v>
      </c>
      <c r="T91" s="715">
        <v>379177.53000000014</v>
      </c>
      <c r="U91" s="715">
        <v>379177.53000000009</v>
      </c>
      <c r="V91" s="715"/>
      <c r="W91" s="715"/>
      <c r="X91" s="715">
        <v>379177.53000000009</v>
      </c>
      <c r="Y91" s="716"/>
      <c r="Z91" s="716"/>
      <c r="AA91" s="715">
        <v>44360.419999999867</v>
      </c>
      <c r="AB91" s="715">
        <v>20339.469999999914</v>
      </c>
      <c r="AC91" s="715"/>
      <c r="AD91" s="715">
        <v>46534.25</v>
      </c>
      <c r="AE91" s="715">
        <v>-3229.65</v>
      </c>
      <c r="AF91" s="715">
        <v>2814.9100000000003</v>
      </c>
      <c r="AG91" s="722">
        <f t="shared" si="3"/>
        <v>0</v>
      </c>
      <c r="AH91" s="722">
        <f t="shared" si="4"/>
        <v>5.8207660913467407E-11</v>
      </c>
      <c r="AI91" s="710">
        <v>250</v>
      </c>
      <c r="AJ91" s="710">
        <v>2136535.0000862</v>
      </c>
      <c r="AK91" s="710">
        <f t="shared" si="5"/>
        <v>7</v>
      </c>
    </row>
    <row r="92" spans="2:37" x14ac:dyDescent="0.25">
      <c r="B92" s="728">
        <v>245</v>
      </c>
      <c r="C92" s="727" t="s">
        <v>793</v>
      </c>
      <c r="D92" s="726"/>
      <c r="E92" s="725">
        <v>567.25</v>
      </c>
      <c r="F92" s="724">
        <v>12278.460000000079</v>
      </c>
      <c r="G92" s="724">
        <v>586986</v>
      </c>
      <c r="H92" s="724">
        <v>599264.46000000008</v>
      </c>
      <c r="I92" s="724">
        <v>584280.63999999978</v>
      </c>
      <c r="J92" s="724">
        <v>14983.820000000298</v>
      </c>
      <c r="K92" s="723">
        <v>332.2</v>
      </c>
      <c r="M92" s="714">
        <v>245</v>
      </c>
      <c r="N92" s="720" t="s">
        <v>793</v>
      </c>
      <c r="O92" s="719"/>
      <c r="P92" s="718">
        <v>567.25</v>
      </c>
      <c r="Q92" s="715">
        <v>12278.460000000079</v>
      </c>
      <c r="R92" s="715">
        <v>586986</v>
      </c>
      <c r="S92" s="715">
        <v>599264.46000000008</v>
      </c>
      <c r="T92" s="715">
        <v>584280.63999999978</v>
      </c>
      <c r="U92" s="715">
        <v>584280.64</v>
      </c>
      <c r="V92" s="715"/>
      <c r="W92" s="715"/>
      <c r="X92" s="715">
        <v>584280.64</v>
      </c>
      <c r="Y92" s="716"/>
      <c r="Z92" s="716"/>
      <c r="AA92" s="715">
        <v>14983.820000000065</v>
      </c>
      <c r="AB92" s="715">
        <v>2705.359999999986</v>
      </c>
      <c r="AC92" s="715"/>
      <c r="AD92" s="715">
        <v>17923.68</v>
      </c>
      <c r="AE92" s="715">
        <v>235.05000000000018</v>
      </c>
      <c r="AF92" s="715">
        <v>332.19999999999982</v>
      </c>
      <c r="AG92" s="722">
        <f t="shared" si="3"/>
        <v>0</v>
      </c>
      <c r="AH92" s="722">
        <f t="shared" si="4"/>
        <v>-2.3283064365386963E-10</v>
      </c>
      <c r="AI92" s="710">
        <v>258</v>
      </c>
      <c r="AJ92" s="710">
        <v>1458165.3989636593</v>
      </c>
      <c r="AK92" s="710">
        <f t="shared" si="5"/>
        <v>13</v>
      </c>
    </row>
    <row r="93" spans="2:37" x14ac:dyDescent="0.25">
      <c r="B93" s="728">
        <v>246</v>
      </c>
      <c r="C93" s="727" t="s">
        <v>794</v>
      </c>
      <c r="D93" s="726"/>
      <c r="E93" s="725">
        <v>9614.98</v>
      </c>
      <c r="F93" s="724">
        <v>155377.85999999999</v>
      </c>
      <c r="G93" s="724">
        <v>413256</v>
      </c>
      <c r="H93" s="724">
        <v>568633.86</v>
      </c>
      <c r="I93" s="724">
        <v>435702.17999999976</v>
      </c>
      <c r="J93" s="724">
        <v>132931.68000000023</v>
      </c>
      <c r="K93" s="723">
        <v>9177.48</v>
      </c>
      <c r="M93" s="714">
        <v>246</v>
      </c>
      <c r="N93" s="720" t="s">
        <v>794</v>
      </c>
      <c r="O93" s="719"/>
      <c r="P93" s="718">
        <v>9614.98</v>
      </c>
      <c r="Q93" s="715">
        <v>155377.85999999999</v>
      </c>
      <c r="R93" s="715">
        <v>413256</v>
      </c>
      <c r="S93" s="715">
        <v>568633.86</v>
      </c>
      <c r="T93" s="715">
        <v>435702.17999999976</v>
      </c>
      <c r="U93" s="715">
        <v>435702.1799999997</v>
      </c>
      <c r="V93" s="715"/>
      <c r="W93" s="715"/>
      <c r="X93" s="715">
        <v>435702.1799999997</v>
      </c>
      <c r="Y93" s="716"/>
      <c r="Z93" s="716"/>
      <c r="AA93" s="715">
        <v>132931.68000000028</v>
      </c>
      <c r="AB93" s="715">
        <v>-22446.179999999702</v>
      </c>
      <c r="AC93" s="715"/>
      <c r="AD93" s="715">
        <v>140411.51</v>
      </c>
      <c r="AE93" s="715">
        <v>437.5</v>
      </c>
      <c r="AF93" s="715">
        <v>9177.48</v>
      </c>
      <c r="AG93" s="722">
        <f t="shared" si="3"/>
        <v>0</v>
      </c>
      <c r="AH93" s="722">
        <f t="shared" si="4"/>
        <v>0</v>
      </c>
      <c r="AI93" s="710">
        <v>259</v>
      </c>
      <c r="AJ93" s="710">
        <v>1370461.7362737344</v>
      </c>
      <c r="AK93" s="710">
        <f t="shared" si="5"/>
        <v>13</v>
      </c>
    </row>
    <row r="94" spans="2:37" x14ac:dyDescent="0.25">
      <c r="B94" s="728">
        <v>249</v>
      </c>
      <c r="C94" s="727" t="s">
        <v>795</v>
      </c>
      <c r="D94" s="726"/>
      <c r="E94" s="725">
        <v>20829.560000000001</v>
      </c>
      <c r="F94" s="724">
        <v>215441.11999999988</v>
      </c>
      <c r="G94" s="724">
        <v>2017426</v>
      </c>
      <c r="H94" s="724">
        <v>2232867.12</v>
      </c>
      <c r="I94" s="724">
        <v>2019309.6300000001</v>
      </c>
      <c r="J94" s="724">
        <v>213557.49</v>
      </c>
      <c r="K94" s="723">
        <v>25680.71</v>
      </c>
      <c r="M94" s="714">
        <v>249</v>
      </c>
      <c r="N94" s="720" t="s">
        <v>795</v>
      </c>
      <c r="O94" s="719"/>
      <c r="P94" s="718">
        <v>20829.559999999998</v>
      </c>
      <c r="Q94" s="715">
        <v>215441.11999999988</v>
      </c>
      <c r="R94" s="715">
        <v>2017426</v>
      </c>
      <c r="S94" s="715">
        <v>2232867.12</v>
      </c>
      <c r="T94" s="715">
        <v>2019309.6300000001</v>
      </c>
      <c r="U94" s="715">
        <v>2019309.6300000001</v>
      </c>
      <c r="V94" s="715"/>
      <c r="W94" s="715"/>
      <c r="X94" s="715">
        <v>2019309.6300000001</v>
      </c>
      <c r="Y94" s="716"/>
      <c r="Z94" s="716"/>
      <c r="AA94" s="715">
        <v>213557.49</v>
      </c>
      <c r="AB94" s="715">
        <v>-1883.6299999998882</v>
      </c>
      <c r="AC94" s="715"/>
      <c r="AD94" s="715">
        <v>266529.43</v>
      </c>
      <c r="AE94" s="715">
        <v>-4851.1499999999996</v>
      </c>
      <c r="AF94" s="715">
        <v>25680.71</v>
      </c>
      <c r="AG94" s="722">
        <f t="shared" si="3"/>
        <v>0</v>
      </c>
      <c r="AH94" s="722">
        <f t="shared" si="4"/>
        <v>0</v>
      </c>
      <c r="AI94" s="710">
        <v>260</v>
      </c>
      <c r="AJ94" s="710">
        <v>1331274.2955700078</v>
      </c>
      <c r="AK94" s="710">
        <f t="shared" si="5"/>
        <v>11</v>
      </c>
    </row>
    <row r="95" spans="2:37" x14ac:dyDescent="0.25">
      <c r="B95" s="728">
        <v>250</v>
      </c>
      <c r="C95" s="727" t="s">
        <v>796</v>
      </c>
      <c r="D95" s="726"/>
      <c r="E95" s="725">
        <v>6398.63</v>
      </c>
      <c r="F95" s="724">
        <v>386805.95999999996</v>
      </c>
      <c r="G95" s="724">
        <v>2117277</v>
      </c>
      <c r="H95" s="724">
        <v>2504082.96</v>
      </c>
      <c r="I95" s="724">
        <v>2099834.5699999994</v>
      </c>
      <c r="J95" s="724">
        <v>404248.3900000006</v>
      </c>
      <c r="K95" s="723">
        <v>33.880000000000102</v>
      </c>
      <c r="M95" s="714">
        <v>250</v>
      </c>
      <c r="N95" s="720" t="s">
        <v>796</v>
      </c>
      <c r="O95" s="719"/>
      <c r="P95" s="718">
        <v>6398.63</v>
      </c>
      <c r="Q95" s="715">
        <v>386805.95999999996</v>
      </c>
      <c r="R95" s="715">
        <v>2117277</v>
      </c>
      <c r="S95" s="715">
        <v>2504082.96</v>
      </c>
      <c r="T95" s="715">
        <v>2099834.5699999994</v>
      </c>
      <c r="U95" s="715">
        <v>2099834.5699999994</v>
      </c>
      <c r="V95" s="715"/>
      <c r="W95" s="715"/>
      <c r="X95" s="715">
        <v>2099834.5699999994</v>
      </c>
      <c r="Y95" s="716"/>
      <c r="Z95" s="716"/>
      <c r="AA95" s="715">
        <v>404248.3900000006</v>
      </c>
      <c r="AB95" s="715">
        <v>17442.430000000633</v>
      </c>
      <c r="AC95" s="715"/>
      <c r="AD95" s="715">
        <v>488350.88</v>
      </c>
      <c r="AE95" s="715">
        <v>6364.75</v>
      </c>
      <c r="AF95" s="715">
        <v>33.880000000000109</v>
      </c>
      <c r="AG95" s="722">
        <f t="shared" si="3"/>
        <v>0</v>
      </c>
      <c r="AH95" s="722">
        <f t="shared" si="4"/>
        <v>0</v>
      </c>
      <c r="AI95" s="710">
        <v>263</v>
      </c>
      <c r="AJ95" s="710">
        <v>1613483.1966438117</v>
      </c>
      <c r="AK95" s="710">
        <f t="shared" si="5"/>
        <v>13</v>
      </c>
    </row>
    <row r="96" spans="2:37" x14ac:dyDescent="0.25">
      <c r="B96" s="728">
        <v>258</v>
      </c>
      <c r="C96" s="727" t="s">
        <v>798</v>
      </c>
      <c r="D96" s="726"/>
      <c r="E96" s="725">
        <v>11359.4</v>
      </c>
      <c r="F96" s="724">
        <v>67962.219999999972</v>
      </c>
      <c r="G96" s="724">
        <v>1461986</v>
      </c>
      <c r="H96" s="724">
        <v>1529948.22</v>
      </c>
      <c r="I96" s="724">
        <v>1358942.3999999994</v>
      </c>
      <c r="J96" s="724">
        <v>171005.82000000053</v>
      </c>
      <c r="K96" s="723">
        <v>3516.21</v>
      </c>
      <c r="M96" s="714">
        <v>258</v>
      </c>
      <c r="N96" s="720" t="s">
        <v>798</v>
      </c>
      <c r="O96" s="719"/>
      <c r="P96" s="718">
        <v>11359.4</v>
      </c>
      <c r="Q96" s="715">
        <v>67962.219999999972</v>
      </c>
      <c r="R96" s="715">
        <v>1461986</v>
      </c>
      <c r="S96" s="715">
        <v>1529948.22</v>
      </c>
      <c r="T96" s="715">
        <v>1358942.3999999994</v>
      </c>
      <c r="U96" s="715">
        <v>1358942.4000000001</v>
      </c>
      <c r="V96" s="715"/>
      <c r="W96" s="715"/>
      <c r="X96" s="715">
        <v>1358942.4000000001</v>
      </c>
      <c r="Y96" s="716"/>
      <c r="Z96" s="716"/>
      <c r="AA96" s="715">
        <v>171005.81999999983</v>
      </c>
      <c r="AB96" s="715">
        <v>103043.59999999986</v>
      </c>
      <c r="AC96" s="715"/>
      <c r="AD96" s="715">
        <v>185570.52</v>
      </c>
      <c r="AE96" s="715">
        <v>7843.1900000000005</v>
      </c>
      <c r="AF96" s="715">
        <v>3516.2099999999991</v>
      </c>
      <c r="AG96" s="722">
        <f t="shared" si="3"/>
        <v>0</v>
      </c>
      <c r="AH96" s="722">
        <f t="shared" si="4"/>
        <v>-6.9849193096160889E-10</v>
      </c>
      <c r="AI96" s="710">
        <v>264</v>
      </c>
      <c r="AJ96" s="710">
        <v>1361654.2548439563</v>
      </c>
      <c r="AK96" s="710">
        <f t="shared" si="5"/>
        <v>6</v>
      </c>
    </row>
    <row r="97" spans="2:37" x14ac:dyDescent="0.25">
      <c r="B97" s="728">
        <v>259</v>
      </c>
      <c r="C97" s="727" t="s">
        <v>799</v>
      </c>
      <c r="D97" s="726"/>
      <c r="E97" s="725"/>
      <c r="F97" s="724">
        <v>59045.770000000019</v>
      </c>
      <c r="G97" s="724">
        <v>1348401</v>
      </c>
      <c r="H97" s="724">
        <v>1407446.77</v>
      </c>
      <c r="I97" s="724">
        <v>1358240.9199999997</v>
      </c>
      <c r="J97" s="724">
        <v>49205.850000000326</v>
      </c>
      <c r="K97" s="723">
        <v>2341.1</v>
      </c>
      <c r="M97" s="714">
        <v>259</v>
      </c>
      <c r="N97" s="720" t="s">
        <v>799</v>
      </c>
      <c r="O97" s="719"/>
      <c r="P97" s="718">
        <v>-0.36999999999989086</v>
      </c>
      <c r="Q97" s="715">
        <v>59045.770000000019</v>
      </c>
      <c r="R97" s="715">
        <v>1348401</v>
      </c>
      <c r="S97" s="715">
        <v>1407446.77</v>
      </c>
      <c r="T97" s="715">
        <v>1358240.9199999997</v>
      </c>
      <c r="U97" s="715">
        <v>1358240.92</v>
      </c>
      <c r="V97" s="715"/>
      <c r="W97" s="715"/>
      <c r="X97" s="715">
        <v>1358240.92</v>
      </c>
      <c r="Y97" s="716"/>
      <c r="Z97" s="716"/>
      <c r="AA97" s="715">
        <v>49205.850000000093</v>
      </c>
      <c r="AB97" s="715">
        <v>-9839.9199999999255</v>
      </c>
      <c r="AC97" s="715"/>
      <c r="AD97" s="715">
        <v>59123.89</v>
      </c>
      <c r="AE97" s="715">
        <v>-2341.4700000000003</v>
      </c>
      <c r="AF97" s="715">
        <v>2341.1000000000004</v>
      </c>
      <c r="AG97" s="722">
        <f t="shared" si="3"/>
        <v>0</v>
      </c>
      <c r="AH97" s="722">
        <f t="shared" si="4"/>
        <v>-2.3283064365386963E-10</v>
      </c>
      <c r="AI97" s="710">
        <v>266</v>
      </c>
      <c r="AJ97" s="710">
        <v>324991.2</v>
      </c>
      <c r="AK97" s="710">
        <f t="shared" si="5"/>
        <v>7</v>
      </c>
    </row>
    <row r="98" spans="2:37" x14ac:dyDescent="0.25">
      <c r="B98" s="728">
        <v>260</v>
      </c>
      <c r="C98" s="727" t="s">
        <v>800</v>
      </c>
      <c r="D98" s="726"/>
      <c r="E98" s="725">
        <v>12916.5</v>
      </c>
      <c r="F98" s="724">
        <v>41896.269999999902</v>
      </c>
      <c r="G98" s="724">
        <v>1134277</v>
      </c>
      <c r="H98" s="724">
        <v>1176173.27</v>
      </c>
      <c r="I98" s="724">
        <v>1121361.8400000005</v>
      </c>
      <c r="J98" s="724">
        <v>54811.429999999469</v>
      </c>
      <c r="K98" s="723">
        <v>9538.44</v>
      </c>
      <c r="M98" s="714">
        <v>260</v>
      </c>
      <c r="N98" s="720" t="s">
        <v>800</v>
      </c>
      <c r="O98" s="719"/>
      <c r="P98" s="718">
        <v>12916.5</v>
      </c>
      <c r="Q98" s="715">
        <v>41896.269999999902</v>
      </c>
      <c r="R98" s="715">
        <v>1134277</v>
      </c>
      <c r="S98" s="715">
        <v>1176173.27</v>
      </c>
      <c r="T98" s="715">
        <v>1121361.8400000005</v>
      </c>
      <c r="U98" s="715">
        <v>1121361.8400000003</v>
      </c>
      <c r="V98" s="715"/>
      <c r="W98" s="715"/>
      <c r="X98" s="715">
        <v>1121361.8400000003</v>
      </c>
      <c r="Y98" s="716"/>
      <c r="Z98" s="716"/>
      <c r="AA98" s="715">
        <v>54811.429999999702</v>
      </c>
      <c r="AB98" s="715">
        <v>12915.1599999998</v>
      </c>
      <c r="AC98" s="715"/>
      <c r="AD98" s="715">
        <v>75102.11</v>
      </c>
      <c r="AE98" s="715">
        <v>3378.0599999999995</v>
      </c>
      <c r="AF98" s="715">
        <v>9538.44</v>
      </c>
      <c r="AG98" s="722">
        <f t="shared" si="3"/>
        <v>0</v>
      </c>
      <c r="AH98" s="722">
        <f t="shared" si="4"/>
        <v>2.3283064365386963E-10</v>
      </c>
      <c r="AI98" s="710">
        <v>269</v>
      </c>
      <c r="AJ98" s="710">
        <v>1599633.8862358718</v>
      </c>
      <c r="AK98" s="710">
        <f t="shared" si="5"/>
        <v>9</v>
      </c>
    </row>
    <row r="99" spans="2:37" x14ac:dyDescent="0.25">
      <c r="B99" s="728">
        <v>263</v>
      </c>
      <c r="C99" s="727" t="s">
        <v>802</v>
      </c>
      <c r="D99" s="726"/>
      <c r="E99" s="725">
        <v>23683.25</v>
      </c>
      <c r="F99" s="724">
        <v>265330.25</v>
      </c>
      <c r="G99" s="724">
        <v>1663420</v>
      </c>
      <c r="H99" s="724">
        <v>1928750.25</v>
      </c>
      <c r="I99" s="724">
        <v>1579600.8700000006</v>
      </c>
      <c r="J99" s="724">
        <v>349149.37999999942</v>
      </c>
      <c r="K99" s="723">
        <v>32160.75</v>
      </c>
      <c r="M99" s="714">
        <v>263</v>
      </c>
      <c r="N99" s="720" t="s">
        <v>802</v>
      </c>
      <c r="O99" s="719"/>
      <c r="P99" s="718">
        <v>23683.25</v>
      </c>
      <c r="Q99" s="715">
        <v>265330.25</v>
      </c>
      <c r="R99" s="715">
        <v>1663420</v>
      </c>
      <c r="S99" s="715">
        <v>1928750.25</v>
      </c>
      <c r="T99" s="715">
        <v>1579600.8700000006</v>
      </c>
      <c r="U99" s="715">
        <v>1579600.8700000003</v>
      </c>
      <c r="V99" s="715"/>
      <c r="W99" s="715"/>
      <c r="X99" s="715">
        <v>1579600.8700000003</v>
      </c>
      <c r="Y99" s="716"/>
      <c r="Z99" s="716"/>
      <c r="AA99" s="715">
        <v>349149.37999999966</v>
      </c>
      <c r="AB99" s="715">
        <v>83819.129999999655</v>
      </c>
      <c r="AC99" s="715"/>
      <c r="AD99" s="715">
        <v>395569.41000000003</v>
      </c>
      <c r="AE99" s="715">
        <v>-8477.5</v>
      </c>
      <c r="AF99" s="715">
        <v>32160.75</v>
      </c>
      <c r="AG99" s="722">
        <f t="shared" si="3"/>
        <v>0</v>
      </c>
      <c r="AH99" s="722">
        <f t="shared" si="4"/>
        <v>0</v>
      </c>
      <c r="AI99" s="710">
        <v>270</v>
      </c>
      <c r="AJ99" s="710">
        <v>1585748.61948867</v>
      </c>
      <c r="AK99" s="710">
        <f t="shared" si="5"/>
        <v>7</v>
      </c>
    </row>
    <row r="100" spans="2:37" x14ac:dyDescent="0.25">
      <c r="B100" s="728">
        <v>264</v>
      </c>
      <c r="C100" s="727" t="s">
        <v>803</v>
      </c>
      <c r="D100" s="726"/>
      <c r="E100" s="725">
        <v>10220.5</v>
      </c>
      <c r="F100" s="724">
        <v>430385.99</v>
      </c>
      <c r="G100" s="724">
        <v>1362188</v>
      </c>
      <c r="H100" s="724">
        <v>1792573.99</v>
      </c>
      <c r="I100" s="724">
        <v>1302042.7799999998</v>
      </c>
      <c r="J100" s="724">
        <v>490531.2100000002</v>
      </c>
      <c r="K100" s="723">
        <v>17890.25</v>
      </c>
      <c r="M100" s="714">
        <v>264</v>
      </c>
      <c r="N100" s="720" t="s">
        <v>803</v>
      </c>
      <c r="O100" s="719"/>
      <c r="P100" s="718">
        <v>10220.5</v>
      </c>
      <c r="Q100" s="715">
        <v>430385.99</v>
      </c>
      <c r="R100" s="715">
        <v>1362188</v>
      </c>
      <c r="S100" s="715">
        <v>1792573.99</v>
      </c>
      <c r="T100" s="715">
        <v>1302042.7799999998</v>
      </c>
      <c r="U100" s="715">
        <v>1302042.7799999993</v>
      </c>
      <c r="V100" s="715"/>
      <c r="W100" s="715"/>
      <c r="X100" s="715">
        <v>1302042.7799999993</v>
      </c>
      <c r="Y100" s="716"/>
      <c r="Z100" s="716"/>
      <c r="AA100" s="715">
        <v>490531.21000000066</v>
      </c>
      <c r="AB100" s="715">
        <v>60145.220000000671</v>
      </c>
      <c r="AC100" s="715"/>
      <c r="AD100" s="715">
        <v>524722.6</v>
      </c>
      <c r="AE100" s="715">
        <v>-7669.75</v>
      </c>
      <c r="AF100" s="715">
        <v>17890.25</v>
      </c>
      <c r="AG100" s="722">
        <f t="shared" si="3"/>
        <v>0</v>
      </c>
      <c r="AH100" s="722">
        <f t="shared" si="4"/>
        <v>4.6566128730773926E-10</v>
      </c>
      <c r="AI100" s="710">
        <v>273</v>
      </c>
      <c r="AJ100" s="710">
        <v>1813725.0548492998</v>
      </c>
      <c r="AK100" s="710">
        <f t="shared" si="5"/>
        <v>9</v>
      </c>
    </row>
    <row r="101" spans="2:37" x14ac:dyDescent="0.25">
      <c r="B101" s="728">
        <v>266</v>
      </c>
      <c r="C101" s="727" t="s">
        <v>976</v>
      </c>
      <c r="D101" s="726"/>
      <c r="E101" s="725">
        <v>37585.89</v>
      </c>
      <c r="F101" s="724">
        <v>52749.349999999977</v>
      </c>
      <c r="G101" s="724">
        <v>324991</v>
      </c>
      <c r="H101" s="724">
        <v>377740.35</v>
      </c>
      <c r="I101" s="724">
        <v>315480.22000000044</v>
      </c>
      <c r="J101" s="724">
        <v>62260.129999999539</v>
      </c>
      <c r="K101" s="723">
        <v>36601.339999999997</v>
      </c>
      <c r="M101" s="714">
        <v>266</v>
      </c>
      <c r="N101" s="720" t="s">
        <v>976</v>
      </c>
      <c r="O101" s="719"/>
      <c r="P101" s="718">
        <v>37585.89</v>
      </c>
      <c r="Q101" s="715">
        <v>52749.349999999977</v>
      </c>
      <c r="R101" s="715">
        <v>324991</v>
      </c>
      <c r="S101" s="715">
        <v>377740.35</v>
      </c>
      <c r="T101" s="715">
        <v>315480.22000000044</v>
      </c>
      <c r="U101" s="717">
        <v>315480.2200000002</v>
      </c>
      <c r="V101" s="717"/>
      <c r="W101" s="717"/>
      <c r="X101" s="715">
        <v>315480.2200000002</v>
      </c>
      <c r="Y101" s="716"/>
      <c r="Z101" s="716"/>
      <c r="AA101" s="715">
        <v>62260.129999999772</v>
      </c>
      <c r="AB101" s="715">
        <v>9510.7799999997951</v>
      </c>
      <c r="AC101" s="715"/>
      <c r="AD101" s="715">
        <v>167617.38</v>
      </c>
      <c r="AE101" s="715">
        <v>984.55000000000018</v>
      </c>
      <c r="AF101" s="715">
        <v>36601.339999999997</v>
      </c>
      <c r="AG101" s="722">
        <f t="shared" si="3"/>
        <v>0</v>
      </c>
      <c r="AH101" s="722">
        <f t="shared" si="4"/>
        <v>2.3283064365386963E-10</v>
      </c>
      <c r="AI101" s="710">
        <v>274</v>
      </c>
      <c r="AJ101" s="710">
        <v>1668002.3370150689</v>
      </c>
      <c r="AK101" s="710">
        <f t="shared" si="5"/>
        <v>8</v>
      </c>
    </row>
    <row r="102" spans="2:37" x14ac:dyDescent="0.25">
      <c r="B102" s="728">
        <v>269</v>
      </c>
      <c r="C102" s="727" t="s">
        <v>804</v>
      </c>
      <c r="D102" s="726"/>
      <c r="E102" s="725">
        <v>23979.27</v>
      </c>
      <c r="F102" s="724">
        <v>479512.36999999988</v>
      </c>
      <c r="G102" s="724">
        <v>1523322</v>
      </c>
      <c r="H102" s="724">
        <v>2002834.3699999999</v>
      </c>
      <c r="I102" s="724">
        <v>1607073.7699999993</v>
      </c>
      <c r="J102" s="724">
        <v>395760.60000000056</v>
      </c>
      <c r="K102" s="723">
        <v>20108.27</v>
      </c>
      <c r="M102" s="714">
        <v>269</v>
      </c>
      <c r="N102" s="720" t="s">
        <v>804</v>
      </c>
      <c r="O102" s="719"/>
      <c r="P102" s="718">
        <v>23979.27</v>
      </c>
      <c r="Q102" s="715">
        <v>479512.36999999988</v>
      </c>
      <c r="R102" s="715">
        <v>1523322</v>
      </c>
      <c r="S102" s="715">
        <v>2002834.3699999999</v>
      </c>
      <c r="T102" s="715">
        <v>1607073.7699999993</v>
      </c>
      <c r="U102" s="715">
        <v>1607073.7699999996</v>
      </c>
      <c r="V102" s="715"/>
      <c r="W102" s="715"/>
      <c r="X102" s="715">
        <v>1607073.7699999996</v>
      </c>
      <c r="Y102" s="716"/>
      <c r="Z102" s="716"/>
      <c r="AA102" s="715">
        <v>395760.60000000033</v>
      </c>
      <c r="AB102" s="715">
        <v>-83751.769999999553</v>
      </c>
      <c r="AC102" s="715"/>
      <c r="AD102" s="715">
        <v>414408.02</v>
      </c>
      <c r="AE102" s="715">
        <v>3871</v>
      </c>
      <c r="AF102" s="715">
        <v>20108.27</v>
      </c>
      <c r="AG102" s="722">
        <f t="shared" si="3"/>
        <v>0</v>
      </c>
      <c r="AH102" s="722">
        <f t="shared" si="4"/>
        <v>0</v>
      </c>
      <c r="AI102" s="710">
        <v>275</v>
      </c>
      <c r="AJ102" s="710">
        <v>1109123.7876350672</v>
      </c>
      <c r="AK102" s="710">
        <f t="shared" si="5"/>
        <v>6</v>
      </c>
    </row>
    <row r="103" spans="2:37" x14ac:dyDescent="0.25">
      <c r="B103" s="728">
        <v>270</v>
      </c>
      <c r="C103" s="727" t="s">
        <v>805</v>
      </c>
      <c r="D103" s="726"/>
      <c r="E103" s="725">
        <v>2303</v>
      </c>
      <c r="F103" s="724">
        <v>87024.939999999944</v>
      </c>
      <c r="G103" s="724">
        <v>1601847</v>
      </c>
      <c r="H103" s="724">
        <v>1688871.94</v>
      </c>
      <c r="I103" s="724">
        <v>1612042.6299999992</v>
      </c>
      <c r="J103" s="724">
        <v>76829.310000000754</v>
      </c>
      <c r="K103" s="723">
        <v>1312.75</v>
      </c>
      <c r="M103" s="714">
        <v>270</v>
      </c>
      <c r="N103" s="720" t="s">
        <v>805</v>
      </c>
      <c r="O103" s="719"/>
      <c r="P103" s="718">
        <v>2303</v>
      </c>
      <c r="Q103" s="715">
        <v>87024.939999999944</v>
      </c>
      <c r="R103" s="715">
        <v>1601847</v>
      </c>
      <c r="S103" s="715">
        <v>1688871.94</v>
      </c>
      <c r="T103" s="715">
        <v>1612042.6299999992</v>
      </c>
      <c r="U103" s="715">
        <v>1612042.6299999994</v>
      </c>
      <c r="V103" s="715"/>
      <c r="W103" s="715"/>
      <c r="X103" s="715">
        <v>1612042.6299999994</v>
      </c>
      <c r="Y103" s="716"/>
      <c r="Z103" s="716"/>
      <c r="AA103" s="715">
        <v>76829.310000000522</v>
      </c>
      <c r="AB103" s="715">
        <v>-10195.629999999423</v>
      </c>
      <c r="AC103" s="715"/>
      <c r="AD103" s="715">
        <v>102095.83</v>
      </c>
      <c r="AE103" s="715">
        <v>990.25</v>
      </c>
      <c r="AF103" s="715">
        <v>1312.75</v>
      </c>
      <c r="AG103" s="722">
        <f t="shared" si="3"/>
        <v>0</v>
      </c>
      <c r="AH103" s="722">
        <f t="shared" si="4"/>
        <v>-2.3283064365386963E-10</v>
      </c>
      <c r="AI103" s="710">
        <v>279</v>
      </c>
      <c r="AJ103" s="710">
        <v>1061297.7007099567</v>
      </c>
      <c r="AK103" s="710">
        <f t="shared" si="5"/>
        <v>9</v>
      </c>
    </row>
    <row r="104" spans="2:37" x14ac:dyDescent="0.25">
      <c r="B104" s="728">
        <v>273</v>
      </c>
      <c r="C104" s="727" t="s">
        <v>806</v>
      </c>
      <c r="D104" s="726"/>
      <c r="E104" s="725">
        <v>53623.63</v>
      </c>
      <c r="F104" s="724">
        <v>205958.74</v>
      </c>
      <c r="G104" s="724">
        <v>1845878</v>
      </c>
      <c r="H104" s="724">
        <v>2051836.74</v>
      </c>
      <c r="I104" s="724">
        <v>1691847.5700000015</v>
      </c>
      <c r="J104" s="724">
        <v>359989.16999999853</v>
      </c>
      <c r="K104" s="723">
        <v>62136.68</v>
      </c>
      <c r="M104" s="714">
        <v>273</v>
      </c>
      <c r="N104" s="720" t="s">
        <v>806</v>
      </c>
      <c r="O104" s="719"/>
      <c r="P104" s="718">
        <v>53623.63</v>
      </c>
      <c r="Q104" s="715">
        <v>205958.74</v>
      </c>
      <c r="R104" s="715">
        <v>1845878</v>
      </c>
      <c r="S104" s="715">
        <v>2051836.74</v>
      </c>
      <c r="T104" s="715">
        <v>1691847.5700000015</v>
      </c>
      <c r="U104" s="715">
        <v>1691847.5700000015</v>
      </c>
      <c r="V104" s="715"/>
      <c r="W104" s="715"/>
      <c r="X104" s="715">
        <v>1691847.5700000015</v>
      </c>
      <c r="Y104" s="716"/>
      <c r="Z104" s="716"/>
      <c r="AA104" s="715">
        <v>359989.16999999853</v>
      </c>
      <c r="AB104" s="715">
        <v>154030.42999999854</v>
      </c>
      <c r="AC104" s="715"/>
      <c r="AD104" s="715">
        <v>432704.84</v>
      </c>
      <c r="AE104" s="715">
        <v>-8513.0499999999993</v>
      </c>
      <c r="AF104" s="715">
        <v>62136.679999999993</v>
      </c>
      <c r="AG104" s="722">
        <f t="shared" si="3"/>
        <v>0</v>
      </c>
      <c r="AH104" s="722">
        <f t="shared" si="4"/>
        <v>0</v>
      </c>
      <c r="AI104" s="710">
        <v>281</v>
      </c>
      <c r="AJ104" s="710">
        <v>2176756.6898529665</v>
      </c>
      <c r="AK104" s="710">
        <f t="shared" si="5"/>
        <v>8</v>
      </c>
    </row>
    <row r="105" spans="2:37" x14ac:dyDescent="0.25">
      <c r="B105" s="728">
        <v>274</v>
      </c>
      <c r="C105" s="727" t="s">
        <v>807</v>
      </c>
      <c r="D105" s="726"/>
      <c r="E105" s="725">
        <v>4202.76</v>
      </c>
      <c r="F105" s="724">
        <v>131698.5</v>
      </c>
      <c r="G105" s="724">
        <v>1738375</v>
      </c>
      <c r="H105" s="724">
        <v>1870073.5</v>
      </c>
      <c r="I105" s="724">
        <v>1788617.5899999992</v>
      </c>
      <c r="J105" s="724">
        <v>81455.910000000848</v>
      </c>
      <c r="K105" s="723">
        <v>2020.39</v>
      </c>
      <c r="M105" s="714">
        <v>274</v>
      </c>
      <c r="N105" s="720" t="s">
        <v>807</v>
      </c>
      <c r="O105" s="719"/>
      <c r="P105" s="718">
        <v>4202.76</v>
      </c>
      <c r="Q105" s="715">
        <v>131698.5</v>
      </c>
      <c r="R105" s="715">
        <v>1738375</v>
      </c>
      <c r="S105" s="715">
        <v>1870073.5</v>
      </c>
      <c r="T105" s="715">
        <v>1788617.5899999992</v>
      </c>
      <c r="U105" s="715">
        <v>1788617.5899999992</v>
      </c>
      <c r="V105" s="715"/>
      <c r="W105" s="715"/>
      <c r="X105" s="715">
        <v>1788617.5899999992</v>
      </c>
      <c r="Y105" s="716"/>
      <c r="Z105" s="716"/>
      <c r="AA105" s="715">
        <v>81455.910000000848</v>
      </c>
      <c r="AB105" s="715">
        <v>-50242.589999999152</v>
      </c>
      <c r="AC105" s="715"/>
      <c r="AD105" s="715">
        <v>88440.86</v>
      </c>
      <c r="AE105" s="715">
        <v>2182.369999999999</v>
      </c>
      <c r="AF105" s="715">
        <v>2020.3900000000012</v>
      </c>
      <c r="AG105" s="722">
        <f t="shared" si="3"/>
        <v>0</v>
      </c>
      <c r="AH105" s="722">
        <f t="shared" si="4"/>
        <v>0</v>
      </c>
      <c r="AI105" s="710">
        <v>284</v>
      </c>
      <c r="AJ105" s="710">
        <v>719852.73888888897</v>
      </c>
      <c r="AK105" s="710">
        <f t="shared" si="5"/>
        <v>10</v>
      </c>
    </row>
    <row r="106" spans="2:37" x14ac:dyDescent="0.25">
      <c r="B106" s="728">
        <v>275</v>
      </c>
      <c r="C106" s="727" t="s">
        <v>808</v>
      </c>
      <c r="D106" s="726"/>
      <c r="E106" s="725">
        <v>14323.76</v>
      </c>
      <c r="F106" s="724">
        <v>250077.66000000003</v>
      </c>
      <c r="G106" s="724">
        <v>1054936</v>
      </c>
      <c r="H106" s="724">
        <v>1305013.6600000001</v>
      </c>
      <c r="I106" s="724">
        <v>1060399.5000000002</v>
      </c>
      <c r="J106" s="724">
        <v>244614.15999999992</v>
      </c>
      <c r="K106" s="723">
        <v>11111.14</v>
      </c>
      <c r="M106" s="714">
        <v>275</v>
      </c>
      <c r="N106" s="720" t="s">
        <v>808</v>
      </c>
      <c r="O106" s="719"/>
      <c r="P106" s="718">
        <v>14323.76</v>
      </c>
      <c r="Q106" s="715">
        <v>250077.66000000003</v>
      </c>
      <c r="R106" s="715">
        <v>1054936</v>
      </c>
      <c r="S106" s="715">
        <v>1305013.6600000001</v>
      </c>
      <c r="T106" s="715">
        <v>1060399.5000000002</v>
      </c>
      <c r="U106" s="715">
        <v>1060399.5000000005</v>
      </c>
      <c r="V106" s="715"/>
      <c r="W106" s="715"/>
      <c r="X106" s="715">
        <v>1060399.5000000005</v>
      </c>
      <c r="Y106" s="716"/>
      <c r="Z106" s="716"/>
      <c r="AA106" s="715">
        <v>244614.15999999968</v>
      </c>
      <c r="AB106" s="715">
        <v>-5463.5000000003492</v>
      </c>
      <c r="AC106" s="715"/>
      <c r="AD106" s="715">
        <v>271421.12</v>
      </c>
      <c r="AE106" s="715">
        <v>3212.619999999999</v>
      </c>
      <c r="AF106" s="715">
        <v>11111.140000000001</v>
      </c>
      <c r="AG106" s="722">
        <f t="shared" si="3"/>
        <v>0</v>
      </c>
      <c r="AH106" s="722">
        <f t="shared" si="4"/>
        <v>-2.3283064365386963E-10</v>
      </c>
      <c r="AI106" s="710">
        <v>285</v>
      </c>
      <c r="AJ106" s="710">
        <v>1039161.3848634999</v>
      </c>
      <c r="AK106" s="710">
        <f t="shared" si="5"/>
        <v>10</v>
      </c>
    </row>
    <row r="107" spans="2:37" x14ac:dyDescent="0.25">
      <c r="B107" s="728">
        <v>279</v>
      </c>
      <c r="C107" s="727" t="s">
        <v>809</v>
      </c>
      <c r="D107" s="726"/>
      <c r="E107" s="725">
        <v>7304.39</v>
      </c>
      <c r="F107" s="724">
        <v>50547.170000000158</v>
      </c>
      <c r="G107" s="724">
        <v>1038922</v>
      </c>
      <c r="H107" s="724">
        <v>1089469.1700000002</v>
      </c>
      <c r="I107" s="724">
        <v>1012061.5299999993</v>
      </c>
      <c r="J107" s="724">
        <v>77407.640000000829</v>
      </c>
      <c r="K107" s="723">
        <v>3211.67</v>
      </c>
      <c r="M107" s="714">
        <v>279</v>
      </c>
      <c r="N107" s="720" t="s">
        <v>809</v>
      </c>
      <c r="O107" s="719"/>
      <c r="P107" s="718">
        <v>7304.39</v>
      </c>
      <c r="Q107" s="715">
        <v>50547.170000000158</v>
      </c>
      <c r="R107" s="715">
        <v>1038922</v>
      </c>
      <c r="S107" s="715">
        <v>1089469.1700000002</v>
      </c>
      <c r="T107" s="715">
        <v>1012061.5299999993</v>
      </c>
      <c r="U107" s="715">
        <v>1012061.5299999996</v>
      </c>
      <c r="V107" s="715"/>
      <c r="W107" s="715"/>
      <c r="X107" s="715">
        <v>1012061.5299999996</v>
      </c>
      <c r="Y107" s="716"/>
      <c r="Z107" s="716"/>
      <c r="AA107" s="715">
        <v>77407.640000000596</v>
      </c>
      <c r="AB107" s="715">
        <v>26860.470000000438</v>
      </c>
      <c r="AC107" s="715"/>
      <c r="AD107" s="715">
        <v>82656.91</v>
      </c>
      <c r="AE107" s="715">
        <v>4092.7199999999993</v>
      </c>
      <c r="AF107" s="715">
        <v>3211.670000000001</v>
      </c>
      <c r="AG107" s="722">
        <f t="shared" si="3"/>
        <v>0</v>
      </c>
      <c r="AH107" s="722">
        <f t="shared" si="4"/>
        <v>-2.3283064365386963E-10</v>
      </c>
      <c r="AI107" s="710">
        <v>287</v>
      </c>
      <c r="AJ107" s="710">
        <v>864972.43130167027</v>
      </c>
      <c r="AK107" s="710">
        <f t="shared" si="5"/>
        <v>8</v>
      </c>
    </row>
    <row r="108" spans="2:37" x14ac:dyDescent="0.25">
      <c r="B108" s="728">
        <v>281</v>
      </c>
      <c r="C108" s="727" t="s">
        <v>810</v>
      </c>
      <c r="D108" s="726"/>
      <c r="E108" s="725">
        <v>15389.38</v>
      </c>
      <c r="F108" s="724">
        <v>421855.35000000009</v>
      </c>
      <c r="G108" s="724">
        <v>2164729</v>
      </c>
      <c r="H108" s="724">
        <v>2586584.35</v>
      </c>
      <c r="I108" s="724">
        <v>2130514.0300000003</v>
      </c>
      <c r="J108" s="724">
        <v>456070.31999999983</v>
      </c>
      <c r="K108" s="723">
        <v>14179.78</v>
      </c>
      <c r="M108" s="714">
        <v>281</v>
      </c>
      <c r="N108" s="720" t="s">
        <v>810</v>
      </c>
      <c r="O108" s="719"/>
      <c r="P108" s="718">
        <v>15389.379999999997</v>
      </c>
      <c r="Q108" s="715">
        <v>421855.35000000009</v>
      </c>
      <c r="R108" s="715">
        <v>2164729</v>
      </c>
      <c r="S108" s="715">
        <v>2586584.35</v>
      </c>
      <c r="T108" s="715">
        <v>2130514.0300000003</v>
      </c>
      <c r="U108" s="715">
        <v>2130514.0300000003</v>
      </c>
      <c r="V108" s="715"/>
      <c r="W108" s="715"/>
      <c r="X108" s="715">
        <v>2130514.0300000003</v>
      </c>
      <c r="Y108" s="716"/>
      <c r="Z108" s="716"/>
      <c r="AA108" s="715">
        <v>456070.31999999983</v>
      </c>
      <c r="AB108" s="715">
        <v>34214.969999999739</v>
      </c>
      <c r="AC108" s="715"/>
      <c r="AD108" s="715">
        <v>493972.91000000003</v>
      </c>
      <c r="AE108" s="715">
        <v>1209.6000000000004</v>
      </c>
      <c r="AF108" s="715">
        <v>14179.779999999997</v>
      </c>
      <c r="AG108" s="722">
        <f t="shared" si="3"/>
        <v>0</v>
      </c>
      <c r="AH108" s="722">
        <f t="shared" si="4"/>
        <v>0</v>
      </c>
      <c r="AI108" s="710">
        <v>288</v>
      </c>
      <c r="AJ108" s="710">
        <v>1693340.110199353</v>
      </c>
      <c r="AK108" s="710">
        <f t="shared" si="5"/>
        <v>7</v>
      </c>
    </row>
    <row r="109" spans="2:37" x14ac:dyDescent="0.25">
      <c r="B109" s="728">
        <v>284</v>
      </c>
      <c r="C109" s="727" t="s">
        <v>812</v>
      </c>
      <c r="D109" s="726"/>
      <c r="E109" s="725"/>
      <c r="F109" s="724">
        <v>201522.02000000002</v>
      </c>
      <c r="G109" s="724">
        <v>710406</v>
      </c>
      <c r="H109" s="724">
        <v>911928.02</v>
      </c>
      <c r="I109" s="724">
        <v>686906.9600000002</v>
      </c>
      <c r="J109" s="724">
        <v>225021.05999999982</v>
      </c>
      <c r="K109" s="723"/>
      <c r="M109" s="714">
        <v>284</v>
      </c>
      <c r="N109" s="720" t="s">
        <v>812</v>
      </c>
      <c r="O109" s="719"/>
      <c r="P109" s="718">
        <v>0</v>
      </c>
      <c r="Q109" s="715">
        <v>201522.02000000002</v>
      </c>
      <c r="R109" s="715">
        <v>710406</v>
      </c>
      <c r="S109" s="715">
        <v>911928.02</v>
      </c>
      <c r="T109" s="715">
        <v>686906.9600000002</v>
      </c>
      <c r="U109" s="715">
        <v>686906.96000000008</v>
      </c>
      <c r="V109" s="715"/>
      <c r="W109" s="715"/>
      <c r="X109" s="715">
        <v>686906.96000000008</v>
      </c>
      <c r="Y109" s="716"/>
      <c r="Z109" s="716"/>
      <c r="AA109" s="715">
        <v>225021.05999999994</v>
      </c>
      <c r="AB109" s="715">
        <v>23499.039999999921</v>
      </c>
      <c r="AC109" s="715"/>
      <c r="AD109" s="715">
        <v>233897.61000000002</v>
      </c>
      <c r="AE109" s="715">
        <v>0</v>
      </c>
      <c r="AF109" s="715">
        <v>0</v>
      </c>
      <c r="AG109" s="722">
        <f t="shared" si="3"/>
        <v>0</v>
      </c>
      <c r="AH109" s="722">
        <f t="shared" si="4"/>
        <v>0</v>
      </c>
      <c r="AI109" s="710">
        <v>289</v>
      </c>
      <c r="AJ109" s="710">
        <v>777249.36714519316</v>
      </c>
      <c r="AK109" s="710">
        <f t="shared" si="5"/>
        <v>5</v>
      </c>
    </row>
    <row r="110" spans="2:37" x14ac:dyDescent="0.25">
      <c r="B110" s="728">
        <v>285</v>
      </c>
      <c r="C110" s="727" t="s">
        <v>813</v>
      </c>
      <c r="D110" s="726"/>
      <c r="E110" s="725"/>
      <c r="F110" s="724">
        <v>37923.319999999949</v>
      </c>
      <c r="G110" s="724">
        <v>909277</v>
      </c>
      <c r="H110" s="724">
        <v>947200.32</v>
      </c>
      <c r="I110" s="724">
        <v>903977.66000000038</v>
      </c>
      <c r="J110" s="724">
        <v>43222.659999999567</v>
      </c>
      <c r="K110" s="723"/>
      <c r="M110" s="714">
        <v>285</v>
      </c>
      <c r="N110" s="720" t="s">
        <v>813</v>
      </c>
      <c r="O110" s="719"/>
      <c r="P110" s="718">
        <v>0</v>
      </c>
      <c r="Q110" s="715">
        <v>37923.319999999949</v>
      </c>
      <c r="R110" s="715">
        <v>909277</v>
      </c>
      <c r="S110" s="715">
        <v>947200.32</v>
      </c>
      <c r="T110" s="715">
        <v>903977.66000000038</v>
      </c>
      <c r="U110" s="715">
        <v>903977.66000000038</v>
      </c>
      <c r="V110" s="715"/>
      <c r="W110" s="715"/>
      <c r="X110" s="715">
        <v>903977.66000000038</v>
      </c>
      <c r="Y110" s="716"/>
      <c r="Z110" s="716"/>
      <c r="AA110" s="715">
        <v>43222.659999999567</v>
      </c>
      <c r="AB110" s="715">
        <v>5299.3399999996182</v>
      </c>
      <c r="AC110" s="715"/>
      <c r="AD110" s="715">
        <v>51736.17</v>
      </c>
      <c r="AE110" s="715">
        <v>0</v>
      </c>
      <c r="AF110" s="715">
        <v>0</v>
      </c>
      <c r="AG110" s="722">
        <f t="shared" si="3"/>
        <v>0</v>
      </c>
      <c r="AH110" s="722">
        <f t="shared" si="4"/>
        <v>0</v>
      </c>
      <c r="AI110" s="710">
        <v>291</v>
      </c>
      <c r="AJ110" s="710">
        <v>899026.30068123678</v>
      </c>
      <c r="AK110" s="710">
        <f t="shared" si="5"/>
        <v>6</v>
      </c>
    </row>
    <row r="111" spans="2:37" x14ac:dyDescent="0.25">
      <c r="B111" s="728">
        <v>287</v>
      </c>
      <c r="C111" s="727" t="s">
        <v>814</v>
      </c>
      <c r="D111" s="726"/>
      <c r="E111" s="725"/>
      <c r="F111" s="724">
        <v>56414.770000000019</v>
      </c>
      <c r="G111" s="724">
        <v>815478</v>
      </c>
      <c r="H111" s="724">
        <v>871892.77</v>
      </c>
      <c r="I111" s="724">
        <v>862258.39999999991</v>
      </c>
      <c r="J111" s="724">
        <v>9634.3700000001118</v>
      </c>
      <c r="K111" s="723"/>
      <c r="M111" s="714">
        <v>287</v>
      </c>
      <c r="N111" s="720" t="s">
        <v>814</v>
      </c>
      <c r="O111" s="719"/>
      <c r="P111" s="718">
        <v>0</v>
      </c>
      <c r="Q111" s="715">
        <v>56414.770000000019</v>
      </c>
      <c r="R111" s="715">
        <v>815478</v>
      </c>
      <c r="S111" s="715">
        <v>871892.77</v>
      </c>
      <c r="T111" s="715">
        <v>862258.39999999991</v>
      </c>
      <c r="U111" s="715">
        <v>862258.4</v>
      </c>
      <c r="V111" s="715"/>
      <c r="W111" s="715"/>
      <c r="X111" s="715">
        <v>862258.4</v>
      </c>
      <c r="Y111" s="716"/>
      <c r="Z111" s="716"/>
      <c r="AA111" s="715">
        <v>9634.3699999999953</v>
      </c>
      <c r="AB111" s="715">
        <v>-46780.400000000023</v>
      </c>
      <c r="AC111" s="715"/>
      <c r="AD111" s="715">
        <v>14550.48</v>
      </c>
      <c r="AE111" s="715">
        <v>0</v>
      </c>
      <c r="AF111" s="715">
        <v>0</v>
      </c>
      <c r="AG111" s="722">
        <f t="shared" si="3"/>
        <v>0</v>
      </c>
      <c r="AH111" s="722">
        <f t="shared" si="4"/>
        <v>-1.1641532182693481E-10</v>
      </c>
      <c r="AI111" s="710">
        <v>293</v>
      </c>
      <c r="AJ111" s="710">
        <v>1126402.1675343628</v>
      </c>
      <c r="AK111" s="710">
        <f t="shared" si="5"/>
        <v>6</v>
      </c>
    </row>
    <row r="112" spans="2:37" x14ac:dyDescent="0.25">
      <c r="B112" s="728">
        <v>288</v>
      </c>
      <c r="C112" s="727" t="s">
        <v>815</v>
      </c>
      <c r="D112" s="726"/>
      <c r="E112" s="725"/>
      <c r="F112" s="724">
        <v>251677.19999999995</v>
      </c>
      <c r="G112" s="724">
        <v>1610391</v>
      </c>
      <c r="H112" s="724">
        <v>1862068.2</v>
      </c>
      <c r="I112" s="724">
        <v>1587719.4100000004</v>
      </c>
      <c r="J112" s="724">
        <v>274348.78999999957</v>
      </c>
      <c r="K112" s="723"/>
      <c r="M112" s="714">
        <v>288</v>
      </c>
      <c r="N112" s="720" t="s">
        <v>815</v>
      </c>
      <c r="O112" s="719"/>
      <c r="P112" s="718">
        <v>0</v>
      </c>
      <c r="Q112" s="715">
        <v>251677.19999999995</v>
      </c>
      <c r="R112" s="715">
        <v>1610391</v>
      </c>
      <c r="S112" s="715">
        <v>1862068.2</v>
      </c>
      <c r="T112" s="715">
        <v>1587719.4100000004</v>
      </c>
      <c r="U112" s="715">
        <v>1587719.4100000004</v>
      </c>
      <c r="V112" s="715"/>
      <c r="W112" s="715"/>
      <c r="X112" s="715">
        <v>1587719.4100000004</v>
      </c>
      <c r="Y112" s="716"/>
      <c r="Z112" s="716"/>
      <c r="AA112" s="715">
        <v>274348.78999999957</v>
      </c>
      <c r="AB112" s="715">
        <v>22671.589999999618</v>
      </c>
      <c r="AC112" s="715"/>
      <c r="AD112" s="715">
        <v>284831.67</v>
      </c>
      <c r="AE112" s="715">
        <v>0</v>
      </c>
      <c r="AF112" s="715">
        <v>0</v>
      </c>
      <c r="AG112" s="722">
        <f t="shared" si="3"/>
        <v>0</v>
      </c>
      <c r="AH112" s="722">
        <f t="shared" si="4"/>
        <v>0</v>
      </c>
      <c r="AI112" s="710">
        <v>294</v>
      </c>
      <c r="AJ112" s="710">
        <v>1308750.7360330578</v>
      </c>
      <c r="AK112" s="710">
        <f t="shared" si="5"/>
        <v>6</v>
      </c>
    </row>
    <row r="113" spans="2:37" x14ac:dyDescent="0.25">
      <c r="B113" s="728">
        <v>289</v>
      </c>
      <c r="C113" s="727" t="s">
        <v>816</v>
      </c>
      <c r="D113" s="726"/>
      <c r="E113" s="725"/>
      <c r="F113" s="724">
        <v>80618.510000000009</v>
      </c>
      <c r="G113" s="724">
        <v>777971</v>
      </c>
      <c r="H113" s="724">
        <v>858589.51</v>
      </c>
      <c r="I113" s="724">
        <v>816955.66000000015</v>
      </c>
      <c r="J113" s="724">
        <v>41633.84999999986</v>
      </c>
      <c r="K113" s="723"/>
      <c r="M113" s="714">
        <v>289</v>
      </c>
      <c r="N113" s="720" t="s">
        <v>816</v>
      </c>
      <c r="O113" s="719"/>
      <c r="P113" s="718">
        <v>0</v>
      </c>
      <c r="Q113" s="715">
        <v>80618.510000000009</v>
      </c>
      <c r="R113" s="715">
        <v>777971</v>
      </c>
      <c r="S113" s="715">
        <v>858589.51</v>
      </c>
      <c r="T113" s="715">
        <v>816955.66000000015</v>
      </c>
      <c r="U113" s="715">
        <v>816955.66000000015</v>
      </c>
      <c r="V113" s="715"/>
      <c r="W113" s="715"/>
      <c r="X113" s="715">
        <v>816955.66000000015</v>
      </c>
      <c r="Y113" s="716"/>
      <c r="Z113" s="716"/>
      <c r="AA113" s="715">
        <v>41633.84999999986</v>
      </c>
      <c r="AB113" s="715">
        <v>-38984.660000000149</v>
      </c>
      <c r="AC113" s="715"/>
      <c r="AD113" s="715">
        <v>45992.13</v>
      </c>
      <c r="AE113" s="715">
        <v>0</v>
      </c>
      <c r="AF113" s="715">
        <v>0</v>
      </c>
      <c r="AG113" s="722">
        <f t="shared" si="3"/>
        <v>0</v>
      </c>
      <c r="AH113" s="722">
        <f t="shared" si="4"/>
        <v>0</v>
      </c>
      <c r="AI113" s="710">
        <v>300</v>
      </c>
      <c r="AJ113" s="710">
        <v>2284936.3580008899</v>
      </c>
      <c r="AK113" s="710">
        <f t="shared" si="5"/>
        <v>11</v>
      </c>
    </row>
    <row r="114" spans="2:37" x14ac:dyDescent="0.25">
      <c r="B114" s="728">
        <v>291</v>
      </c>
      <c r="C114" s="727" t="s">
        <v>817</v>
      </c>
      <c r="D114" s="726"/>
      <c r="E114" s="725"/>
      <c r="F114" s="724">
        <v>24575.609999999986</v>
      </c>
      <c r="G114" s="724">
        <v>876529</v>
      </c>
      <c r="H114" s="724">
        <v>901104.61</v>
      </c>
      <c r="I114" s="724">
        <v>893282.76</v>
      </c>
      <c r="J114" s="724">
        <v>7821.8499999999767</v>
      </c>
      <c r="K114" s="723"/>
      <c r="M114" s="714">
        <v>291</v>
      </c>
      <c r="N114" s="720" t="s">
        <v>817</v>
      </c>
      <c r="O114" s="719"/>
      <c r="P114" s="718">
        <v>0</v>
      </c>
      <c r="Q114" s="715">
        <v>24575.609999999986</v>
      </c>
      <c r="R114" s="715">
        <v>876529</v>
      </c>
      <c r="S114" s="715">
        <v>901104.61</v>
      </c>
      <c r="T114" s="715">
        <v>893282.76</v>
      </c>
      <c r="U114" s="715">
        <v>893282.76</v>
      </c>
      <c r="V114" s="715"/>
      <c r="W114" s="715"/>
      <c r="X114" s="715">
        <v>893282.76</v>
      </c>
      <c r="Y114" s="716"/>
      <c r="Z114" s="716"/>
      <c r="AA114" s="715">
        <v>7821.8499999999767</v>
      </c>
      <c r="AB114" s="715">
        <v>-16753.760000000009</v>
      </c>
      <c r="AC114" s="715"/>
      <c r="AD114" s="715">
        <v>14602.69</v>
      </c>
      <c r="AE114" s="715">
        <v>0</v>
      </c>
      <c r="AF114" s="715">
        <v>0</v>
      </c>
      <c r="AG114" s="722">
        <f t="shared" si="3"/>
        <v>0</v>
      </c>
      <c r="AH114" s="722">
        <f t="shared" si="4"/>
        <v>0</v>
      </c>
      <c r="AI114" s="710">
        <v>307</v>
      </c>
      <c r="AJ114" s="710">
        <v>1360072.4944646184</v>
      </c>
      <c r="AK114" s="710">
        <f t="shared" si="5"/>
        <v>16</v>
      </c>
    </row>
    <row r="115" spans="2:37" x14ac:dyDescent="0.25">
      <c r="B115" s="728">
        <v>293</v>
      </c>
      <c r="C115" s="727" t="s">
        <v>819</v>
      </c>
      <c r="D115" s="726"/>
      <c r="E115" s="725">
        <v>22815.98</v>
      </c>
      <c r="F115" s="724">
        <v>140903.5</v>
      </c>
      <c r="G115" s="724">
        <v>1087113</v>
      </c>
      <c r="H115" s="724">
        <v>1228016.5</v>
      </c>
      <c r="I115" s="724">
        <v>1057194.9800000002</v>
      </c>
      <c r="J115" s="724">
        <v>170821.51999999979</v>
      </c>
      <c r="K115" s="723">
        <v>19022.23</v>
      </c>
      <c r="M115" s="714">
        <v>293</v>
      </c>
      <c r="N115" s="720" t="s">
        <v>819</v>
      </c>
      <c r="O115" s="719"/>
      <c r="P115" s="718">
        <v>22815.98</v>
      </c>
      <c r="Q115" s="715">
        <v>140903.5</v>
      </c>
      <c r="R115" s="715">
        <v>1087113</v>
      </c>
      <c r="S115" s="715">
        <v>1228016.5</v>
      </c>
      <c r="T115" s="715">
        <v>1057194.9800000002</v>
      </c>
      <c r="U115" s="715">
        <v>1057194.9800000002</v>
      </c>
      <c r="V115" s="715"/>
      <c r="W115" s="715"/>
      <c r="X115" s="715">
        <v>1057194.9800000002</v>
      </c>
      <c r="Y115" s="716"/>
      <c r="Z115" s="716"/>
      <c r="AA115" s="715">
        <v>170821.51999999979</v>
      </c>
      <c r="AB115" s="715">
        <v>29918.019999999786</v>
      </c>
      <c r="AC115" s="715"/>
      <c r="AD115" s="715">
        <v>204097.79</v>
      </c>
      <c r="AE115" s="715">
        <v>3793.75</v>
      </c>
      <c r="AF115" s="715">
        <v>19022.23</v>
      </c>
      <c r="AG115" s="722">
        <f t="shared" si="3"/>
        <v>0</v>
      </c>
      <c r="AH115" s="722">
        <f t="shared" si="4"/>
        <v>0</v>
      </c>
      <c r="AI115" s="710">
        <v>308</v>
      </c>
      <c r="AJ115" s="710">
        <v>344379.5483227463</v>
      </c>
      <c r="AK115" s="710">
        <f t="shared" si="5"/>
        <v>15</v>
      </c>
    </row>
    <row r="116" spans="2:37" x14ac:dyDescent="0.25">
      <c r="B116" s="728">
        <v>294</v>
      </c>
      <c r="C116" s="727" t="s">
        <v>820</v>
      </c>
      <c r="D116" s="726"/>
      <c r="E116" s="725">
        <v>6563.75</v>
      </c>
      <c r="F116" s="724">
        <v>84243.680000000168</v>
      </c>
      <c r="G116" s="724">
        <v>1234318</v>
      </c>
      <c r="H116" s="724">
        <v>1318561.6800000002</v>
      </c>
      <c r="I116" s="724">
        <v>1240791.9499999995</v>
      </c>
      <c r="J116" s="724">
        <v>77769.73000000068</v>
      </c>
      <c r="K116" s="723">
        <v>733.39000000000101</v>
      </c>
      <c r="M116" s="714">
        <v>294</v>
      </c>
      <c r="N116" s="720" t="s">
        <v>820</v>
      </c>
      <c r="O116" s="719"/>
      <c r="P116" s="718">
        <v>6563.75</v>
      </c>
      <c r="Q116" s="715">
        <v>84243.680000000168</v>
      </c>
      <c r="R116" s="715">
        <v>1234318</v>
      </c>
      <c r="S116" s="715">
        <v>1318561.6800000002</v>
      </c>
      <c r="T116" s="715">
        <v>1240791.9499999995</v>
      </c>
      <c r="U116" s="715">
        <v>1240791.9499999995</v>
      </c>
      <c r="V116" s="715"/>
      <c r="W116" s="715"/>
      <c r="X116" s="715">
        <v>1240791.9499999995</v>
      </c>
      <c r="Y116" s="716"/>
      <c r="Z116" s="716"/>
      <c r="AA116" s="715">
        <v>77769.73000000068</v>
      </c>
      <c r="AB116" s="715">
        <v>-6473.9499999994878</v>
      </c>
      <c r="AC116" s="715"/>
      <c r="AD116" s="715">
        <v>134116.56</v>
      </c>
      <c r="AE116" s="715">
        <v>5830.3599999999988</v>
      </c>
      <c r="AF116" s="715">
        <v>733.39000000000124</v>
      </c>
      <c r="AG116" s="722">
        <f t="shared" si="3"/>
        <v>0</v>
      </c>
      <c r="AH116" s="722">
        <f t="shared" si="4"/>
        <v>0</v>
      </c>
      <c r="AI116" s="710">
        <v>309</v>
      </c>
      <c r="AJ116" s="710">
        <v>1799914.0654750129</v>
      </c>
      <c r="AK116" s="710">
        <f t="shared" si="5"/>
        <v>15</v>
      </c>
    </row>
    <row r="117" spans="2:37" x14ac:dyDescent="0.25">
      <c r="B117" s="728">
        <v>300</v>
      </c>
      <c r="C117" s="727" t="s">
        <v>821</v>
      </c>
      <c r="D117" s="726"/>
      <c r="E117" s="725">
        <v>73044.639999999999</v>
      </c>
      <c r="F117" s="724">
        <v>307855.49000000022</v>
      </c>
      <c r="G117" s="724">
        <v>2021286</v>
      </c>
      <c r="H117" s="724">
        <v>2329141.4900000002</v>
      </c>
      <c r="I117" s="724">
        <v>2135466.1800000002</v>
      </c>
      <c r="J117" s="724">
        <v>193675.31000000006</v>
      </c>
      <c r="K117" s="723">
        <v>36463</v>
      </c>
      <c r="M117" s="714">
        <v>300</v>
      </c>
      <c r="N117" s="720" t="s">
        <v>821</v>
      </c>
      <c r="O117" s="719"/>
      <c r="P117" s="718">
        <v>73044.639999999999</v>
      </c>
      <c r="Q117" s="715">
        <v>307855.49000000022</v>
      </c>
      <c r="R117" s="715">
        <v>2021286</v>
      </c>
      <c r="S117" s="715">
        <v>2329141.4900000002</v>
      </c>
      <c r="T117" s="715">
        <v>2135466.1800000002</v>
      </c>
      <c r="U117" s="715">
        <v>2135466.1799999997</v>
      </c>
      <c r="V117" s="715"/>
      <c r="W117" s="715"/>
      <c r="X117" s="715">
        <v>2135466.1799999997</v>
      </c>
      <c r="Y117" s="716"/>
      <c r="Z117" s="716"/>
      <c r="AA117" s="715">
        <v>193675.31000000052</v>
      </c>
      <c r="AB117" s="715">
        <v>-114180.1799999997</v>
      </c>
      <c r="AC117" s="715"/>
      <c r="AD117" s="715">
        <v>254292.25</v>
      </c>
      <c r="AE117" s="715">
        <v>36581.64</v>
      </c>
      <c r="AF117" s="715">
        <v>36463</v>
      </c>
      <c r="AG117" s="722">
        <f t="shared" si="3"/>
        <v>0</v>
      </c>
      <c r="AH117" s="722">
        <f t="shared" si="4"/>
        <v>4.6566128730773926E-10</v>
      </c>
      <c r="AI117" s="710">
        <v>310</v>
      </c>
      <c r="AJ117" s="710">
        <v>425463.95447732107</v>
      </c>
      <c r="AK117" s="710">
        <f t="shared" si="5"/>
        <v>10</v>
      </c>
    </row>
    <row r="118" spans="2:37" x14ac:dyDescent="0.25">
      <c r="B118" s="728">
        <v>307</v>
      </c>
      <c r="C118" s="727" t="s">
        <v>823</v>
      </c>
      <c r="D118" s="726"/>
      <c r="E118" s="725">
        <v>5326.59</v>
      </c>
      <c r="F118" s="724">
        <v>46736.550000000047</v>
      </c>
      <c r="G118" s="724">
        <v>1405575</v>
      </c>
      <c r="H118" s="724">
        <v>1452311.55</v>
      </c>
      <c r="I118" s="724">
        <v>1432910.3400000003</v>
      </c>
      <c r="J118" s="724">
        <v>19401.20999999973</v>
      </c>
      <c r="K118" s="723">
        <v>3789.38</v>
      </c>
      <c r="M118" s="714">
        <v>307</v>
      </c>
      <c r="N118" s="720" t="s">
        <v>823</v>
      </c>
      <c r="O118" s="719"/>
      <c r="P118" s="718">
        <v>5326.59</v>
      </c>
      <c r="Q118" s="715">
        <v>46736.550000000047</v>
      </c>
      <c r="R118" s="715">
        <v>1405575</v>
      </c>
      <c r="S118" s="715">
        <v>1452311.55</v>
      </c>
      <c r="T118" s="715">
        <v>1432910.3400000003</v>
      </c>
      <c r="U118" s="715">
        <v>1432910.3400000008</v>
      </c>
      <c r="V118" s="715"/>
      <c r="W118" s="715"/>
      <c r="X118" s="715">
        <v>1432910.3400000008</v>
      </c>
      <c r="Y118" s="716"/>
      <c r="Z118" s="716"/>
      <c r="AA118" s="715">
        <v>19401.209999999264</v>
      </c>
      <c r="AB118" s="715">
        <v>-27335.340000000782</v>
      </c>
      <c r="AC118" s="715"/>
      <c r="AD118" s="715">
        <v>27902.440000000002</v>
      </c>
      <c r="AE118" s="715">
        <v>1537.2100000000009</v>
      </c>
      <c r="AF118" s="715">
        <v>3789.3799999999992</v>
      </c>
      <c r="AG118" s="722">
        <f t="shared" si="3"/>
        <v>0</v>
      </c>
      <c r="AH118" s="722">
        <f t="shared" si="4"/>
        <v>-4.6566128730773926E-10</v>
      </c>
      <c r="AI118" s="710">
        <v>311</v>
      </c>
      <c r="AJ118" s="710">
        <v>741233.93479658465</v>
      </c>
      <c r="AK118" s="710">
        <f t="shared" si="5"/>
        <v>4</v>
      </c>
    </row>
    <row r="119" spans="2:37" x14ac:dyDescent="0.25">
      <c r="B119" s="728">
        <v>308</v>
      </c>
      <c r="C119" s="727" t="s">
        <v>824</v>
      </c>
      <c r="D119" s="726"/>
      <c r="E119" s="725">
        <v>12076.5</v>
      </c>
      <c r="F119" s="724">
        <v>77723.81</v>
      </c>
      <c r="G119" s="724">
        <v>354786</v>
      </c>
      <c r="H119" s="724">
        <v>432509.81</v>
      </c>
      <c r="I119" s="724">
        <v>316057.70999999996</v>
      </c>
      <c r="J119" s="724">
        <v>116452.10000000003</v>
      </c>
      <c r="K119" s="723">
        <v>16954</v>
      </c>
      <c r="M119" s="714">
        <v>308</v>
      </c>
      <c r="N119" s="720" t="s">
        <v>824</v>
      </c>
      <c r="O119" s="719"/>
      <c r="P119" s="718">
        <v>12076.5</v>
      </c>
      <c r="Q119" s="715">
        <v>77723.81</v>
      </c>
      <c r="R119" s="715">
        <v>354786</v>
      </c>
      <c r="S119" s="715">
        <v>432509.81</v>
      </c>
      <c r="T119" s="715">
        <v>316057.70999999996</v>
      </c>
      <c r="U119" s="715">
        <v>316057.71000000002</v>
      </c>
      <c r="V119" s="715"/>
      <c r="W119" s="715"/>
      <c r="X119" s="715">
        <v>316057.71000000002</v>
      </c>
      <c r="Y119" s="716"/>
      <c r="Z119" s="716"/>
      <c r="AA119" s="715">
        <v>116452.09999999998</v>
      </c>
      <c r="AB119" s="715">
        <v>38728.289999999979</v>
      </c>
      <c r="AC119" s="715"/>
      <c r="AD119" s="715">
        <v>136492.29999999999</v>
      </c>
      <c r="AE119" s="715">
        <v>-4877.5</v>
      </c>
      <c r="AF119" s="715">
        <v>16954</v>
      </c>
      <c r="AG119" s="722">
        <f t="shared" si="3"/>
        <v>0</v>
      </c>
      <c r="AH119" s="722">
        <f t="shared" si="4"/>
        <v>0</v>
      </c>
      <c r="AI119" s="710">
        <v>313</v>
      </c>
      <c r="AJ119" s="710">
        <v>1745932.5762406606</v>
      </c>
      <c r="AK119" s="710">
        <f t="shared" si="5"/>
        <v>5</v>
      </c>
    </row>
    <row r="120" spans="2:37" x14ac:dyDescent="0.25">
      <c r="B120" s="728">
        <v>309</v>
      </c>
      <c r="C120" s="727" t="s">
        <v>825</v>
      </c>
      <c r="D120" s="726"/>
      <c r="E120" s="725">
        <v>15590.63</v>
      </c>
      <c r="F120" s="724">
        <v>132663.91999999993</v>
      </c>
      <c r="G120" s="724">
        <v>1685039</v>
      </c>
      <c r="H120" s="724">
        <v>1817702.92</v>
      </c>
      <c r="I120" s="724">
        <v>1702215.8300000005</v>
      </c>
      <c r="J120" s="724">
        <v>115487.08999999939</v>
      </c>
      <c r="K120" s="723">
        <v>15385.73</v>
      </c>
      <c r="M120" s="714">
        <v>309</v>
      </c>
      <c r="N120" s="720" t="s">
        <v>825</v>
      </c>
      <c r="O120" s="719"/>
      <c r="P120" s="718">
        <v>15590.63</v>
      </c>
      <c r="Q120" s="715">
        <v>132663.91999999993</v>
      </c>
      <c r="R120" s="715">
        <v>1685039</v>
      </c>
      <c r="S120" s="715">
        <v>1817702.92</v>
      </c>
      <c r="T120" s="715">
        <v>1702215.8300000005</v>
      </c>
      <c r="U120" s="715">
        <v>1702215.8300000005</v>
      </c>
      <c r="V120" s="715"/>
      <c r="W120" s="715"/>
      <c r="X120" s="715">
        <v>1702215.8300000005</v>
      </c>
      <c r="Y120" s="716"/>
      <c r="Z120" s="716"/>
      <c r="AA120" s="715">
        <v>115487.08999999939</v>
      </c>
      <c r="AB120" s="715">
        <v>-17176.83000000054</v>
      </c>
      <c r="AC120" s="715"/>
      <c r="AD120" s="715">
        <v>153242.25</v>
      </c>
      <c r="AE120" s="715">
        <v>204.89999999999964</v>
      </c>
      <c r="AF120" s="715">
        <v>15385.73</v>
      </c>
      <c r="AG120" s="722">
        <f t="shared" si="3"/>
        <v>0</v>
      </c>
      <c r="AH120" s="722">
        <f t="shared" si="4"/>
        <v>0</v>
      </c>
      <c r="AI120" s="710">
        <v>314</v>
      </c>
      <c r="AJ120" s="710">
        <v>585746.53029073705</v>
      </c>
      <c r="AK120" s="710">
        <f t="shared" si="5"/>
        <v>5</v>
      </c>
    </row>
    <row r="121" spans="2:37" x14ac:dyDescent="0.25">
      <c r="B121" s="728">
        <v>310</v>
      </c>
      <c r="C121" s="727" t="s">
        <v>826</v>
      </c>
      <c r="D121" s="726"/>
      <c r="E121" s="725">
        <v>11924.38</v>
      </c>
      <c r="F121" s="724">
        <v>42467.549999999988</v>
      </c>
      <c r="G121" s="724">
        <v>392140</v>
      </c>
      <c r="H121" s="724">
        <v>434607.55</v>
      </c>
      <c r="I121" s="724">
        <v>408727.04000000021</v>
      </c>
      <c r="J121" s="724">
        <v>25880.509999999776</v>
      </c>
      <c r="K121" s="723">
        <v>6544.64</v>
      </c>
      <c r="M121" s="714">
        <v>310</v>
      </c>
      <c r="N121" s="720" t="s">
        <v>826</v>
      </c>
      <c r="O121" s="719"/>
      <c r="P121" s="718">
        <v>11924.38</v>
      </c>
      <c r="Q121" s="715">
        <v>42467.549999999988</v>
      </c>
      <c r="R121" s="715">
        <v>392140</v>
      </c>
      <c r="S121" s="715">
        <v>434607.55</v>
      </c>
      <c r="T121" s="715">
        <v>408727.04000000021</v>
      </c>
      <c r="U121" s="715">
        <v>408727.04000000015</v>
      </c>
      <c r="V121" s="715"/>
      <c r="W121" s="715"/>
      <c r="X121" s="715">
        <v>408727.04000000015</v>
      </c>
      <c r="Y121" s="716"/>
      <c r="Z121" s="716"/>
      <c r="AA121" s="715">
        <v>25880.509999999835</v>
      </c>
      <c r="AB121" s="715">
        <v>-16587.040000000154</v>
      </c>
      <c r="AC121" s="715"/>
      <c r="AD121" s="715">
        <v>30212.32</v>
      </c>
      <c r="AE121" s="715">
        <v>5379.74</v>
      </c>
      <c r="AF121" s="715">
        <v>6544.6399999999994</v>
      </c>
      <c r="AG121" s="722">
        <f t="shared" si="3"/>
        <v>0</v>
      </c>
      <c r="AH121" s="722">
        <f t="shared" si="4"/>
        <v>5.8207660913467407E-11</v>
      </c>
      <c r="AI121" s="710">
        <v>316</v>
      </c>
      <c r="AJ121" s="710">
        <v>423142.19186367246</v>
      </c>
      <c r="AK121" s="710">
        <f t="shared" si="5"/>
        <v>6</v>
      </c>
    </row>
    <row r="122" spans="2:37" x14ac:dyDescent="0.25">
      <c r="B122" s="728">
        <v>311</v>
      </c>
      <c r="C122" s="727" t="s">
        <v>827</v>
      </c>
      <c r="D122" s="726"/>
      <c r="E122" s="725">
        <v>4646.8500000000004</v>
      </c>
      <c r="F122" s="724">
        <v>66394.25</v>
      </c>
      <c r="G122" s="724">
        <v>725060</v>
      </c>
      <c r="H122" s="724">
        <v>791454.25</v>
      </c>
      <c r="I122" s="724">
        <v>701541.36000000045</v>
      </c>
      <c r="J122" s="724">
        <v>89912.889999999548</v>
      </c>
      <c r="K122" s="723">
        <v>2363.48</v>
      </c>
      <c r="M122" s="714">
        <v>311</v>
      </c>
      <c r="N122" s="720" t="s">
        <v>827</v>
      </c>
      <c r="O122" s="719"/>
      <c r="P122" s="718">
        <v>4646.8500000000004</v>
      </c>
      <c r="Q122" s="715">
        <v>66394.25</v>
      </c>
      <c r="R122" s="715">
        <v>725060</v>
      </c>
      <c r="S122" s="715">
        <v>791454.25</v>
      </c>
      <c r="T122" s="715">
        <v>701541.36000000045</v>
      </c>
      <c r="U122" s="715">
        <v>701541.36000000022</v>
      </c>
      <c r="V122" s="715"/>
      <c r="W122" s="715"/>
      <c r="X122" s="715">
        <v>701541.36000000022</v>
      </c>
      <c r="Y122" s="716"/>
      <c r="Z122" s="716"/>
      <c r="AA122" s="715">
        <v>89912.889999999781</v>
      </c>
      <c r="AB122" s="715">
        <v>23518.639999999781</v>
      </c>
      <c r="AC122" s="715"/>
      <c r="AD122" s="715">
        <v>90807.28</v>
      </c>
      <c r="AE122" s="715">
        <v>2283.369999999999</v>
      </c>
      <c r="AF122" s="715">
        <v>2363.4800000000014</v>
      </c>
      <c r="AG122" s="722">
        <f t="shared" si="3"/>
        <v>0</v>
      </c>
      <c r="AH122" s="722">
        <f t="shared" si="4"/>
        <v>2.3283064365386963E-10</v>
      </c>
      <c r="AI122" s="710">
        <v>317</v>
      </c>
      <c r="AJ122" s="710">
        <v>294927.6364671677</v>
      </c>
      <c r="AK122" s="710">
        <f t="shared" si="5"/>
        <v>6</v>
      </c>
    </row>
    <row r="123" spans="2:37" x14ac:dyDescent="0.25">
      <c r="B123" s="728">
        <v>313</v>
      </c>
      <c r="C123" s="727" t="s">
        <v>828</v>
      </c>
      <c r="D123" s="726"/>
      <c r="E123" s="725">
        <v>4105.4399999999996</v>
      </c>
      <c r="F123" s="724">
        <v>194809.59999999986</v>
      </c>
      <c r="G123" s="724">
        <v>1734662</v>
      </c>
      <c r="H123" s="724">
        <v>1929471.5999999999</v>
      </c>
      <c r="I123" s="724">
        <v>1769534.7899999998</v>
      </c>
      <c r="J123" s="724">
        <v>159936.81000000006</v>
      </c>
      <c r="K123" s="723">
        <v>13554.94</v>
      </c>
      <c r="M123" s="714">
        <v>313</v>
      </c>
      <c r="N123" s="720" t="s">
        <v>828</v>
      </c>
      <c r="O123" s="719"/>
      <c r="P123" s="718">
        <v>4105.4399999999987</v>
      </c>
      <c r="Q123" s="715">
        <v>194809.59999999986</v>
      </c>
      <c r="R123" s="715">
        <v>1734662</v>
      </c>
      <c r="S123" s="715">
        <v>1929471.5999999999</v>
      </c>
      <c r="T123" s="715">
        <v>1769534.7899999998</v>
      </c>
      <c r="U123" s="715">
        <v>1769534.7899999998</v>
      </c>
      <c r="V123" s="715"/>
      <c r="W123" s="715"/>
      <c r="X123" s="715">
        <v>1769534.7899999998</v>
      </c>
      <c r="Y123" s="716"/>
      <c r="Z123" s="716"/>
      <c r="AA123" s="715">
        <v>159936.81000000006</v>
      </c>
      <c r="AB123" s="715">
        <v>-34872.789999999804</v>
      </c>
      <c r="AC123" s="715"/>
      <c r="AD123" s="715">
        <v>189019.97</v>
      </c>
      <c r="AE123" s="715">
        <v>-9449.5</v>
      </c>
      <c r="AF123" s="715">
        <v>13554.939999999999</v>
      </c>
      <c r="AG123" s="722">
        <f t="shared" si="3"/>
        <v>0</v>
      </c>
      <c r="AH123" s="722">
        <f t="shared" si="4"/>
        <v>0</v>
      </c>
      <c r="AI123" s="710">
        <v>318</v>
      </c>
      <c r="AJ123" s="710">
        <v>290000.4718792729</v>
      </c>
      <c r="AK123" s="710">
        <f t="shared" si="5"/>
        <v>5</v>
      </c>
    </row>
    <row r="124" spans="2:37" x14ac:dyDescent="0.25">
      <c r="B124" s="728">
        <v>314</v>
      </c>
      <c r="C124" s="727" t="s">
        <v>829</v>
      </c>
      <c r="D124" s="726"/>
      <c r="E124" s="725">
        <v>5168.6000000000004</v>
      </c>
      <c r="F124" s="724">
        <v>6019.2399999999907</v>
      </c>
      <c r="G124" s="724">
        <v>597369</v>
      </c>
      <c r="H124" s="724">
        <v>603388.24</v>
      </c>
      <c r="I124" s="724">
        <v>561127.26000000013</v>
      </c>
      <c r="J124" s="724">
        <v>42260.979999999865</v>
      </c>
      <c r="K124" s="723">
        <v>7895.75</v>
      </c>
      <c r="M124" s="714">
        <v>314</v>
      </c>
      <c r="N124" s="720" t="s">
        <v>829</v>
      </c>
      <c r="O124" s="719"/>
      <c r="P124" s="718">
        <v>5168.6000000000004</v>
      </c>
      <c r="Q124" s="715">
        <v>6019.2399999999907</v>
      </c>
      <c r="R124" s="715">
        <v>597369</v>
      </c>
      <c r="S124" s="715">
        <v>603388.24</v>
      </c>
      <c r="T124" s="715">
        <v>561127.26000000013</v>
      </c>
      <c r="U124" s="715">
        <v>561127.26000000013</v>
      </c>
      <c r="V124" s="715"/>
      <c r="W124" s="715"/>
      <c r="X124" s="715">
        <v>561127.26000000013</v>
      </c>
      <c r="Y124" s="716"/>
      <c r="Z124" s="716"/>
      <c r="AA124" s="715">
        <v>42260.979999999865</v>
      </c>
      <c r="AB124" s="715">
        <v>36241.739999999874</v>
      </c>
      <c r="AC124" s="715"/>
      <c r="AD124" s="715">
        <v>58365.4</v>
      </c>
      <c r="AE124" s="715">
        <v>-2727.15</v>
      </c>
      <c r="AF124" s="715">
        <v>7895.75</v>
      </c>
      <c r="AG124" s="722">
        <f t="shared" si="3"/>
        <v>0</v>
      </c>
      <c r="AH124" s="722">
        <f t="shared" si="4"/>
        <v>0</v>
      </c>
      <c r="AI124" s="710">
        <v>320</v>
      </c>
      <c r="AJ124" s="710">
        <v>879994.25547201466</v>
      </c>
      <c r="AK124" s="710">
        <f t="shared" si="5"/>
        <v>6</v>
      </c>
    </row>
    <row r="125" spans="2:37" x14ac:dyDescent="0.25">
      <c r="B125" s="728">
        <v>316</v>
      </c>
      <c r="C125" s="727" t="s">
        <v>830</v>
      </c>
      <c r="D125" s="726"/>
      <c r="E125" s="725">
        <v>197</v>
      </c>
      <c r="F125" s="724">
        <v>35327.19</v>
      </c>
      <c r="G125" s="724">
        <v>424764</v>
      </c>
      <c r="H125" s="724">
        <v>460091.19</v>
      </c>
      <c r="I125" s="724">
        <v>435961.44000000012</v>
      </c>
      <c r="J125" s="724">
        <v>24129.749999999884</v>
      </c>
      <c r="K125" s="723">
        <v>3276.17</v>
      </c>
      <c r="M125" s="714">
        <v>316</v>
      </c>
      <c r="N125" s="720" t="s">
        <v>830</v>
      </c>
      <c r="O125" s="719"/>
      <c r="P125" s="718">
        <v>197</v>
      </c>
      <c r="Q125" s="715">
        <v>35327.19</v>
      </c>
      <c r="R125" s="715">
        <v>424764</v>
      </c>
      <c r="S125" s="715">
        <v>460091.19</v>
      </c>
      <c r="T125" s="715">
        <v>435961.44000000012</v>
      </c>
      <c r="U125" s="715">
        <v>435961.44</v>
      </c>
      <c r="V125" s="715"/>
      <c r="W125" s="715"/>
      <c r="X125" s="715">
        <v>435961.44</v>
      </c>
      <c r="Y125" s="716"/>
      <c r="Z125" s="716"/>
      <c r="AA125" s="715">
        <v>24129.75</v>
      </c>
      <c r="AB125" s="715">
        <v>-11197.440000000002</v>
      </c>
      <c r="AC125" s="715"/>
      <c r="AD125" s="715">
        <v>32374.81</v>
      </c>
      <c r="AE125" s="715">
        <v>-3079.17</v>
      </c>
      <c r="AF125" s="715">
        <v>3276.17</v>
      </c>
      <c r="AG125" s="722">
        <f t="shared" si="3"/>
        <v>0</v>
      </c>
      <c r="AH125" s="722">
        <f t="shared" si="4"/>
        <v>1.1641532182693481E-10</v>
      </c>
      <c r="AI125" s="710">
        <v>322</v>
      </c>
      <c r="AJ125" s="710">
        <v>495554.35219713493</v>
      </c>
      <c r="AK125" s="710">
        <f t="shared" si="5"/>
        <v>6</v>
      </c>
    </row>
    <row r="126" spans="2:37" x14ac:dyDescent="0.25">
      <c r="B126" s="728">
        <v>317</v>
      </c>
      <c r="C126" s="727" t="s">
        <v>831</v>
      </c>
      <c r="D126" s="726"/>
      <c r="E126" s="725"/>
      <c r="F126" s="724">
        <v>23729.880000000005</v>
      </c>
      <c r="G126" s="724">
        <v>289665</v>
      </c>
      <c r="H126" s="724">
        <v>313394.88</v>
      </c>
      <c r="I126" s="724">
        <v>298033.96999999968</v>
      </c>
      <c r="J126" s="724">
        <v>15360.910000000324</v>
      </c>
      <c r="K126" s="723"/>
      <c r="M126" s="714">
        <v>317</v>
      </c>
      <c r="N126" s="720" t="s">
        <v>831</v>
      </c>
      <c r="O126" s="719"/>
      <c r="P126" s="718">
        <v>-314</v>
      </c>
      <c r="Q126" s="715">
        <v>23729.880000000005</v>
      </c>
      <c r="R126" s="715">
        <v>289665</v>
      </c>
      <c r="S126" s="715">
        <v>313394.88</v>
      </c>
      <c r="T126" s="715">
        <v>298033.96999999968</v>
      </c>
      <c r="U126" s="715">
        <v>298033.96999999968</v>
      </c>
      <c r="V126" s="715"/>
      <c r="W126" s="715"/>
      <c r="X126" s="715">
        <v>298033.96999999968</v>
      </c>
      <c r="Y126" s="716"/>
      <c r="Z126" s="716"/>
      <c r="AA126" s="715">
        <v>15360.910000000324</v>
      </c>
      <c r="AB126" s="715">
        <v>-8368.969999999681</v>
      </c>
      <c r="AC126" s="715"/>
      <c r="AD126" s="715">
        <v>20981.58</v>
      </c>
      <c r="AE126" s="715">
        <v>-314</v>
      </c>
      <c r="AF126" s="715">
        <v>0</v>
      </c>
      <c r="AG126" s="722">
        <f t="shared" si="3"/>
        <v>0</v>
      </c>
      <c r="AH126" s="722">
        <f t="shared" si="4"/>
        <v>0</v>
      </c>
      <c r="AI126" s="710">
        <v>324</v>
      </c>
      <c r="AJ126" s="710">
        <v>417123.38315560704</v>
      </c>
      <c r="AK126" s="710">
        <f t="shared" si="5"/>
        <v>7</v>
      </c>
    </row>
    <row r="127" spans="2:37" x14ac:dyDescent="0.25">
      <c r="B127" s="728">
        <v>318</v>
      </c>
      <c r="C127" s="727" t="s">
        <v>832</v>
      </c>
      <c r="D127" s="726"/>
      <c r="E127" s="725">
        <v>6589.65</v>
      </c>
      <c r="F127" s="724">
        <v>51355.049999999988</v>
      </c>
      <c r="G127" s="724">
        <v>292753</v>
      </c>
      <c r="H127" s="724">
        <v>344108.05</v>
      </c>
      <c r="I127" s="724">
        <v>279136.58999999997</v>
      </c>
      <c r="J127" s="724">
        <v>64971.460000000021</v>
      </c>
      <c r="K127" s="723">
        <v>11253.4</v>
      </c>
      <c r="M127" s="714">
        <v>318</v>
      </c>
      <c r="N127" s="720" t="s">
        <v>832</v>
      </c>
      <c r="O127" s="719"/>
      <c r="P127" s="718">
        <v>6589.65</v>
      </c>
      <c r="Q127" s="715">
        <v>51355.049999999988</v>
      </c>
      <c r="R127" s="715">
        <v>292753</v>
      </c>
      <c r="S127" s="715">
        <v>344108.05</v>
      </c>
      <c r="T127" s="715">
        <v>279136.58999999997</v>
      </c>
      <c r="U127" s="715">
        <v>279136.58999999991</v>
      </c>
      <c r="V127" s="715"/>
      <c r="W127" s="715"/>
      <c r="X127" s="715">
        <v>279136.58999999991</v>
      </c>
      <c r="Y127" s="716"/>
      <c r="Z127" s="716"/>
      <c r="AA127" s="715">
        <v>64971.460000000079</v>
      </c>
      <c r="AB127" s="715">
        <v>13616.410000000091</v>
      </c>
      <c r="AC127" s="715"/>
      <c r="AD127" s="715">
        <v>76843.540000000008</v>
      </c>
      <c r="AE127" s="715">
        <v>-4663.75</v>
      </c>
      <c r="AF127" s="715">
        <v>11253.4</v>
      </c>
      <c r="AG127" s="722">
        <f t="shared" si="3"/>
        <v>0</v>
      </c>
      <c r="AH127" s="722">
        <f t="shared" si="4"/>
        <v>5.8207660913467407E-11</v>
      </c>
      <c r="AI127" s="710">
        <v>327</v>
      </c>
      <c r="AJ127" s="710">
        <v>343784.99419354834</v>
      </c>
      <c r="AK127" s="710">
        <f t="shared" si="5"/>
        <v>9</v>
      </c>
    </row>
    <row r="128" spans="2:37" x14ac:dyDescent="0.25">
      <c r="B128" s="728">
        <v>320</v>
      </c>
      <c r="C128" s="727" t="s">
        <v>833</v>
      </c>
      <c r="D128" s="726"/>
      <c r="E128" s="725">
        <v>3543.19</v>
      </c>
      <c r="F128" s="724">
        <v>112381.03000000003</v>
      </c>
      <c r="G128" s="724">
        <v>814031</v>
      </c>
      <c r="H128" s="724">
        <v>926412.03</v>
      </c>
      <c r="I128" s="724">
        <v>753466.21999999962</v>
      </c>
      <c r="J128" s="724">
        <v>172945.81000000041</v>
      </c>
      <c r="K128" s="723">
        <v>10092.44</v>
      </c>
      <c r="M128" s="744">
        <v>320</v>
      </c>
      <c r="N128" s="720" t="s">
        <v>833</v>
      </c>
      <c r="O128" s="719"/>
      <c r="P128" s="718">
        <v>3543.1899999999996</v>
      </c>
      <c r="Q128" s="715">
        <v>112381.03000000003</v>
      </c>
      <c r="R128" s="715">
        <v>814031</v>
      </c>
      <c r="S128" s="715">
        <v>926412.03</v>
      </c>
      <c r="T128" s="715">
        <v>753466.21999999962</v>
      </c>
      <c r="U128" s="715">
        <v>753466.21999999986</v>
      </c>
      <c r="V128" s="715"/>
      <c r="W128" s="715"/>
      <c r="X128" s="715">
        <v>753466.21999999986</v>
      </c>
      <c r="Y128" s="716"/>
      <c r="Z128" s="716"/>
      <c r="AA128" s="715">
        <v>172945.81000000017</v>
      </c>
      <c r="AB128" s="715">
        <v>60564.780000000144</v>
      </c>
      <c r="AC128" s="715"/>
      <c r="AD128" s="715">
        <v>190907.13</v>
      </c>
      <c r="AE128" s="715">
        <v>-6549.25</v>
      </c>
      <c r="AF128" s="715">
        <v>10092.439999999999</v>
      </c>
      <c r="AG128" s="722">
        <f t="shared" si="3"/>
        <v>0</v>
      </c>
      <c r="AH128" s="722">
        <f t="shared" si="4"/>
        <v>-2.3283064365386963E-10</v>
      </c>
      <c r="AI128" s="710">
        <v>328</v>
      </c>
      <c r="AJ128" s="710">
        <v>265779.03820282419</v>
      </c>
      <c r="AK128" s="710">
        <f t="shared" si="5"/>
        <v>8</v>
      </c>
    </row>
    <row r="129" spans="2:37" x14ac:dyDescent="0.25">
      <c r="B129" s="728">
        <v>322</v>
      </c>
      <c r="C129" s="727" t="s">
        <v>834</v>
      </c>
      <c r="D129" s="726"/>
      <c r="E129" s="725">
        <v>8598.5</v>
      </c>
      <c r="F129" s="724">
        <v>30327.440000000002</v>
      </c>
      <c r="G129" s="724">
        <v>519263</v>
      </c>
      <c r="H129" s="724">
        <v>549590.43999999994</v>
      </c>
      <c r="I129" s="724">
        <v>530571.21000000031</v>
      </c>
      <c r="J129" s="724">
        <v>19019.229999999632</v>
      </c>
      <c r="K129" s="723">
        <v>2669.02</v>
      </c>
      <c r="M129" s="714">
        <v>322</v>
      </c>
      <c r="N129" s="720" t="s">
        <v>834</v>
      </c>
      <c r="O129" s="719"/>
      <c r="P129" s="718">
        <v>8598.5</v>
      </c>
      <c r="Q129" s="715">
        <v>30327.440000000002</v>
      </c>
      <c r="R129" s="715">
        <v>519263</v>
      </c>
      <c r="S129" s="715">
        <v>549590.43999999994</v>
      </c>
      <c r="T129" s="715">
        <v>530571.21000000031</v>
      </c>
      <c r="U129" s="715">
        <v>530571.2100000002</v>
      </c>
      <c r="V129" s="715"/>
      <c r="W129" s="715"/>
      <c r="X129" s="715">
        <v>530571.2100000002</v>
      </c>
      <c r="Y129" s="716"/>
      <c r="Z129" s="716"/>
      <c r="AA129" s="715">
        <v>19019.229999999749</v>
      </c>
      <c r="AB129" s="715">
        <v>-11308.210000000254</v>
      </c>
      <c r="AC129" s="715"/>
      <c r="AD129" s="715">
        <v>25661.48</v>
      </c>
      <c r="AE129" s="715">
        <v>5929.48</v>
      </c>
      <c r="AF129" s="715">
        <v>2669.0200000000004</v>
      </c>
      <c r="AG129" s="722">
        <f t="shared" si="3"/>
        <v>0</v>
      </c>
      <c r="AH129" s="722">
        <f t="shared" si="4"/>
        <v>1.1641532182693481E-10</v>
      </c>
      <c r="AI129" s="710">
        <v>331</v>
      </c>
      <c r="AJ129" s="710">
        <v>340598.47784104984</v>
      </c>
      <c r="AK129" s="710">
        <f t="shared" si="5"/>
        <v>9</v>
      </c>
    </row>
    <row r="130" spans="2:37" x14ac:dyDescent="0.25">
      <c r="B130" s="728">
        <v>324</v>
      </c>
      <c r="C130" s="727" t="s">
        <v>835</v>
      </c>
      <c r="D130" s="726"/>
      <c r="E130" s="725">
        <v>9000.75</v>
      </c>
      <c r="F130" s="724">
        <v>43553.630000000005</v>
      </c>
      <c r="G130" s="724">
        <v>405793</v>
      </c>
      <c r="H130" s="724">
        <v>449346.63</v>
      </c>
      <c r="I130" s="724">
        <v>375123.04000000004</v>
      </c>
      <c r="J130" s="724">
        <v>74223.589999999967</v>
      </c>
      <c r="K130" s="723">
        <v>13979.5</v>
      </c>
      <c r="M130" s="714">
        <v>324</v>
      </c>
      <c r="N130" s="720" t="s">
        <v>835</v>
      </c>
      <c r="O130" s="719"/>
      <c r="P130" s="718">
        <v>9000.75</v>
      </c>
      <c r="Q130" s="715">
        <v>43553.630000000005</v>
      </c>
      <c r="R130" s="715">
        <v>405793</v>
      </c>
      <c r="S130" s="715">
        <v>449346.63</v>
      </c>
      <c r="T130" s="715">
        <v>375123.04000000004</v>
      </c>
      <c r="U130" s="715">
        <v>375123.04000000004</v>
      </c>
      <c r="V130" s="715"/>
      <c r="W130" s="715"/>
      <c r="X130" s="715">
        <v>375123.04000000004</v>
      </c>
      <c r="Y130" s="716"/>
      <c r="Z130" s="716"/>
      <c r="AA130" s="715">
        <v>74223.589999999967</v>
      </c>
      <c r="AB130" s="715">
        <v>30669.959999999963</v>
      </c>
      <c r="AC130" s="715"/>
      <c r="AD130" s="715">
        <v>91859.72</v>
      </c>
      <c r="AE130" s="715">
        <v>-4978.75</v>
      </c>
      <c r="AF130" s="715">
        <v>13979.5</v>
      </c>
      <c r="AG130" s="722">
        <f t="shared" si="3"/>
        <v>0</v>
      </c>
      <c r="AH130" s="722">
        <f t="shared" si="4"/>
        <v>0</v>
      </c>
      <c r="AI130" s="710">
        <v>332</v>
      </c>
      <c r="AJ130" s="710">
        <v>692338.66327110073</v>
      </c>
      <c r="AK130" s="710">
        <f t="shared" si="5"/>
        <v>8</v>
      </c>
    </row>
    <row r="131" spans="2:37" x14ac:dyDescent="0.25">
      <c r="B131" s="728">
        <v>327</v>
      </c>
      <c r="C131" s="727" t="s">
        <v>836</v>
      </c>
      <c r="D131" s="726"/>
      <c r="E131" s="725">
        <v>11764.08</v>
      </c>
      <c r="F131" s="724">
        <v>53919.579999999958</v>
      </c>
      <c r="G131" s="724">
        <v>319736</v>
      </c>
      <c r="H131" s="724">
        <v>373655.57999999996</v>
      </c>
      <c r="I131" s="724">
        <v>315696.67999999988</v>
      </c>
      <c r="J131" s="724">
        <v>57958.900000000081</v>
      </c>
      <c r="K131" s="723">
        <v>9803.76</v>
      </c>
      <c r="M131" s="714">
        <v>327</v>
      </c>
      <c r="N131" s="720" t="s">
        <v>836</v>
      </c>
      <c r="O131" s="719"/>
      <c r="P131" s="718">
        <v>11764.08</v>
      </c>
      <c r="Q131" s="715">
        <v>53919.579999999958</v>
      </c>
      <c r="R131" s="715">
        <v>319736</v>
      </c>
      <c r="S131" s="715">
        <v>373655.57999999996</v>
      </c>
      <c r="T131" s="715">
        <v>315696.67999999988</v>
      </c>
      <c r="U131" s="715">
        <v>315696.67999999982</v>
      </c>
      <c r="V131" s="715"/>
      <c r="W131" s="715"/>
      <c r="X131" s="715">
        <v>315696.67999999982</v>
      </c>
      <c r="Y131" s="716"/>
      <c r="Z131" s="716"/>
      <c r="AA131" s="715">
        <v>57958.90000000014</v>
      </c>
      <c r="AB131" s="715">
        <v>4039.3200000001816</v>
      </c>
      <c r="AC131" s="715"/>
      <c r="AD131" s="715">
        <v>69250.28</v>
      </c>
      <c r="AE131" s="715">
        <v>1960.3199999999997</v>
      </c>
      <c r="AF131" s="715">
        <v>9803.76</v>
      </c>
      <c r="AG131" s="722">
        <f t="shared" si="3"/>
        <v>0</v>
      </c>
      <c r="AH131" s="722">
        <f t="shared" si="4"/>
        <v>5.8207660913467407E-11</v>
      </c>
      <c r="AI131" s="710">
        <v>333</v>
      </c>
      <c r="AJ131" s="710">
        <v>1267597.8334485488</v>
      </c>
      <c r="AK131" s="710">
        <f t="shared" si="5"/>
        <v>6</v>
      </c>
    </row>
    <row r="132" spans="2:37" x14ac:dyDescent="0.25">
      <c r="B132" s="728">
        <v>328</v>
      </c>
      <c r="C132" s="727" t="s">
        <v>837</v>
      </c>
      <c r="D132" s="726"/>
      <c r="E132" s="725">
        <v>16383</v>
      </c>
      <c r="F132" s="724">
        <v>25414.369999999995</v>
      </c>
      <c r="G132" s="724">
        <v>241538</v>
      </c>
      <c r="H132" s="724">
        <v>266952.37</v>
      </c>
      <c r="I132" s="724">
        <v>242096.64000000007</v>
      </c>
      <c r="J132" s="724">
        <v>24855.729999999923</v>
      </c>
      <c r="K132" s="723">
        <v>20156</v>
      </c>
      <c r="M132" s="714">
        <v>328</v>
      </c>
      <c r="N132" s="720" t="s">
        <v>837</v>
      </c>
      <c r="O132" s="719"/>
      <c r="P132" s="718">
        <v>16383</v>
      </c>
      <c r="Q132" s="715">
        <v>25414.369999999995</v>
      </c>
      <c r="R132" s="715">
        <v>241538</v>
      </c>
      <c r="S132" s="715">
        <v>266952.37</v>
      </c>
      <c r="T132" s="715">
        <v>242096.64000000007</v>
      </c>
      <c r="U132" s="715">
        <v>242096.64000000013</v>
      </c>
      <c r="V132" s="715"/>
      <c r="W132" s="715"/>
      <c r="X132" s="715">
        <v>242096.64000000013</v>
      </c>
      <c r="Y132" s="716"/>
      <c r="Z132" s="716"/>
      <c r="AA132" s="715">
        <v>24855.729999999865</v>
      </c>
      <c r="AB132" s="715">
        <v>-558.64000000013039</v>
      </c>
      <c r="AC132" s="715"/>
      <c r="AD132" s="715">
        <v>47204.13</v>
      </c>
      <c r="AE132" s="715">
        <v>-3773</v>
      </c>
      <c r="AF132" s="715">
        <v>20156</v>
      </c>
      <c r="AG132" s="722">
        <f t="shared" si="3"/>
        <v>0</v>
      </c>
      <c r="AH132" s="722">
        <f t="shared" si="4"/>
        <v>-5.8207660913467407E-11</v>
      </c>
      <c r="AI132" s="710">
        <v>337</v>
      </c>
      <c r="AJ132" s="710">
        <v>432741.19324434211</v>
      </c>
      <c r="AK132" s="710">
        <f t="shared" si="5"/>
        <v>9</v>
      </c>
    </row>
    <row r="133" spans="2:37" x14ac:dyDescent="0.25">
      <c r="B133" s="728">
        <v>331</v>
      </c>
      <c r="C133" s="727" t="s">
        <v>838</v>
      </c>
      <c r="D133" s="726"/>
      <c r="E133" s="725"/>
      <c r="F133" s="724">
        <v>21016.509999999951</v>
      </c>
      <c r="G133" s="724">
        <v>363895</v>
      </c>
      <c r="H133" s="724">
        <v>384911.50999999995</v>
      </c>
      <c r="I133" s="724">
        <v>345606.27999999991</v>
      </c>
      <c r="J133" s="724">
        <v>39305.23000000004</v>
      </c>
      <c r="K133" s="723">
        <v>-1</v>
      </c>
      <c r="M133" s="714">
        <v>331</v>
      </c>
      <c r="N133" s="720" t="s">
        <v>838</v>
      </c>
      <c r="O133" s="719"/>
      <c r="P133" s="718">
        <v>-1</v>
      </c>
      <c r="Q133" s="715">
        <v>21016.509999999951</v>
      </c>
      <c r="R133" s="715">
        <v>363895</v>
      </c>
      <c r="S133" s="715">
        <v>384911.50999999995</v>
      </c>
      <c r="T133" s="715">
        <v>345606.27999999991</v>
      </c>
      <c r="U133" s="715">
        <v>345606.27999999997</v>
      </c>
      <c r="V133" s="715"/>
      <c r="W133" s="715"/>
      <c r="X133" s="715">
        <v>345606.27999999997</v>
      </c>
      <c r="Y133" s="716"/>
      <c r="Z133" s="716"/>
      <c r="AA133" s="715">
        <v>39305.229999999981</v>
      </c>
      <c r="AB133" s="715">
        <v>18288.72000000003</v>
      </c>
      <c r="AC133" s="715"/>
      <c r="AD133" s="715">
        <v>38668.200000000004</v>
      </c>
      <c r="AE133" s="715">
        <v>0</v>
      </c>
      <c r="AF133" s="715">
        <v>-1</v>
      </c>
      <c r="AG133" s="722">
        <f t="shared" si="3"/>
        <v>0</v>
      </c>
      <c r="AH133" s="722">
        <f t="shared" si="4"/>
        <v>-5.8207660913467407E-11</v>
      </c>
      <c r="AI133" s="710">
        <v>338</v>
      </c>
      <c r="AJ133" s="710">
        <v>246408.75805738915</v>
      </c>
      <c r="AK133" s="710">
        <f t="shared" si="5"/>
        <v>7</v>
      </c>
    </row>
    <row r="134" spans="2:37" x14ac:dyDescent="0.25">
      <c r="B134" s="728">
        <v>332</v>
      </c>
      <c r="C134" s="727" t="s">
        <v>839</v>
      </c>
      <c r="D134" s="726"/>
      <c r="E134" s="725">
        <v>185.19</v>
      </c>
      <c r="F134" s="724">
        <v>63681.680000000051</v>
      </c>
      <c r="G134" s="724">
        <v>659960</v>
      </c>
      <c r="H134" s="724">
        <v>723641.68</v>
      </c>
      <c r="I134" s="724">
        <v>671076.57999999996</v>
      </c>
      <c r="J134" s="724">
        <v>52565.100000000093</v>
      </c>
      <c r="K134" s="723">
        <v>494.87</v>
      </c>
      <c r="M134" s="714">
        <v>332</v>
      </c>
      <c r="N134" s="720" t="s">
        <v>839</v>
      </c>
      <c r="O134" s="719"/>
      <c r="P134" s="718">
        <v>185.19</v>
      </c>
      <c r="Q134" s="715">
        <v>63681.680000000051</v>
      </c>
      <c r="R134" s="715">
        <v>659960</v>
      </c>
      <c r="S134" s="715">
        <v>723641.68</v>
      </c>
      <c r="T134" s="715">
        <v>671076.57999999996</v>
      </c>
      <c r="U134" s="715">
        <v>671076.58000000007</v>
      </c>
      <c r="V134" s="715"/>
      <c r="W134" s="715"/>
      <c r="X134" s="715">
        <v>671076.58000000007</v>
      </c>
      <c r="Y134" s="716"/>
      <c r="Z134" s="716"/>
      <c r="AA134" s="715">
        <v>52565.099999999977</v>
      </c>
      <c r="AB134" s="715">
        <v>-11116.580000000075</v>
      </c>
      <c r="AC134" s="715"/>
      <c r="AD134" s="715">
        <v>51076.85</v>
      </c>
      <c r="AE134" s="715">
        <v>-309.68000000000029</v>
      </c>
      <c r="AF134" s="715">
        <v>494.87000000000029</v>
      </c>
      <c r="AG134" s="722">
        <f t="shared" ref="AG134:AG197" si="6">K134-AF134</f>
        <v>0</v>
      </c>
      <c r="AH134" s="722">
        <f t="shared" ref="AH134:AH197" si="7">AA134-J134</f>
        <v>-1.1641532182693481E-10</v>
      </c>
      <c r="AI134" s="710">
        <v>339</v>
      </c>
      <c r="AJ134" s="710">
        <v>424430.0754545455</v>
      </c>
      <c r="AK134" s="710">
        <f t="shared" ref="AK134:AK197" si="8">AI134-M134</f>
        <v>7</v>
      </c>
    </row>
    <row r="135" spans="2:37" x14ac:dyDescent="0.25">
      <c r="B135" s="728">
        <v>333</v>
      </c>
      <c r="C135" s="727" t="s">
        <v>840</v>
      </c>
      <c r="D135" s="726"/>
      <c r="E135" s="725">
        <v>14758.99</v>
      </c>
      <c r="F135" s="724">
        <v>195562.60999999987</v>
      </c>
      <c r="G135" s="724">
        <v>1260215</v>
      </c>
      <c r="H135" s="724">
        <v>1455777.6099999999</v>
      </c>
      <c r="I135" s="724">
        <v>1282217.4500000002</v>
      </c>
      <c r="J135" s="724">
        <v>173560.15999999968</v>
      </c>
      <c r="K135" s="723">
        <v>2996.74</v>
      </c>
      <c r="M135" s="714">
        <v>333</v>
      </c>
      <c r="N135" s="720" t="s">
        <v>840</v>
      </c>
      <c r="O135" s="719"/>
      <c r="P135" s="718">
        <v>14758.99</v>
      </c>
      <c r="Q135" s="715">
        <v>195562.60999999987</v>
      </c>
      <c r="R135" s="715">
        <v>1260215</v>
      </c>
      <c r="S135" s="715">
        <v>1455777.6099999999</v>
      </c>
      <c r="T135" s="715">
        <v>1282217.4500000002</v>
      </c>
      <c r="U135" s="715">
        <v>1282217.4500000002</v>
      </c>
      <c r="V135" s="715"/>
      <c r="W135" s="715"/>
      <c r="X135" s="715">
        <v>1282217.4500000002</v>
      </c>
      <c r="Y135" s="716"/>
      <c r="Z135" s="716"/>
      <c r="AA135" s="715">
        <v>173560.15999999968</v>
      </c>
      <c r="AB135" s="715">
        <v>-22002.450000000186</v>
      </c>
      <c r="AC135" s="715"/>
      <c r="AD135" s="715">
        <v>197149.97</v>
      </c>
      <c r="AE135" s="715">
        <v>11762.25</v>
      </c>
      <c r="AF135" s="715">
        <v>2996.74</v>
      </c>
      <c r="AG135" s="722">
        <f t="shared" si="6"/>
        <v>0</v>
      </c>
      <c r="AH135" s="722">
        <f t="shared" si="7"/>
        <v>0</v>
      </c>
      <c r="AI135" s="710">
        <v>341</v>
      </c>
      <c r="AJ135" s="710">
        <v>533940.96222150291</v>
      </c>
      <c r="AK135" s="710">
        <f t="shared" si="8"/>
        <v>8</v>
      </c>
    </row>
    <row r="136" spans="2:37" x14ac:dyDescent="0.25">
      <c r="B136" s="728">
        <v>337</v>
      </c>
      <c r="C136" s="727" t="s">
        <v>841</v>
      </c>
      <c r="D136" s="726"/>
      <c r="E136" s="725">
        <v>12555.08</v>
      </c>
      <c r="F136" s="724">
        <v>59509.929999999993</v>
      </c>
      <c r="G136" s="724">
        <v>444055</v>
      </c>
      <c r="H136" s="724">
        <v>503564.93</v>
      </c>
      <c r="I136" s="724">
        <v>419905.94000000018</v>
      </c>
      <c r="J136" s="724">
        <v>83658.989999999816</v>
      </c>
      <c r="K136" s="723">
        <v>994.08</v>
      </c>
      <c r="M136" s="714">
        <v>337</v>
      </c>
      <c r="N136" s="720" t="s">
        <v>841</v>
      </c>
      <c r="O136" s="719"/>
      <c r="P136" s="718">
        <v>12555.08</v>
      </c>
      <c r="Q136" s="715">
        <v>59509.929999999993</v>
      </c>
      <c r="R136" s="715">
        <v>444055</v>
      </c>
      <c r="S136" s="715">
        <v>503564.93</v>
      </c>
      <c r="T136" s="715">
        <v>419905.94000000018</v>
      </c>
      <c r="U136" s="715">
        <v>419905.94000000012</v>
      </c>
      <c r="V136" s="715"/>
      <c r="W136" s="715"/>
      <c r="X136" s="715">
        <v>419905.94000000012</v>
      </c>
      <c r="Y136" s="716"/>
      <c r="Z136" s="716"/>
      <c r="AA136" s="715">
        <v>83658.989999999874</v>
      </c>
      <c r="AB136" s="715">
        <v>24149.059999999881</v>
      </c>
      <c r="AC136" s="715"/>
      <c r="AD136" s="715">
        <v>85217.53</v>
      </c>
      <c r="AE136" s="715">
        <v>11561</v>
      </c>
      <c r="AF136" s="715">
        <v>994.07999999999993</v>
      </c>
      <c r="AG136" s="722">
        <f t="shared" si="6"/>
        <v>0</v>
      </c>
      <c r="AH136" s="722">
        <f t="shared" si="7"/>
        <v>0</v>
      </c>
      <c r="AI136" s="710">
        <v>342</v>
      </c>
      <c r="AJ136" s="710">
        <v>774186.55998082703</v>
      </c>
      <c r="AK136" s="710">
        <f t="shared" si="8"/>
        <v>5</v>
      </c>
    </row>
    <row r="137" spans="2:37" x14ac:dyDescent="0.25">
      <c r="B137" s="728">
        <v>338</v>
      </c>
      <c r="C137" s="727" t="s">
        <v>842</v>
      </c>
      <c r="D137" s="726"/>
      <c r="E137" s="725">
        <v>4371.46</v>
      </c>
      <c r="F137" s="724">
        <v>78384.330000000016</v>
      </c>
      <c r="G137" s="724">
        <v>277803</v>
      </c>
      <c r="H137" s="724">
        <v>356187.33</v>
      </c>
      <c r="I137" s="724">
        <v>228583.19000000009</v>
      </c>
      <c r="J137" s="724">
        <v>127604.13999999993</v>
      </c>
      <c r="K137" s="723">
        <v>6169.98</v>
      </c>
      <c r="M137" s="714">
        <v>338</v>
      </c>
      <c r="N137" s="720" t="s">
        <v>842</v>
      </c>
      <c r="O137" s="719"/>
      <c r="P137" s="718">
        <v>4371.4599999999991</v>
      </c>
      <c r="Q137" s="715">
        <v>78384.330000000016</v>
      </c>
      <c r="R137" s="715">
        <v>277803</v>
      </c>
      <c r="S137" s="715">
        <v>356187.33</v>
      </c>
      <c r="T137" s="715">
        <v>228583.19000000009</v>
      </c>
      <c r="U137" s="715">
        <v>228583.19000000003</v>
      </c>
      <c r="V137" s="715"/>
      <c r="W137" s="715"/>
      <c r="X137" s="715">
        <v>228583.19000000003</v>
      </c>
      <c r="Y137" s="716"/>
      <c r="Z137" s="716"/>
      <c r="AA137" s="715">
        <v>127604.13999999998</v>
      </c>
      <c r="AB137" s="715">
        <v>49219.809999999969</v>
      </c>
      <c r="AC137" s="715"/>
      <c r="AD137" s="715">
        <v>134803.54</v>
      </c>
      <c r="AE137" s="715">
        <v>-1798.52</v>
      </c>
      <c r="AF137" s="715">
        <v>6169.98</v>
      </c>
      <c r="AG137" s="722">
        <f t="shared" si="6"/>
        <v>0</v>
      </c>
      <c r="AH137" s="722">
        <f t="shared" si="7"/>
        <v>0</v>
      </c>
      <c r="AI137" s="710">
        <v>343</v>
      </c>
      <c r="AJ137" s="710">
        <v>1311371.6079207985</v>
      </c>
      <c r="AK137" s="710">
        <f t="shared" si="8"/>
        <v>5</v>
      </c>
    </row>
    <row r="138" spans="2:37" x14ac:dyDescent="0.25">
      <c r="B138" s="728">
        <v>339</v>
      </c>
      <c r="C138" s="727" t="s">
        <v>843</v>
      </c>
      <c r="D138" s="726"/>
      <c r="E138" s="725">
        <v>7566.63</v>
      </c>
      <c r="F138" s="724">
        <v>54758.270000000019</v>
      </c>
      <c r="G138" s="724">
        <v>398013</v>
      </c>
      <c r="H138" s="724">
        <v>452771.27</v>
      </c>
      <c r="I138" s="724">
        <v>399142.44000000024</v>
      </c>
      <c r="J138" s="724">
        <v>53628.829999999783</v>
      </c>
      <c r="K138" s="723">
        <v>10329.26</v>
      </c>
      <c r="M138" s="714">
        <v>339</v>
      </c>
      <c r="N138" s="720" t="s">
        <v>843</v>
      </c>
      <c r="O138" s="719"/>
      <c r="P138" s="718">
        <v>7566.63</v>
      </c>
      <c r="Q138" s="715">
        <v>54758.270000000019</v>
      </c>
      <c r="R138" s="715">
        <v>398013</v>
      </c>
      <c r="S138" s="715">
        <v>452771.27</v>
      </c>
      <c r="T138" s="715">
        <v>399142.44000000024</v>
      </c>
      <c r="U138" s="715">
        <v>399142.44000000012</v>
      </c>
      <c r="V138" s="715"/>
      <c r="W138" s="715"/>
      <c r="X138" s="715">
        <v>399142.44000000012</v>
      </c>
      <c r="Y138" s="716"/>
      <c r="Z138" s="716"/>
      <c r="AA138" s="715">
        <v>53628.8299999999</v>
      </c>
      <c r="AB138" s="715">
        <v>-1129.4400000001187</v>
      </c>
      <c r="AC138" s="715"/>
      <c r="AD138" s="715">
        <v>72034.77</v>
      </c>
      <c r="AE138" s="715">
        <v>-2762.63</v>
      </c>
      <c r="AF138" s="715">
        <v>10329.26</v>
      </c>
      <c r="AG138" s="722">
        <f t="shared" si="6"/>
        <v>0</v>
      </c>
      <c r="AH138" s="722">
        <f t="shared" si="7"/>
        <v>1.1641532182693481E-10</v>
      </c>
      <c r="AI138" s="710">
        <v>351</v>
      </c>
      <c r="AJ138" s="710">
        <v>240000</v>
      </c>
      <c r="AK138" s="710">
        <f t="shared" si="8"/>
        <v>12</v>
      </c>
    </row>
    <row r="139" spans="2:37" x14ac:dyDescent="0.25">
      <c r="B139" s="728">
        <v>341</v>
      </c>
      <c r="C139" s="727" t="s">
        <v>844</v>
      </c>
      <c r="D139" s="726"/>
      <c r="E139" s="725">
        <v>8713.65</v>
      </c>
      <c r="F139" s="724">
        <v>198686.39000000013</v>
      </c>
      <c r="G139" s="724">
        <v>515907</v>
      </c>
      <c r="H139" s="724">
        <v>714593.39000000013</v>
      </c>
      <c r="I139" s="724">
        <v>508476.00999999983</v>
      </c>
      <c r="J139" s="724">
        <v>206117.3800000003</v>
      </c>
      <c r="K139" s="723">
        <v>4240.8999999999996</v>
      </c>
      <c r="M139" s="714">
        <v>341</v>
      </c>
      <c r="N139" s="720" t="s">
        <v>844</v>
      </c>
      <c r="O139" s="719"/>
      <c r="P139" s="718">
        <v>8713.65</v>
      </c>
      <c r="Q139" s="715">
        <v>198686.39000000013</v>
      </c>
      <c r="R139" s="715">
        <v>515907</v>
      </c>
      <c r="S139" s="715">
        <v>714593.39000000013</v>
      </c>
      <c r="T139" s="715">
        <v>508476.00999999983</v>
      </c>
      <c r="U139" s="715">
        <v>508476.01000000007</v>
      </c>
      <c r="V139" s="715"/>
      <c r="W139" s="715"/>
      <c r="X139" s="715">
        <v>508476.01000000007</v>
      </c>
      <c r="Y139" s="716"/>
      <c r="Z139" s="716"/>
      <c r="AA139" s="715">
        <v>206117.38000000006</v>
      </c>
      <c r="AB139" s="715">
        <v>7430.9899999999325</v>
      </c>
      <c r="AC139" s="715"/>
      <c r="AD139" s="715">
        <v>219494.92</v>
      </c>
      <c r="AE139" s="715">
        <v>4472.75</v>
      </c>
      <c r="AF139" s="715">
        <v>4240.8999999999996</v>
      </c>
      <c r="AG139" s="722">
        <f t="shared" si="6"/>
        <v>0</v>
      </c>
      <c r="AH139" s="722">
        <f t="shared" si="7"/>
        <v>-2.3283064365386963E-10</v>
      </c>
      <c r="AI139" s="710">
        <v>352</v>
      </c>
      <c r="AJ139" s="710">
        <v>120000</v>
      </c>
      <c r="AK139" s="710">
        <f t="shared" si="8"/>
        <v>11</v>
      </c>
    </row>
    <row r="140" spans="2:37" x14ac:dyDescent="0.25">
      <c r="B140" s="728">
        <v>342</v>
      </c>
      <c r="C140" s="727" t="s">
        <v>845</v>
      </c>
      <c r="D140" s="726"/>
      <c r="E140" s="725">
        <v>1132.44</v>
      </c>
      <c r="F140" s="724">
        <v>57000.760000000009</v>
      </c>
      <c r="G140" s="724">
        <v>777436</v>
      </c>
      <c r="H140" s="724">
        <v>834436.76</v>
      </c>
      <c r="I140" s="724">
        <v>796079.1399999999</v>
      </c>
      <c r="J140" s="724">
        <v>38357.620000000112</v>
      </c>
      <c r="K140" s="723">
        <v>5373.1</v>
      </c>
      <c r="M140" s="714">
        <v>342</v>
      </c>
      <c r="N140" s="720" t="s">
        <v>845</v>
      </c>
      <c r="O140" s="719"/>
      <c r="P140" s="718">
        <v>1132.44</v>
      </c>
      <c r="Q140" s="715">
        <v>57000.760000000009</v>
      </c>
      <c r="R140" s="715">
        <v>777436</v>
      </c>
      <c r="S140" s="715">
        <v>834436.76</v>
      </c>
      <c r="T140" s="715">
        <v>796079.1399999999</v>
      </c>
      <c r="U140" s="715">
        <v>796079.1399999999</v>
      </c>
      <c r="V140" s="715"/>
      <c r="W140" s="715"/>
      <c r="X140" s="715">
        <v>796079.1399999999</v>
      </c>
      <c r="Y140" s="716"/>
      <c r="Z140" s="716"/>
      <c r="AA140" s="715">
        <v>38357.620000000112</v>
      </c>
      <c r="AB140" s="715">
        <v>-18643.139999999898</v>
      </c>
      <c r="AC140" s="715"/>
      <c r="AD140" s="715">
        <v>56994.99</v>
      </c>
      <c r="AE140" s="715">
        <v>-4240.6600000000008</v>
      </c>
      <c r="AF140" s="715">
        <v>5373.1</v>
      </c>
      <c r="AG140" s="722">
        <f t="shared" si="6"/>
        <v>0</v>
      </c>
      <c r="AH140" s="722">
        <f t="shared" si="7"/>
        <v>0</v>
      </c>
      <c r="AI140" s="710">
        <v>353</v>
      </c>
      <c r="AJ140" s="710">
        <v>200000</v>
      </c>
      <c r="AK140" s="710">
        <f t="shared" si="8"/>
        <v>11</v>
      </c>
    </row>
    <row r="141" spans="2:37" x14ac:dyDescent="0.25">
      <c r="B141" s="728">
        <v>343</v>
      </c>
      <c r="C141" s="727" t="s">
        <v>846</v>
      </c>
      <c r="D141" s="726"/>
      <c r="E141" s="725">
        <v>0.59000000000003205</v>
      </c>
      <c r="F141" s="724">
        <v>27580.64000000013</v>
      </c>
      <c r="G141" s="724">
        <v>1337895</v>
      </c>
      <c r="H141" s="724">
        <v>1365475.6400000001</v>
      </c>
      <c r="I141" s="724">
        <v>1315767.3200000008</v>
      </c>
      <c r="J141" s="724">
        <v>49708.319999999367</v>
      </c>
      <c r="K141" s="723">
        <v>-1.51</v>
      </c>
      <c r="M141" s="714">
        <v>343</v>
      </c>
      <c r="N141" s="720" t="s">
        <v>846</v>
      </c>
      <c r="O141" s="719"/>
      <c r="P141" s="718">
        <v>0.59000000000003183</v>
      </c>
      <c r="Q141" s="715">
        <v>27580.64000000013</v>
      </c>
      <c r="R141" s="715">
        <v>1337895</v>
      </c>
      <c r="S141" s="715">
        <v>1365475.6400000001</v>
      </c>
      <c r="T141" s="715">
        <v>1315767.3200000008</v>
      </c>
      <c r="U141" s="715">
        <v>1315767.3200000003</v>
      </c>
      <c r="V141" s="715"/>
      <c r="W141" s="715"/>
      <c r="X141" s="715">
        <v>1315767.3200000003</v>
      </c>
      <c r="Y141" s="716"/>
      <c r="Z141" s="716"/>
      <c r="AA141" s="715">
        <v>49708.319999999832</v>
      </c>
      <c r="AB141" s="715">
        <v>22127.679999999702</v>
      </c>
      <c r="AC141" s="715"/>
      <c r="AD141" s="715">
        <v>72092.759999999995</v>
      </c>
      <c r="AE141" s="715">
        <v>2.1000000000003638</v>
      </c>
      <c r="AF141" s="715">
        <v>-1.510000000000332</v>
      </c>
      <c r="AG141" s="722">
        <f t="shared" si="6"/>
        <v>3.3195668436292181E-13</v>
      </c>
      <c r="AH141" s="722">
        <f t="shared" si="7"/>
        <v>4.6566128730773926E-10</v>
      </c>
      <c r="AI141" s="710">
        <v>356</v>
      </c>
      <c r="AJ141" s="710">
        <v>3271133.8696427094</v>
      </c>
      <c r="AK141" s="710">
        <f t="shared" si="8"/>
        <v>13</v>
      </c>
    </row>
    <row r="142" spans="2:37" x14ac:dyDescent="0.25">
      <c r="B142" s="728">
        <v>351</v>
      </c>
      <c r="C142" s="727" t="s">
        <v>966</v>
      </c>
      <c r="D142" s="726"/>
      <c r="E142" s="725">
        <v>17251.5</v>
      </c>
      <c r="F142" s="724">
        <v>107792.85999999999</v>
      </c>
      <c r="G142" s="724">
        <v>220000</v>
      </c>
      <c r="H142" s="724">
        <v>327792.86</v>
      </c>
      <c r="I142" s="724">
        <v>164255.25999999978</v>
      </c>
      <c r="J142" s="724">
        <v>163537.60000000021</v>
      </c>
      <c r="K142" s="723">
        <v>21521.5</v>
      </c>
      <c r="M142" s="714">
        <v>351</v>
      </c>
      <c r="N142" s="720" t="s">
        <v>966</v>
      </c>
      <c r="O142" s="719"/>
      <c r="P142" s="718">
        <v>17251.5</v>
      </c>
      <c r="Q142" s="715">
        <v>107792.85999999999</v>
      </c>
      <c r="R142" s="715">
        <v>220000</v>
      </c>
      <c r="S142" s="715">
        <v>327792.86</v>
      </c>
      <c r="T142" s="715">
        <v>164255.25999999978</v>
      </c>
      <c r="U142" s="717">
        <v>164255.25999999989</v>
      </c>
      <c r="V142" s="717"/>
      <c r="W142" s="717"/>
      <c r="X142" s="715">
        <v>164255.25999999989</v>
      </c>
      <c r="Y142" s="716"/>
      <c r="Z142" s="716"/>
      <c r="AA142" s="715">
        <v>163537.60000000009</v>
      </c>
      <c r="AB142" s="715">
        <v>55744.740000000107</v>
      </c>
      <c r="AC142" s="715"/>
      <c r="AD142" s="715">
        <v>180281.52</v>
      </c>
      <c r="AE142" s="715">
        <v>-4270</v>
      </c>
      <c r="AF142" s="715">
        <v>21521.5</v>
      </c>
      <c r="AG142" s="722">
        <f t="shared" si="6"/>
        <v>0</v>
      </c>
      <c r="AH142" s="722">
        <f t="shared" si="7"/>
        <v>0</v>
      </c>
      <c r="AI142" s="710">
        <v>367</v>
      </c>
      <c r="AJ142" s="710">
        <v>900000</v>
      </c>
      <c r="AK142" s="710">
        <f t="shared" si="8"/>
        <v>16</v>
      </c>
    </row>
    <row r="143" spans="2:37" x14ac:dyDescent="0.25">
      <c r="B143" s="728">
        <v>352</v>
      </c>
      <c r="C143" s="727" t="s">
        <v>967</v>
      </c>
      <c r="D143" s="726"/>
      <c r="E143" s="725">
        <v>68757</v>
      </c>
      <c r="F143" s="724">
        <v>85415.23</v>
      </c>
      <c r="G143" s="724">
        <v>110000</v>
      </c>
      <c r="H143" s="724">
        <v>195415.22999999998</v>
      </c>
      <c r="I143" s="724">
        <v>123794.29999999997</v>
      </c>
      <c r="J143" s="724">
        <v>71620.930000000008</v>
      </c>
      <c r="K143" s="723">
        <v>0.25</v>
      </c>
      <c r="M143" s="714">
        <v>352</v>
      </c>
      <c r="N143" s="720" t="s">
        <v>967</v>
      </c>
      <c r="O143" s="719"/>
      <c r="P143" s="718">
        <v>68757</v>
      </c>
      <c r="Q143" s="715">
        <v>85415.23</v>
      </c>
      <c r="R143" s="715">
        <v>110000</v>
      </c>
      <c r="S143" s="715">
        <v>195415.22999999998</v>
      </c>
      <c r="T143" s="715">
        <v>123794.29999999997</v>
      </c>
      <c r="U143" s="717">
        <v>123794.30000000003</v>
      </c>
      <c r="V143" s="717"/>
      <c r="W143" s="717"/>
      <c r="X143" s="715">
        <v>123794.30000000003</v>
      </c>
      <c r="Y143" s="716"/>
      <c r="Z143" s="716"/>
      <c r="AA143" s="715">
        <v>71620.929999999949</v>
      </c>
      <c r="AB143" s="715">
        <v>-13794.300000000047</v>
      </c>
      <c r="AC143" s="715"/>
      <c r="AD143" s="715">
        <v>87379.839999999997</v>
      </c>
      <c r="AE143" s="715">
        <v>68756.75</v>
      </c>
      <c r="AF143" s="715">
        <v>0.25</v>
      </c>
      <c r="AG143" s="722">
        <f t="shared" si="6"/>
        <v>0</v>
      </c>
      <c r="AH143" s="722">
        <f t="shared" si="7"/>
        <v>0</v>
      </c>
      <c r="AI143" s="710">
        <v>370</v>
      </c>
      <c r="AJ143" s="710">
        <v>7867959.4317852436</v>
      </c>
      <c r="AK143" s="710">
        <f t="shared" si="8"/>
        <v>18</v>
      </c>
    </row>
    <row r="144" spans="2:37" x14ac:dyDescent="0.25">
      <c r="B144" s="728">
        <v>353</v>
      </c>
      <c r="C144" s="727" t="s">
        <v>968</v>
      </c>
      <c r="D144" s="726"/>
      <c r="E144" s="725">
        <v>18414.09</v>
      </c>
      <c r="F144" s="724">
        <v>-34980.179999999993</v>
      </c>
      <c r="G144" s="724">
        <v>183333</v>
      </c>
      <c r="H144" s="724">
        <v>148352.82</v>
      </c>
      <c r="I144" s="724">
        <v>148347.06999999977</v>
      </c>
      <c r="J144" s="724">
        <v>5.7500000002328306</v>
      </c>
      <c r="K144" s="723">
        <v>3401.83</v>
      </c>
      <c r="M144" s="714">
        <v>353</v>
      </c>
      <c r="N144" s="720" t="s">
        <v>968</v>
      </c>
      <c r="O144" s="719"/>
      <c r="P144" s="718">
        <v>18414.09</v>
      </c>
      <c r="Q144" s="715">
        <v>-34980.179999999993</v>
      </c>
      <c r="R144" s="715">
        <v>183333</v>
      </c>
      <c r="S144" s="715">
        <v>148352.82</v>
      </c>
      <c r="T144" s="715">
        <v>148347.06999999977</v>
      </c>
      <c r="U144" s="717">
        <v>148347.06999999977</v>
      </c>
      <c r="V144" s="717"/>
      <c r="W144" s="717"/>
      <c r="X144" s="715">
        <v>148347.06999999977</v>
      </c>
      <c r="Y144" s="716"/>
      <c r="Z144" s="716"/>
      <c r="AA144" s="715">
        <v>5.7500000002328306</v>
      </c>
      <c r="AB144" s="715">
        <v>34985.930000000226</v>
      </c>
      <c r="AC144" s="715"/>
      <c r="AD144" s="715">
        <v>-2271.69</v>
      </c>
      <c r="AE144" s="715">
        <v>15012.259999999998</v>
      </c>
      <c r="AF144" s="715">
        <v>3401.8300000000017</v>
      </c>
      <c r="AG144" s="722">
        <f t="shared" si="6"/>
        <v>0</v>
      </c>
      <c r="AH144" s="722">
        <f t="shared" si="7"/>
        <v>0</v>
      </c>
      <c r="AI144" s="710">
        <v>389</v>
      </c>
      <c r="AJ144" s="710">
        <v>320000</v>
      </c>
      <c r="AK144" s="710">
        <f t="shared" si="8"/>
        <v>36</v>
      </c>
    </row>
    <row r="145" spans="1:37" x14ac:dyDescent="0.25">
      <c r="B145" s="728">
        <v>356</v>
      </c>
      <c r="C145" s="727" t="s">
        <v>848</v>
      </c>
      <c r="D145" s="726"/>
      <c r="E145" s="725">
        <v>5131.51</v>
      </c>
      <c r="F145" s="724">
        <v>741857</v>
      </c>
      <c r="G145" s="724">
        <v>3145843</v>
      </c>
      <c r="H145" s="724">
        <v>3887700</v>
      </c>
      <c r="I145" s="724">
        <v>3259014.5599999991</v>
      </c>
      <c r="J145" s="724">
        <v>628685.44000000088</v>
      </c>
      <c r="K145" s="723">
        <v>437.76</v>
      </c>
      <c r="M145" s="714">
        <v>356</v>
      </c>
      <c r="N145" s="720" t="s">
        <v>848</v>
      </c>
      <c r="O145" s="719"/>
      <c r="P145" s="718">
        <v>5131.51</v>
      </c>
      <c r="Q145" s="715">
        <v>741857</v>
      </c>
      <c r="R145" s="715">
        <v>3145843</v>
      </c>
      <c r="S145" s="715">
        <v>3887700</v>
      </c>
      <c r="T145" s="715">
        <v>3259014.5599999991</v>
      </c>
      <c r="U145" s="715">
        <v>3259014.56</v>
      </c>
      <c r="V145" s="715"/>
      <c r="W145" s="715"/>
      <c r="X145" s="715">
        <v>3259014.56</v>
      </c>
      <c r="Y145" s="716"/>
      <c r="Z145" s="716"/>
      <c r="AA145" s="715">
        <v>628685.43999999994</v>
      </c>
      <c r="AB145" s="715">
        <v>-113171.56000000006</v>
      </c>
      <c r="AC145" s="715"/>
      <c r="AD145" s="715">
        <v>645661.66</v>
      </c>
      <c r="AE145" s="715">
        <v>4693.75</v>
      </c>
      <c r="AF145" s="715">
        <v>437.76000000000022</v>
      </c>
      <c r="AG145" s="722">
        <f t="shared" si="6"/>
        <v>0</v>
      </c>
      <c r="AH145" s="722">
        <f t="shared" si="7"/>
        <v>-9.3132257461547852E-10</v>
      </c>
      <c r="AI145" s="710">
        <v>396</v>
      </c>
      <c r="AJ145" s="710">
        <v>1100000</v>
      </c>
      <c r="AK145" s="710">
        <f t="shared" si="8"/>
        <v>40</v>
      </c>
    </row>
    <row r="146" spans="1:37" x14ac:dyDescent="0.25">
      <c r="A146" s="710" t="s">
        <v>469</v>
      </c>
      <c r="B146" s="728">
        <v>367</v>
      </c>
      <c r="C146" s="727" t="s">
        <v>969</v>
      </c>
      <c r="D146" s="726"/>
      <c r="E146" s="725">
        <v>9988</v>
      </c>
      <c r="F146" s="724">
        <v>258611.89999999991</v>
      </c>
      <c r="G146" s="724">
        <v>825000</v>
      </c>
      <c r="H146" s="724">
        <v>1083611.8999999999</v>
      </c>
      <c r="I146" s="724">
        <v>847407.4500000017</v>
      </c>
      <c r="J146" s="724">
        <v>236204.44999999821</v>
      </c>
      <c r="K146" s="723">
        <v>16789.25</v>
      </c>
      <c r="M146" s="714">
        <v>367</v>
      </c>
      <c r="N146" s="720" t="s">
        <v>969</v>
      </c>
      <c r="O146" s="719"/>
      <c r="P146" s="718">
        <v>9988</v>
      </c>
      <c r="Q146" s="715">
        <v>258611.89999999991</v>
      </c>
      <c r="R146" s="715">
        <v>825000</v>
      </c>
      <c r="S146" s="715">
        <v>1083611.8999999999</v>
      </c>
      <c r="T146" s="715">
        <v>847407.4500000017</v>
      </c>
      <c r="U146" s="717">
        <v>847407.45000000123</v>
      </c>
      <c r="V146" s="717"/>
      <c r="W146" s="717"/>
      <c r="X146" s="715">
        <v>847407.45000000123</v>
      </c>
      <c r="Y146" s="716"/>
      <c r="Z146" s="716"/>
      <c r="AA146" s="715">
        <v>236204.44999999867</v>
      </c>
      <c r="AB146" s="715">
        <v>-22407.450000001234</v>
      </c>
      <c r="AC146" s="715"/>
      <c r="AD146" s="715">
        <v>300136.64</v>
      </c>
      <c r="AE146" s="715">
        <v>-6801.25</v>
      </c>
      <c r="AF146" s="715">
        <v>16789.25</v>
      </c>
      <c r="AG146" s="722">
        <f t="shared" si="6"/>
        <v>0</v>
      </c>
      <c r="AH146" s="722">
        <f t="shared" si="7"/>
        <v>4.6566128730773926E-10</v>
      </c>
      <c r="AI146" s="710">
        <v>400</v>
      </c>
      <c r="AJ146" s="710">
        <v>689004.1587098547</v>
      </c>
      <c r="AK146" s="710">
        <f t="shared" si="8"/>
        <v>33</v>
      </c>
    </row>
    <row r="147" spans="1:37" x14ac:dyDescent="0.25">
      <c r="B147" s="728">
        <v>370</v>
      </c>
      <c r="C147" s="727" t="s">
        <v>853</v>
      </c>
      <c r="D147" s="726"/>
      <c r="E147" s="725">
        <v>19402.21</v>
      </c>
      <c r="F147" s="724">
        <v>335271.29000000004</v>
      </c>
      <c r="G147" s="724">
        <v>7883991</v>
      </c>
      <c r="H147" s="724">
        <v>8219262.29</v>
      </c>
      <c r="I147" s="724">
        <v>7966571.6499999976</v>
      </c>
      <c r="J147" s="724">
        <v>252690.64000000246</v>
      </c>
      <c r="K147" s="723">
        <v>51570.12</v>
      </c>
      <c r="M147" s="714">
        <v>370</v>
      </c>
      <c r="N147" s="720" t="s">
        <v>853</v>
      </c>
      <c r="O147" s="719"/>
      <c r="P147" s="718">
        <v>19402.21</v>
      </c>
      <c r="Q147" s="715">
        <v>335271.29000000004</v>
      </c>
      <c r="R147" s="715">
        <v>7883991</v>
      </c>
      <c r="S147" s="715">
        <v>8219262.29</v>
      </c>
      <c r="T147" s="715">
        <v>7966571.6499999976</v>
      </c>
      <c r="U147" s="715">
        <v>7966571.6499999976</v>
      </c>
      <c r="V147" s="715"/>
      <c r="W147" s="715"/>
      <c r="X147" s="715">
        <v>7966571.6499999976</v>
      </c>
      <c r="Y147" s="716"/>
      <c r="Z147" s="716"/>
      <c r="AA147" s="715">
        <v>252690.64000000246</v>
      </c>
      <c r="AB147" s="715">
        <v>-82580.649999997579</v>
      </c>
      <c r="AC147" s="715"/>
      <c r="AD147" s="715">
        <v>288798.69</v>
      </c>
      <c r="AE147" s="715">
        <v>-32167.909999999996</v>
      </c>
      <c r="AF147" s="715">
        <v>51570.119999999995</v>
      </c>
      <c r="AG147" s="722">
        <f t="shared" si="6"/>
        <v>0</v>
      </c>
      <c r="AH147" s="722">
        <f t="shared" si="7"/>
        <v>0</v>
      </c>
      <c r="AI147" s="710">
        <v>402</v>
      </c>
      <c r="AJ147" s="710">
        <v>591639.58192030992</v>
      </c>
      <c r="AK147" s="710">
        <f t="shared" si="8"/>
        <v>32</v>
      </c>
    </row>
    <row r="148" spans="1:37" x14ac:dyDescent="0.25">
      <c r="A148" s="710" t="s">
        <v>469</v>
      </c>
      <c r="B148" s="728">
        <v>389</v>
      </c>
      <c r="C148" s="727" t="s">
        <v>970</v>
      </c>
      <c r="D148" s="726"/>
      <c r="E148" s="725">
        <v>6173</v>
      </c>
      <c r="F148" s="724">
        <v>21065.760000000009</v>
      </c>
      <c r="G148" s="724">
        <v>293333</v>
      </c>
      <c r="H148" s="724">
        <v>314398.76</v>
      </c>
      <c r="I148" s="724">
        <v>272974.8400000002</v>
      </c>
      <c r="J148" s="724">
        <v>41423.919999999809</v>
      </c>
      <c r="K148" s="723">
        <v>8180</v>
      </c>
      <c r="M148" s="714">
        <v>389</v>
      </c>
      <c r="N148" s="720" t="s">
        <v>970</v>
      </c>
      <c r="O148" s="719"/>
      <c r="P148" s="718">
        <v>6173</v>
      </c>
      <c r="Q148" s="715">
        <v>21065.760000000009</v>
      </c>
      <c r="R148" s="715">
        <v>293333</v>
      </c>
      <c r="S148" s="715">
        <v>314398.76</v>
      </c>
      <c r="T148" s="715">
        <v>272974.8400000002</v>
      </c>
      <c r="U148" s="717">
        <v>272974.8400000002</v>
      </c>
      <c r="V148" s="717"/>
      <c r="W148" s="717"/>
      <c r="X148" s="715">
        <v>272974.8400000002</v>
      </c>
      <c r="Y148" s="716"/>
      <c r="Z148" s="716"/>
      <c r="AA148" s="715">
        <v>41423.919999999809</v>
      </c>
      <c r="AB148" s="715">
        <v>20358.1599999998</v>
      </c>
      <c r="AC148" s="715"/>
      <c r="AD148" s="715">
        <v>51853.279999999999</v>
      </c>
      <c r="AE148" s="715">
        <v>-2007</v>
      </c>
      <c r="AF148" s="715">
        <v>8180</v>
      </c>
      <c r="AG148" s="722">
        <f t="shared" si="6"/>
        <v>0</v>
      </c>
      <c r="AH148" s="722">
        <f t="shared" si="7"/>
        <v>0</v>
      </c>
      <c r="AI148" s="710">
        <v>404</v>
      </c>
      <c r="AJ148" s="710">
        <v>308489.80769230769</v>
      </c>
      <c r="AK148" s="710">
        <f t="shared" si="8"/>
        <v>15</v>
      </c>
    </row>
    <row r="149" spans="1:37" x14ac:dyDescent="0.25">
      <c r="B149" s="728">
        <v>396</v>
      </c>
      <c r="C149" s="727" t="s">
        <v>958</v>
      </c>
      <c r="D149" s="726"/>
      <c r="E149" s="725">
        <v>148776.5</v>
      </c>
      <c r="F149" s="724">
        <v>282987.98</v>
      </c>
      <c r="G149" s="724">
        <v>1100000</v>
      </c>
      <c r="H149" s="724">
        <v>1382987.98</v>
      </c>
      <c r="I149" s="724">
        <v>1220115.1000000001</v>
      </c>
      <c r="J149" s="724">
        <v>162872.87999999989</v>
      </c>
      <c r="K149" s="723">
        <v>88145.03</v>
      </c>
      <c r="M149" s="714">
        <v>396</v>
      </c>
      <c r="N149" s="720" t="s">
        <v>958</v>
      </c>
      <c r="O149" s="719"/>
      <c r="P149" s="718">
        <v>148776.5</v>
      </c>
      <c r="Q149" s="715">
        <v>282987.98</v>
      </c>
      <c r="R149" s="715">
        <v>1100000</v>
      </c>
      <c r="S149" s="715">
        <v>1382987.98</v>
      </c>
      <c r="T149" s="715">
        <v>1220115.1000000001</v>
      </c>
      <c r="U149" s="715">
        <v>1220115.1000000001</v>
      </c>
      <c r="V149" s="715"/>
      <c r="W149" s="715"/>
      <c r="X149" s="715">
        <v>1220115.1000000001</v>
      </c>
      <c r="Y149" s="716"/>
      <c r="Z149" s="716"/>
      <c r="AA149" s="715">
        <v>162872.87999999989</v>
      </c>
      <c r="AB149" s="715">
        <v>-120115.10000000009</v>
      </c>
      <c r="AC149" s="715"/>
      <c r="AD149" s="715">
        <v>276644.40000000002</v>
      </c>
      <c r="AE149" s="715">
        <v>60631.47</v>
      </c>
      <c r="AF149" s="715">
        <v>88145.03</v>
      </c>
      <c r="AG149" s="722">
        <f t="shared" si="6"/>
        <v>0</v>
      </c>
      <c r="AH149" s="722">
        <f t="shared" si="7"/>
        <v>0</v>
      </c>
      <c r="AI149" s="710">
        <v>405</v>
      </c>
      <c r="AJ149" s="710">
        <v>562319.67504592531</v>
      </c>
      <c r="AK149" s="710">
        <f t="shared" si="8"/>
        <v>9</v>
      </c>
    </row>
    <row r="150" spans="1:37" x14ac:dyDescent="0.25">
      <c r="B150" s="728">
        <v>400</v>
      </c>
      <c r="C150" s="727" t="s">
        <v>858</v>
      </c>
      <c r="D150" s="726"/>
      <c r="E150" s="725">
        <v>268.08</v>
      </c>
      <c r="F150" s="724">
        <v>-9137.4899999999907</v>
      </c>
      <c r="G150" s="724">
        <v>619129</v>
      </c>
      <c r="H150" s="724">
        <v>609991.51</v>
      </c>
      <c r="I150" s="724">
        <v>606910.31000000006</v>
      </c>
      <c r="J150" s="724">
        <v>3081.1999999999534</v>
      </c>
      <c r="K150" s="723">
        <v>-1976.92</v>
      </c>
      <c r="M150" s="714">
        <v>400</v>
      </c>
      <c r="N150" s="720" t="s">
        <v>858</v>
      </c>
      <c r="O150" s="719"/>
      <c r="P150" s="718">
        <v>268.07999999999993</v>
      </c>
      <c r="Q150" s="715">
        <v>-9137.4899999999907</v>
      </c>
      <c r="R150" s="715">
        <v>619129</v>
      </c>
      <c r="S150" s="715">
        <v>609991.51</v>
      </c>
      <c r="T150" s="715">
        <v>606910.31000000006</v>
      </c>
      <c r="U150" s="715">
        <v>606910.31000000006</v>
      </c>
      <c r="V150" s="715"/>
      <c r="W150" s="715"/>
      <c r="X150" s="715">
        <v>606910.31000000006</v>
      </c>
      <c r="Y150" s="716"/>
      <c r="Z150" s="716"/>
      <c r="AA150" s="715">
        <v>3081.1999999999534</v>
      </c>
      <c r="AB150" s="715">
        <v>12218.689999999944</v>
      </c>
      <c r="AC150" s="715"/>
      <c r="AD150" s="715">
        <v>20317.29</v>
      </c>
      <c r="AE150" s="715">
        <v>2245</v>
      </c>
      <c r="AF150" s="715">
        <v>-1976.92</v>
      </c>
      <c r="AG150" s="722">
        <f t="shared" si="6"/>
        <v>0</v>
      </c>
      <c r="AH150" s="722">
        <f t="shared" si="7"/>
        <v>0</v>
      </c>
      <c r="AI150" s="710">
        <v>406</v>
      </c>
      <c r="AJ150" s="710">
        <v>363439.07758109859</v>
      </c>
      <c r="AK150" s="710">
        <f t="shared" si="8"/>
        <v>6</v>
      </c>
    </row>
    <row r="151" spans="1:37" x14ac:dyDescent="0.25">
      <c r="B151" s="728">
        <v>402</v>
      </c>
      <c r="C151" s="727" t="s">
        <v>859</v>
      </c>
      <c r="D151" s="726"/>
      <c r="E151" s="725">
        <v>9859.89</v>
      </c>
      <c r="F151" s="724">
        <v>22736.119999999937</v>
      </c>
      <c r="G151" s="724">
        <v>547495</v>
      </c>
      <c r="H151" s="724">
        <v>570231.11999999988</v>
      </c>
      <c r="I151" s="724">
        <v>561934.31999999995</v>
      </c>
      <c r="J151" s="724">
        <v>8296.7999999999302</v>
      </c>
      <c r="K151" s="723">
        <v>2454.02</v>
      </c>
      <c r="M151" s="714">
        <v>402</v>
      </c>
      <c r="N151" s="720" t="s">
        <v>859</v>
      </c>
      <c r="O151" s="719"/>
      <c r="P151" s="718">
        <v>9859.89</v>
      </c>
      <c r="Q151" s="715">
        <v>22736.119999999937</v>
      </c>
      <c r="R151" s="715">
        <v>547495</v>
      </c>
      <c r="S151" s="715">
        <v>570231.11999999988</v>
      </c>
      <c r="T151" s="715">
        <v>561934.31999999995</v>
      </c>
      <c r="U151" s="715">
        <v>561934.31999999995</v>
      </c>
      <c r="V151" s="715"/>
      <c r="W151" s="715"/>
      <c r="X151" s="715">
        <v>561934.31999999995</v>
      </c>
      <c r="Y151" s="716"/>
      <c r="Z151" s="716"/>
      <c r="AA151" s="715">
        <v>8296.7999999999302</v>
      </c>
      <c r="AB151" s="715">
        <v>-14439.320000000007</v>
      </c>
      <c r="AC151" s="715"/>
      <c r="AD151" s="715">
        <v>19270.22</v>
      </c>
      <c r="AE151" s="715">
        <v>7405.8700000000008</v>
      </c>
      <c r="AF151" s="715">
        <v>2454.0199999999986</v>
      </c>
      <c r="AG151" s="722">
        <f t="shared" si="6"/>
        <v>0</v>
      </c>
      <c r="AH151" s="722">
        <f t="shared" si="7"/>
        <v>0</v>
      </c>
      <c r="AI151" s="710">
        <v>407</v>
      </c>
      <c r="AJ151" s="710">
        <v>531357.31831431459</v>
      </c>
      <c r="AK151" s="710">
        <f t="shared" si="8"/>
        <v>5</v>
      </c>
    </row>
    <row r="152" spans="1:37" x14ac:dyDescent="0.25">
      <c r="B152" s="728">
        <v>404</v>
      </c>
      <c r="C152" s="727" t="s">
        <v>860</v>
      </c>
      <c r="D152" s="726"/>
      <c r="E152" s="725">
        <v>61961.5</v>
      </c>
      <c r="F152" s="724">
        <v>22575.520000000019</v>
      </c>
      <c r="G152" s="724">
        <v>297056</v>
      </c>
      <c r="H152" s="724">
        <v>319631.52</v>
      </c>
      <c r="I152" s="724">
        <v>267484.25999999978</v>
      </c>
      <c r="J152" s="724">
        <v>52147.260000000242</v>
      </c>
      <c r="K152" s="723">
        <v>65252.81</v>
      </c>
      <c r="M152" s="714">
        <v>404</v>
      </c>
      <c r="N152" s="720" t="s">
        <v>860</v>
      </c>
      <c r="O152" s="719"/>
      <c r="P152" s="718">
        <v>61961.5</v>
      </c>
      <c r="Q152" s="715">
        <v>22575.520000000019</v>
      </c>
      <c r="R152" s="715">
        <v>297056</v>
      </c>
      <c r="S152" s="715">
        <v>319631.52</v>
      </c>
      <c r="T152" s="715">
        <v>267484.25999999978</v>
      </c>
      <c r="U152" s="715">
        <v>267484.25999999978</v>
      </c>
      <c r="V152" s="715"/>
      <c r="W152" s="715"/>
      <c r="X152" s="715">
        <v>267484.25999999978</v>
      </c>
      <c r="Y152" s="716"/>
      <c r="Z152" s="716"/>
      <c r="AA152" s="715">
        <v>52147.260000000242</v>
      </c>
      <c r="AB152" s="715">
        <v>29571.740000000224</v>
      </c>
      <c r="AC152" s="715"/>
      <c r="AD152" s="715">
        <v>119309.88</v>
      </c>
      <c r="AE152" s="715">
        <v>-3291.31</v>
      </c>
      <c r="AF152" s="715">
        <v>65252.81</v>
      </c>
      <c r="AG152" s="722">
        <f t="shared" si="6"/>
        <v>0</v>
      </c>
      <c r="AH152" s="722">
        <f t="shared" si="7"/>
        <v>0</v>
      </c>
      <c r="AI152" s="710">
        <v>409</v>
      </c>
      <c r="AJ152" s="710">
        <v>775118.19261574466</v>
      </c>
      <c r="AK152" s="710">
        <f t="shared" si="8"/>
        <v>5</v>
      </c>
    </row>
    <row r="153" spans="1:37" x14ac:dyDescent="0.25">
      <c r="B153" s="728">
        <v>405</v>
      </c>
      <c r="C153" s="727" t="s">
        <v>861</v>
      </c>
      <c r="D153" s="726"/>
      <c r="E153" s="725">
        <v>1.05999999999949</v>
      </c>
      <c r="F153" s="724">
        <v>131619.33000000007</v>
      </c>
      <c r="G153" s="724">
        <v>549017</v>
      </c>
      <c r="H153" s="724">
        <v>680636.33000000007</v>
      </c>
      <c r="I153" s="724">
        <v>535170.43999999959</v>
      </c>
      <c r="J153" s="724">
        <v>145465.89000000048</v>
      </c>
      <c r="K153" s="723">
        <v>5362.71</v>
      </c>
      <c r="M153" s="714">
        <v>405</v>
      </c>
      <c r="N153" s="720" t="s">
        <v>861</v>
      </c>
      <c r="O153" s="719"/>
      <c r="P153" s="718">
        <v>1.0599999999994907</v>
      </c>
      <c r="Q153" s="715">
        <v>131619.33000000007</v>
      </c>
      <c r="R153" s="715">
        <v>549017</v>
      </c>
      <c r="S153" s="715">
        <v>680636.33000000007</v>
      </c>
      <c r="T153" s="715">
        <v>535170.43999999959</v>
      </c>
      <c r="U153" s="715">
        <v>535170.43999999971</v>
      </c>
      <c r="V153" s="715"/>
      <c r="W153" s="715"/>
      <c r="X153" s="715">
        <v>535170.43999999971</v>
      </c>
      <c r="Y153" s="716"/>
      <c r="Z153" s="716"/>
      <c r="AA153" s="715">
        <v>145465.89000000036</v>
      </c>
      <c r="AB153" s="715">
        <v>13846.560000000289</v>
      </c>
      <c r="AC153" s="715"/>
      <c r="AD153" s="715">
        <v>155376.20000000001</v>
      </c>
      <c r="AE153" s="715">
        <v>-5361.65</v>
      </c>
      <c r="AF153" s="715">
        <v>5362.7099999999991</v>
      </c>
      <c r="AG153" s="722">
        <f t="shared" si="6"/>
        <v>0</v>
      </c>
      <c r="AH153" s="722">
        <f t="shared" si="7"/>
        <v>0</v>
      </c>
      <c r="AI153" s="710">
        <v>412</v>
      </c>
      <c r="AJ153" s="710">
        <v>709102.57000267785</v>
      </c>
      <c r="AK153" s="710">
        <f t="shared" si="8"/>
        <v>7</v>
      </c>
    </row>
    <row r="154" spans="1:37" x14ac:dyDescent="0.25">
      <c r="B154" s="728">
        <v>406</v>
      </c>
      <c r="C154" s="727" t="s">
        <v>862</v>
      </c>
      <c r="D154" s="726"/>
      <c r="E154" s="725">
        <v>4288.26</v>
      </c>
      <c r="F154" s="724">
        <v>77469.650000000023</v>
      </c>
      <c r="G154" s="724">
        <v>348600</v>
      </c>
      <c r="H154" s="724">
        <v>426069.65</v>
      </c>
      <c r="I154" s="724">
        <v>369799.36999999994</v>
      </c>
      <c r="J154" s="724">
        <v>56270.280000000086</v>
      </c>
      <c r="K154" s="723">
        <v>1334.26</v>
      </c>
      <c r="M154" s="714">
        <v>406</v>
      </c>
      <c r="N154" s="720" t="s">
        <v>862</v>
      </c>
      <c r="O154" s="719"/>
      <c r="P154" s="718">
        <v>4288.26</v>
      </c>
      <c r="Q154" s="715">
        <v>77469.650000000023</v>
      </c>
      <c r="R154" s="715">
        <v>348600</v>
      </c>
      <c r="S154" s="715">
        <v>426069.65</v>
      </c>
      <c r="T154" s="715">
        <v>369799.36999999994</v>
      </c>
      <c r="U154" s="715">
        <v>369799.36999999988</v>
      </c>
      <c r="V154" s="715"/>
      <c r="W154" s="715"/>
      <c r="X154" s="715">
        <v>369799.36999999988</v>
      </c>
      <c r="Y154" s="716"/>
      <c r="Z154" s="716"/>
      <c r="AA154" s="715">
        <v>56270.280000000144</v>
      </c>
      <c r="AB154" s="715">
        <v>-21199.369999999879</v>
      </c>
      <c r="AC154" s="715"/>
      <c r="AD154" s="715">
        <v>57954.590000000004</v>
      </c>
      <c r="AE154" s="715">
        <v>2954</v>
      </c>
      <c r="AF154" s="715">
        <v>1334.2600000000002</v>
      </c>
      <c r="AG154" s="722">
        <f t="shared" si="6"/>
        <v>0</v>
      </c>
      <c r="AH154" s="722">
        <f t="shared" si="7"/>
        <v>5.8207660913467407E-11</v>
      </c>
      <c r="AI154" s="710">
        <v>413</v>
      </c>
      <c r="AJ154" s="710">
        <v>1023850.9621634358</v>
      </c>
      <c r="AK154" s="710">
        <f t="shared" si="8"/>
        <v>7</v>
      </c>
    </row>
    <row r="155" spans="1:37" x14ac:dyDescent="0.25">
      <c r="B155" s="728">
        <v>407</v>
      </c>
      <c r="C155" s="727" t="s">
        <v>863</v>
      </c>
      <c r="D155" s="726"/>
      <c r="E155" s="725">
        <v>18763.5</v>
      </c>
      <c r="F155" s="724">
        <v>109022.77000000008</v>
      </c>
      <c r="G155" s="724">
        <v>564971</v>
      </c>
      <c r="H155" s="724">
        <v>673993.77</v>
      </c>
      <c r="I155" s="724">
        <v>536364.18999999983</v>
      </c>
      <c r="J155" s="724">
        <v>137629.58000000019</v>
      </c>
      <c r="K155" s="723">
        <v>7217.05</v>
      </c>
      <c r="M155" s="714">
        <v>407</v>
      </c>
      <c r="N155" s="720" t="s">
        <v>863</v>
      </c>
      <c r="O155" s="719"/>
      <c r="P155" s="718">
        <v>18763.5</v>
      </c>
      <c r="Q155" s="715">
        <v>109022.77000000008</v>
      </c>
      <c r="R155" s="715">
        <v>564971</v>
      </c>
      <c r="S155" s="715">
        <v>673993.77</v>
      </c>
      <c r="T155" s="715">
        <v>536364.18999999983</v>
      </c>
      <c r="U155" s="715">
        <v>536364.18999999983</v>
      </c>
      <c r="V155" s="715"/>
      <c r="W155" s="715"/>
      <c r="X155" s="715">
        <v>536364.18999999983</v>
      </c>
      <c r="Y155" s="716"/>
      <c r="Z155" s="716"/>
      <c r="AA155" s="715">
        <v>137629.58000000019</v>
      </c>
      <c r="AB155" s="715">
        <v>28606.810000000114</v>
      </c>
      <c r="AC155" s="715"/>
      <c r="AD155" s="715">
        <v>190735.63</v>
      </c>
      <c r="AE155" s="715">
        <v>11546.45</v>
      </c>
      <c r="AF155" s="715">
        <v>7217.0499999999993</v>
      </c>
      <c r="AG155" s="722">
        <f t="shared" si="6"/>
        <v>0</v>
      </c>
      <c r="AH155" s="722">
        <f t="shared" si="7"/>
        <v>0</v>
      </c>
      <c r="AI155" s="710">
        <v>415</v>
      </c>
      <c r="AJ155" s="710">
        <v>1162498.9962309948</v>
      </c>
      <c r="AK155" s="710">
        <f t="shared" si="8"/>
        <v>8</v>
      </c>
    </row>
    <row r="156" spans="1:37" x14ac:dyDescent="0.25">
      <c r="B156" s="728">
        <v>409</v>
      </c>
      <c r="C156" s="727" t="s">
        <v>864</v>
      </c>
      <c r="D156" s="726"/>
      <c r="E156" s="725">
        <v>2689.37</v>
      </c>
      <c r="F156" s="724">
        <v>52407.080000000075</v>
      </c>
      <c r="G156" s="724">
        <v>758914</v>
      </c>
      <c r="H156" s="724">
        <v>811321.08000000007</v>
      </c>
      <c r="I156" s="724">
        <v>761965.30000000028</v>
      </c>
      <c r="J156" s="724">
        <v>49355.779999999795</v>
      </c>
      <c r="K156" s="723">
        <v>4003.37</v>
      </c>
      <c r="M156" s="714">
        <v>409</v>
      </c>
      <c r="N156" s="720" t="s">
        <v>864</v>
      </c>
      <c r="O156" s="719"/>
      <c r="P156" s="718">
        <v>2689.37</v>
      </c>
      <c r="Q156" s="715">
        <v>52407.080000000075</v>
      </c>
      <c r="R156" s="715">
        <v>758914</v>
      </c>
      <c r="S156" s="715">
        <v>811321.08000000007</v>
      </c>
      <c r="T156" s="715">
        <v>761965.30000000028</v>
      </c>
      <c r="U156" s="715">
        <v>761965.30000000028</v>
      </c>
      <c r="V156" s="715"/>
      <c r="W156" s="715"/>
      <c r="X156" s="715">
        <v>761965.30000000028</v>
      </c>
      <c r="Y156" s="716"/>
      <c r="Z156" s="716"/>
      <c r="AA156" s="715">
        <v>49355.779999999795</v>
      </c>
      <c r="AB156" s="715">
        <v>-3051.3000000002794</v>
      </c>
      <c r="AC156" s="715"/>
      <c r="AD156" s="715">
        <v>62181.06</v>
      </c>
      <c r="AE156" s="715">
        <v>-1314</v>
      </c>
      <c r="AF156" s="715">
        <v>4003.37</v>
      </c>
      <c r="AG156" s="722">
        <f t="shared" si="6"/>
        <v>0</v>
      </c>
      <c r="AH156" s="722">
        <f t="shared" si="7"/>
        <v>0</v>
      </c>
      <c r="AI156" s="710">
        <v>416</v>
      </c>
      <c r="AJ156" s="710">
        <v>1005841.6916564318</v>
      </c>
      <c r="AK156" s="710">
        <f t="shared" si="8"/>
        <v>7</v>
      </c>
    </row>
    <row r="157" spans="1:37" x14ac:dyDescent="0.25">
      <c r="B157" s="728">
        <v>412</v>
      </c>
      <c r="C157" s="727" t="s">
        <v>866</v>
      </c>
      <c r="D157" s="726"/>
      <c r="E157" s="725">
        <v>535.38</v>
      </c>
      <c r="F157" s="724">
        <v>112874.19999999995</v>
      </c>
      <c r="G157" s="724">
        <v>701927</v>
      </c>
      <c r="H157" s="724">
        <v>814801.2</v>
      </c>
      <c r="I157" s="724">
        <v>716559.66999999993</v>
      </c>
      <c r="J157" s="724">
        <v>98241.530000000028</v>
      </c>
      <c r="K157" s="723">
        <v>4707.8900000000003</v>
      </c>
      <c r="M157" s="714">
        <v>412</v>
      </c>
      <c r="N157" s="720" t="s">
        <v>866</v>
      </c>
      <c r="O157" s="719"/>
      <c r="P157" s="718">
        <v>535.38</v>
      </c>
      <c r="Q157" s="715">
        <v>112874.19999999995</v>
      </c>
      <c r="R157" s="715">
        <v>701927</v>
      </c>
      <c r="S157" s="715">
        <v>814801.2</v>
      </c>
      <c r="T157" s="715">
        <v>716559.66999999993</v>
      </c>
      <c r="U157" s="715">
        <v>716559.67000000016</v>
      </c>
      <c r="V157" s="715"/>
      <c r="W157" s="715"/>
      <c r="X157" s="715">
        <v>716559.67000000016</v>
      </c>
      <c r="Y157" s="716"/>
      <c r="Z157" s="716"/>
      <c r="AA157" s="715">
        <v>98241.529999999795</v>
      </c>
      <c r="AB157" s="715">
        <v>-14632.670000000158</v>
      </c>
      <c r="AC157" s="715"/>
      <c r="AD157" s="715">
        <v>107922.82</v>
      </c>
      <c r="AE157" s="715">
        <v>-4172.51</v>
      </c>
      <c r="AF157" s="715">
        <v>4707.8900000000003</v>
      </c>
      <c r="AG157" s="722">
        <f t="shared" si="6"/>
        <v>0</v>
      </c>
      <c r="AH157" s="722">
        <f t="shared" si="7"/>
        <v>-2.3283064365386963E-10</v>
      </c>
      <c r="AI157" s="710">
        <v>417</v>
      </c>
      <c r="AJ157" s="710">
        <v>1050177.9317283377</v>
      </c>
      <c r="AK157" s="710">
        <f t="shared" si="8"/>
        <v>5</v>
      </c>
    </row>
    <row r="158" spans="1:37" x14ac:dyDescent="0.25">
      <c r="B158" s="728">
        <v>413</v>
      </c>
      <c r="C158" s="727" t="s">
        <v>867</v>
      </c>
      <c r="D158" s="726"/>
      <c r="E158" s="725">
        <v>2018.82</v>
      </c>
      <c r="F158" s="724">
        <v>40676.969999999972</v>
      </c>
      <c r="G158" s="724">
        <v>860490</v>
      </c>
      <c r="H158" s="724">
        <v>901166.97</v>
      </c>
      <c r="I158" s="724">
        <v>854670.34999999986</v>
      </c>
      <c r="J158" s="724">
        <v>46496.620000000112</v>
      </c>
      <c r="K158" s="723">
        <v>1921.73</v>
      </c>
      <c r="M158" s="714">
        <v>413</v>
      </c>
      <c r="N158" s="720" t="s">
        <v>867</v>
      </c>
      <c r="O158" s="719"/>
      <c r="P158" s="718">
        <v>2018.82</v>
      </c>
      <c r="Q158" s="715">
        <v>40676.969999999972</v>
      </c>
      <c r="R158" s="715">
        <v>860490</v>
      </c>
      <c r="S158" s="715">
        <v>901166.97</v>
      </c>
      <c r="T158" s="715">
        <v>854670.34999999986</v>
      </c>
      <c r="U158" s="715">
        <v>854670.35000000033</v>
      </c>
      <c r="V158" s="715"/>
      <c r="W158" s="715"/>
      <c r="X158" s="715">
        <v>854670.35000000033</v>
      </c>
      <c r="Y158" s="716"/>
      <c r="Z158" s="716"/>
      <c r="AA158" s="715">
        <v>46496.619999999646</v>
      </c>
      <c r="AB158" s="715">
        <v>5819.649999999674</v>
      </c>
      <c r="AC158" s="715"/>
      <c r="AD158" s="715">
        <v>53887.99</v>
      </c>
      <c r="AE158" s="715">
        <v>97.090000000000146</v>
      </c>
      <c r="AF158" s="715">
        <v>1921.7299999999998</v>
      </c>
      <c r="AG158" s="722">
        <f t="shared" si="6"/>
        <v>0</v>
      </c>
      <c r="AH158" s="722">
        <f t="shared" si="7"/>
        <v>-4.6566128730773926E-10</v>
      </c>
      <c r="AI158" s="710">
        <v>418</v>
      </c>
      <c r="AJ158" s="710">
        <v>1376678.9453591565</v>
      </c>
      <c r="AK158" s="710">
        <f t="shared" si="8"/>
        <v>5</v>
      </c>
    </row>
    <row r="159" spans="1:37" x14ac:dyDescent="0.25">
      <c r="B159" s="728">
        <v>415</v>
      </c>
      <c r="C159" s="727" t="s">
        <v>868</v>
      </c>
      <c r="D159" s="726"/>
      <c r="E159" s="725">
        <v>15257.13</v>
      </c>
      <c r="F159" s="724">
        <v>55035.820000000065</v>
      </c>
      <c r="G159" s="724">
        <v>989799</v>
      </c>
      <c r="H159" s="724">
        <v>1044834.8200000001</v>
      </c>
      <c r="I159" s="724">
        <v>986498.80999999982</v>
      </c>
      <c r="J159" s="724">
        <v>58336.010000000242</v>
      </c>
      <c r="K159" s="723">
        <v>15491.47</v>
      </c>
      <c r="M159" s="714">
        <v>415</v>
      </c>
      <c r="N159" s="720" t="s">
        <v>868</v>
      </c>
      <c r="O159" s="719"/>
      <c r="P159" s="718">
        <v>15257.130000000001</v>
      </c>
      <c r="Q159" s="715">
        <v>55035.820000000065</v>
      </c>
      <c r="R159" s="715">
        <v>989799</v>
      </c>
      <c r="S159" s="715">
        <v>1044834.8200000001</v>
      </c>
      <c r="T159" s="715">
        <v>986498.80999999982</v>
      </c>
      <c r="U159" s="715">
        <v>986498.80999999982</v>
      </c>
      <c r="V159" s="715"/>
      <c r="W159" s="715"/>
      <c r="X159" s="715">
        <v>986498.80999999982</v>
      </c>
      <c r="Y159" s="716"/>
      <c r="Z159" s="716"/>
      <c r="AA159" s="715">
        <v>58336.010000000242</v>
      </c>
      <c r="AB159" s="715">
        <v>3300.190000000177</v>
      </c>
      <c r="AC159" s="715"/>
      <c r="AD159" s="715">
        <v>83005.84</v>
      </c>
      <c r="AE159" s="715">
        <v>-234.34000000000106</v>
      </c>
      <c r="AF159" s="715">
        <v>15491.470000000001</v>
      </c>
      <c r="AG159" s="722">
        <f t="shared" si="6"/>
        <v>0</v>
      </c>
      <c r="AH159" s="722">
        <f t="shared" si="7"/>
        <v>0</v>
      </c>
      <c r="AI159" s="710">
        <v>420</v>
      </c>
      <c r="AJ159" s="710">
        <v>1847039</v>
      </c>
      <c r="AK159" s="710">
        <f t="shared" si="8"/>
        <v>5</v>
      </c>
    </row>
    <row r="160" spans="1:37" x14ac:dyDescent="0.25">
      <c r="B160" s="728">
        <v>416</v>
      </c>
      <c r="C160" s="727" t="s">
        <v>869</v>
      </c>
      <c r="D160" s="726"/>
      <c r="E160" s="725">
        <v>35099.5</v>
      </c>
      <c r="F160" s="724">
        <v>186755.88</v>
      </c>
      <c r="G160" s="724">
        <v>926046</v>
      </c>
      <c r="H160" s="724">
        <v>1112801.8799999999</v>
      </c>
      <c r="I160" s="724">
        <v>900799.07000000007</v>
      </c>
      <c r="J160" s="724">
        <v>212002.80999999982</v>
      </c>
      <c r="K160" s="723">
        <v>22207.77</v>
      </c>
      <c r="M160" s="714">
        <v>416</v>
      </c>
      <c r="N160" s="720" t="s">
        <v>869</v>
      </c>
      <c r="O160" s="719"/>
      <c r="P160" s="718">
        <v>35099.5</v>
      </c>
      <c r="Q160" s="715">
        <v>186755.88</v>
      </c>
      <c r="R160" s="715">
        <v>926046</v>
      </c>
      <c r="S160" s="715">
        <v>1112801.8799999999</v>
      </c>
      <c r="T160" s="715">
        <v>900799.07000000007</v>
      </c>
      <c r="U160" s="715">
        <v>900799.06999999983</v>
      </c>
      <c r="V160" s="715"/>
      <c r="W160" s="715"/>
      <c r="X160" s="715">
        <v>900799.06999999983</v>
      </c>
      <c r="Y160" s="716"/>
      <c r="Z160" s="716"/>
      <c r="AA160" s="715">
        <v>212002.81000000006</v>
      </c>
      <c r="AB160" s="715">
        <v>25246.930000000051</v>
      </c>
      <c r="AC160" s="715"/>
      <c r="AD160" s="715">
        <v>246483.14</v>
      </c>
      <c r="AE160" s="715">
        <v>12891.73</v>
      </c>
      <c r="AF160" s="715">
        <v>22207.77</v>
      </c>
      <c r="AG160" s="722">
        <f t="shared" si="6"/>
        <v>0</v>
      </c>
      <c r="AH160" s="722">
        <f t="shared" si="7"/>
        <v>2.3283064365386963E-10</v>
      </c>
      <c r="AI160" s="710">
        <v>421</v>
      </c>
      <c r="AJ160" s="710">
        <v>906148.7598292738</v>
      </c>
      <c r="AK160" s="710">
        <f t="shared" si="8"/>
        <v>5</v>
      </c>
    </row>
    <row r="161" spans="2:37" x14ac:dyDescent="0.25">
      <c r="B161" s="728">
        <v>417</v>
      </c>
      <c r="C161" s="727" t="s">
        <v>870</v>
      </c>
      <c r="D161" s="726"/>
      <c r="E161" s="725">
        <v>20379.48</v>
      </c>
      <c r="F161" s="724">
        <v>50488.729999999981</v>
      </c>
      <c r="G161" s="724">
        <v>916972</v>
      </c>
      <c r="H161" s="724">
        <v>967460.73</v>
      </c>
      <c r="I161" s="724">
        <v>870758.12000000034</v>
      </c>
      <c r="J161" s="724">
        <v>96702.609999999637</v>
      </c>
      <c r="K161" s="723">
        <v>26620.48</v>
      </c>
      <c r="M161" s="714">
        <v>417</v>
      </c>
      <c r="N161" s="720" t="s">
        <v>870</v>
      </c>
      <c r="O161" s="719"/>
      <c r="P161" s="718">
        <v>20379.48</v>
      </c>
      <c r="Q161" s="715">
        <v>50488.729999999981</v>
      </c>
      <c r="R161" s="715">
        <v>916972</v>
      </c>
      <c r="S161" s="715">
        <v>967460.73</v>
      </c>
      <c r="T161" s="715">
        <v>870758.12000000034</v>
      </c>
      <c r="U161" s="715">
        <v>870758.12000000034</v>
      </c>
      <c r="V161" s="715"/>
      <c r="W161" s="715"/>
      <c r="X161" s="715">
        <v>870758.12000000034</v>
      </c>
      <c r="Y161" s="716"/>
      <c r="Z161" s="716"/>
      <c r="AA161" s="715">
        <v>96702.609999999637</v>
      </c>
      <c r="AB161" s="715">
        <v>46213.879999999655</v>
      </c>
      <c r="AC161" s="715"/>
      <c r="AD161" s="715">
        <v>128675.55</v>
      </c>
      <c r="AE161" s="715">
        <v>-6241</v>
      </c>
      <c r="AF161" s="715">
        <v>26620.48</v>
      </c>
      <c r="AG161" s="722">
        <f t="shared" si="6"/>
        <v>0</v>
      </c>
      <c r="AH161" s="722">
        <f t="shared" si="7"/>
        <v>0</v>
      </c>
      <c r="AI161" s="710">
        <v>422</v>
      </c>
      <c r="AJ161" s="710">
        <v>659782.33175419702</v>
      </c>
      <c r="AK161" s="710">
        <f t="shared" si="8"/>
        <v>5</v>
      </c>
    </row>
    <row r="162" spans="2:37" x14ac:dyDescent="0.25">
      <c r="B162" s="728">
        <v>418</v>
      </c>
      <c r="C162" s="727" t="s">
        <v>871</v>
      </c>
      <c r="D162" s="726"/>
      <c r="E162" s="725">
        <v>3512.25</v>
      </c>
      <c r="F162" s="724">
        <v>112341.54000000004</v>
      </c>
      <c r="G162" s="724">
        <v>1149606</v>
      </c>
      <c r="H162" s="724">
        <v>1261947.54</v>
      </c>
      <c r="I162" s="724">
        <v>1164783.5800000003</v>
      </c>
      <c r="J162" s="724">
        <v>97163.95999999973</v>
      </c>
      <c r="K162" s="723">
        <v>1182</v>
      </c>
      <c r="M162" s="714">
        <v>418</v>
      </c>
      <c r="N162" s="720" t="s">
        <v>871</v>
      </c>
      <c r="O162" s="719"/>
      <c r="P162" s="718">
        <v>3512.25</v>
      </c>
      <c r="Q162" s="715">
        <v>112341.54000000004</v>
      </c>
      <c r="R162" s="715">
        <v>1149606</v>
      </c>
      <c r="S162" s="715">
        <v>1261947.54</v>
      </c>
      <c r="T162" s="715">
        <v>1164783.5800000003</v>
      </c>
      <c r="U162" s="715">
        <v>1164783.5800000003</v>
      </c>
      <c r="V162" s="715"/>
      <c r="W162" s="715"/>
      <c r="X162" s="715">
        <v>1164783.5800000003</v>
      </c>
      <c r="Y162" s="716"/>
      <c r="Z162" s="716"/>
      <c r="AA162" s="715">
        <v>97163.95999999973</v>
      </c>
      <c r="AB162" s="715">
        <v>-15177.580000000307</v>
      </c>
      <c r="AC162" s="715"/>
      <c r="AD162" s="715">
        <v>111763.15000000001</v>
      </c>
      <c r="AE162" s="715">
        <v>2330.25</v>
      </c>
      <c r="AF162" s="715">
        <v>1182</v>
      </c>
      <c r="AG162" s="722">
        <f t="shared" si="6"/>
        <v>0</v>
      </c>
      <c r="AH162" s="722">
        <f t="shared" si="7"/>
        <v>0</v>
      </c>
      <c r="AI162" s="710">
        <v>424</v>
      </c>
      <c r="AJ162" s="710">
        <v>1222710.9769435781</v>
      </c>
      <c r="AK162" s="710">
        <f t="shared" si="8"/>
        <v>6</v>
      </c>
    </row>
    <row r="163" spans="2:37" x14ac:dyDescent="0.25">
      <c r="B163" s="728">
        <v>420</v>
      </c>
      <c r="C163" s="727" t="s">
        <v>872</v>
      </c>
      <c r="D163" s="726"/>
      <c r="E163" s="725"/>
      <c r="F163" s="724">
        <v>137379.28000000003</v>
      </c>
      <c r="G163" s="724">
        <v>1095109</v>
      </c>
      <c r="H163" s="724">
        <v>1232488.28</v>
      </c>
      <c r="I163" s="724">
        <v>1089592.6499999997</v>
      </c>
      <c r="J163" s="724">
        <v>142895.63000000035</v>
      </c>
      <c r="K163" s="723"/>
      <c r="M163" s="714">
        <v>420</v>
      </c>
      <c r="N163" s="720" t="s">
        <v>872</v>
      </c>
      <c r="O163" s="719"/>
      <c r="P163" s="718">
        <v>0</v>
      </c>
      <c r="Q163" s="715">
        <v>137379.28000000003</v>
      </c>
      <c r="R163" s="715">
        <v>1095109</v>
      </c>
      <c r="S163" s="715">
        <v>1232488.28</v>
      </c>
      <c r="T163" s="715">
        <v>1089592.6499999997</v>
      </c>
      <c r="U163" s="715">
        <v>1089592.6499999997</v>
      </c>
      <c r="V163" s="715"/>
      <c r="W163" s="715"/>
      <c r="X163" s="715">
        <v>1089592.6499999997</v>
      </c>
      <c r="Y163" s="716"/>
      <c r="Z163" s="716"/>
      <c r="AA163" s="715">
        <v>142895.63000000035</v>
      </c>
      <c r="AB163" s="715">
        <v>5516.350000000326</v>
      </c>
      <c r="AC163" s="715"/>
      <c r="AD163" s="715">
        <v>155931.73000000001</v>
      </c>
      <c r="AE163" s="715">
        <v>0</v>
      </c>
      <c r="AF163" s="715">
        <v>0</v>
      </c>
      <c r="AG163" s="722">
        <f t="shared" si="6"/>
        <v>0</v>
      </c>
      <c r="AH163" s="722">
        <f t="shared" si="7"/>
        <v>0</v>
      </c>
      <c r="AI163" s="710">
        <v>425</v>
      </c>
      <c r="AJ163" s="710">
        <v>1426269.5005728193</v>
      </c>
      <c r="AK163" s="710">
        <f t="shared" si="8"/>
        <v>5</v>
      </c>
    </row>
    <row r="164" spans="2:37" x14ac:dyDescent="0.25">
      <c r="B164" s="728">
        <v>421</v>
      </c>
      <c r="C164" s="727" t="s">
        <v>873</v>
      </c>
      <c r="D164" s="726"/>
      <c r="E164" s="725"/>
      <c r="F164" s="724">
        <v>32186.020000000019</v>
      </c>
      <c r="G164" s="724">
        <v>757899</v>
      </c>
      <c r="H164" s="724">
        <v>790085.02</v>
      </c>
      <c r="I164" s="724">
        <v>768314.8400000002</v>
      </c>
      <c r="J164" s="724">
        <v>21770.179999999818</v>
      </c>
      <c r="K164" s="723"/>
      <c r="M164" s="714">
        <v>421</v>
      </c>
      <c r="N164" s="720" t="s">
        <v>873</v>
      </c>
      <c r="O164" s="719"/>
      <c r="P164" s="718">
        <v>0</v>
      </c>
      <c r="Q164" s="715">
        <v>32186.020000000019</v>
      </c>
      <c r="R164" s="715">
        <v>757899</v>
      </c>
      <c r="S164" s="715">
        <v>790085.02</v>
      </c>
      <c r="T164" s="715">
        <v>768314.8400000002</v>
      </c>
      <c r="U164" s="715">
        <v>768314.84000000032</v>
      </c>
      <c r="V164" s="715"/>
      <c r="W164" s="715"/>
      <c r="X164" s="715">
        <v>768314.84000000032</v>
      </c>
      <c r="Y164" s="716"/>
      <c r="Z164" s="716"/>
      <c r="AA164" s="715">
        <v>21770.179999999702</v>
      </c>
      <c r="AB164" s="715">
        <v>-10415.840000000317</v>
      </c>
      <c r="AC164" s="715"/>
      <c r="AD164" s="715">
        <v>30964.37</v>
      </c>
      <c r="AE164" s="715">
        <v>0</v>
      </c>
      <c r="AF164" s="715">
        <v>0</v>
      </c>
      <c r="AG164" s="722">
        <f t="shared" si="6"/>
        <v>0</v>
      </c>
      <c r="AH164" s="722">
        <f t="shared" si="7"/>
        <v>-1.1641532182693481E-10</v>
      </c>
      <c r="AI164" s="710">
        <v>426</v>
      </c>
      <c r="AJ164" s="710">
        <v>378401.06382798863</v>
      </c>
      <c r="AK164" s="710">
        <f t="shared" si="8"/>
        <v>5</v>
      </c>
    </row>
    <row r="165" spans="2:37" x14ac:dyDescent="0.25">
      <c r="B165" s="728">
        <v>422</v>
      </c>
      <c r="C165" s="727" t="s">
        <v>874</v>
      </c>
      <c r="D165" s="726"/>
      <c r="E165" s="725">
        <v>6082.5</v>
      </c>
      <c r="F165" s="724">
        <v>68715.099999999977</v>
      </c>
      <c r="G165" s="724">
        <v>619218</v>
      </c>
      <c r="H165" s="724">
        <v>687933.1</v>
      </c>
      <c r="I165" s="724">
        <v>654762.99000000011</v>
      </c>
      <c r="J165" s="724">
        <v>33170.10999999987</v>
      </c>
      <c r="K165" s="723">
        <v>0.36999999999898098</v>
      </c>
      <c r="M165" s="714">
        <v>422</v>
      </c>
      <c r="N165" s="720" t="s">
        <v>874</v>
      </c>
      <c r="O165" s="719"/>
      <c r="P165" s="718">
        <v>6082.5</v>
      </c>
      <c r="Q165" s="715">
        <v>68715.099999999977</v>
      </c>
      <c r="R165" s="715">
        <v>619218</v>
      </c>
      <c r="S165" s="715">
        <v>687933.1</v>
      </c>
      <c r="T165" s="715">
        <v>654762.99000000011</v>
      </c>
      <c r="U165" s="715">
        <v>654762.99000000011</v>
      </c>
      <c r="V165" s="715"/>
      <c r="W165" s="715"/>
      <c r="X165" s="715">
        <v>654762.99000000011</v>
      </c>
      <c r="Y165" s="716"/>
      <c r="Z165" s="716"/>
      <c r="AA165" s="715">
        <v>33170.10999999987</v>
      </c>
      <c r="AB165" s="715">
        <v>-35544.990000000107</v>
      </c>
      <c r="AC165" s="715"/>
      <c r="AD165" s="715">
        <v>37387.93</v>
      </c>
      <c r="AE165" s="715">
        <v>6082.130000000001</v>
      </c>
      <c r="AF165" s="715">
        <v>0.36999999999898137</v>
      </c>
      <c r="AG165" s="722">
        <f t="shared" si="6"/>
        <v>0</v>
      </c>
      <c r="AH165" s="722">
        <f t="shared" si="7"/>
        <v>0</v>
      </c>
      <c r="AI165" s="710">
        <v>429</v>
      </c>
      <c r="AJ165" s="710">
        <v>674370.82852682134</v>
      </c>
      <c r="AK165" s="710">
        <f t="shared" si="8"/>
        <v>7</v>
      </c>
    </row>
    <row r="166" spans="2:37" x14ac:dyDescent="0.25">
      <c r="B166" s="728">
        <v>424</v>
      </c>
      <c r="C166" s="727" t="s">
        <v>876</v>
      </c>
      <c r="D166" s="726"/>
      <c r="E166" s="725"/>
      <c r="F166" s="724">
        <v>35119.710000000196</v>
      </c>
      <c r="G166" s="724">
        <v>1219086</v>
      </c>
      <c r="H166" s="724">
        <v>1254205.7100000002</v>
      </c>
      <c r="I166" s="724">
        <v>1234782.1700000004</v>
      </c>
      <c r="J166" s="724">
        <v>19423.539999999804</v>
      </c>
      <c r="K166" s="723">
        <v>1082.04</v>
      </c>
      <c r="M166" s="714">
        <v>424</v>
      </c>
      <c r="N166" s="720" t="s">
        <v>876</v>
      </c>
      <c r="O166" s="719"/>
      <c r="P166" s="718">
        <v>-3268.06</v>
      </c>
      <c r="Q166" s="715">
        <v>35119.710000000196</v>
      </c>
      <c r="R166" s="715">
        <v>1219086</v>
      </c>
      <c r="S166" s="715">
        <v>1254205.7100000002</v>
      </c>
      <c r="T166" s="715">
        <v>1234782.1700000004</v>
      </c>
      <c r="U166" s="715">
        <v>1234782.1700000004</v>
      </c>
      <c r="V166" s="715"/>
      <c r="W166" s="715"/>
      <c r="X166" s="715">
        <v>1234782.1700000004</v>
      </c>
      <c r="Y166" s="716"/>
      <c r="Z166" s="716"/>
      <c r="AA166" s="715">
        <v>19423.539999999804</v>
      </c>
      <c r="AB166" s="715">
        <v>-15696.170000000391</v>
      </c>
      <c r="AC166" s="715"/>
      <c r="AD166" s="715">
        <v>29115.88</v>
      </c>
      <c r="AE166" s="715">
        <v>-4350.1000000000004</v>
      </c>
      <c r="AF166" s="715">
        <v>1082.0400000000004</v>
      </c>
      <c r="AG166" s="722">
        <f t="shared" si="6"/>
        <v>0</v>
      </c>
      <c r="AH166" s="722">
        <f t="shared" si="7"/>
        <v>0</v>
      </c>
      <c r="AI166" s="710">
        <v>430</v>
      </c>
      <c r="AJ166" s="710">
        <v>324477.48868163512</v>
      </c>
      <c r="AK166" s="710">
        <f t="shared" si="8"/>
        <v>6</v>
      </c>
    </row>
    <row r="167" spans="2:37" x14ac:dyDescent="0.25">
      <c r="B167" s="728">
        <v>425</v>
      </c>
      <c r="C167" s="727" t="s">
        <v>877</v>
      </c>
      <c r="D167" s="726"/>
      <c r="E167" s="725">
        <v>13828</v>
      </c>
      <c r="F167" s="724">
        <v>37016.310000000056</v>
      </c>
      <c r="G167" s="724">
        <v>1217079</v>
      </c>
      <c r="H167" s="724">
        <v>1254095.31</v>
      </c>
      <c r="I167" s="724">
        <v>1192846.6599999992</v>
      </c>
      <c r="J167" s="724">
        <v>61248.650000000838</v>
      </c>
      <c r="K167" s="723">
        <v>18299.169999999998</v>
      </c>
      <c r="M167" s="744">
        <v>425</v>
      </c>
      <c r="N167" s="720" t="s">
        <v>877</v>
      </c>
      <c r="O167" s="719"/>
      <c r="P167" s="718">
        <v>13828</v>
      </c>
      <c r="Q167" s="715">
        <v>37016.310000000056</v>
      </c>
      <c r="R167" s="715">
        <v>1217079</v>
      </c>
      <c r="S167" s="715">
        <v>1254095.31</v>
      </c>
      <c r="T167" s="715">
        <v>1192846.6599999992</v>
      </c>
      <c r="U167" s="715">
        <v>1192846.6599999997</v>
      </c>
      <c r="V167" s="715"/>
      <c r="W167" s="715"/>
      <c r="X167" s="715">
        <v>1192846.6599999997</v>
      </c>
      <c r="Y167" s="716"/>
      <c r="Z167" s="716"/>
      <c r="AA167" s="715">
        <v>61248.650000000373</v>
      </c>
      <c r="AB167" s="715">
        <v>24232.340000000317</v>
      </c>
      <c r="AC167" s="715"/>
      <c r="AD167" s="715">
        <v>88163.11</v>
      </c>
      <c r="AE167" s="715">
        <v>-4471.17</v>
      </c>
      <c r="AF167" s="715">
        <v>18299.169999999998</v>
      </c>
      <c r="AG167" s="722">
        <f t="shared" si="6"/>
        <v>0</v>
      </c>
      <c r="AH167" s="722">
        <f t="shared" si="7"/>
        <v>-4.6566128730773926E-10</v>
      </c>
      <c r="AI167" s="710">
        <v>431</v>
      </c>
      <c r="AJ167" s="710">
        <v>1458522.5073259543</v>
      </c>
      <c r="AK167" s="710">
        <f t="shared" si="8"/>
        <v>6</v>
      </c>
    </row>
    <row r="168" spans="2:37" x14ac:dyDescent="0.25">
      <c r="B168" s="728">
        <v>426</v>
      </c>
      <c r="C168" s="727" t="s">
        <v>878</v>
      </c>
      <c r="D168" s="726"/>
      <c r="E168" s="725">
        <v>90.25</v>
      </c>
      <c r="F168" s="724">
        <v>48524.25</v>
      </c>
      <c r="G168" s="724">
        <v>352480</v>
      </c>
      <c r="H168" s="724">
        <v>401004.25</v>
      </c>
      <c r="I168" s="724">
        <v>362901.29000000004</v>
      </c>
      <c r="J168" s="724">
        <v>38102.959999999963</v>
      </c>
      <c r="K168" s="723">
        <v>5069</v>
      </c>
      <c r="M168" s="714">
        <v>426</v>
      </c>
      <c r="N168" s="720" t="s">
        <v>878</v>
      </c>
      <c r="O168" s="719"/>
      <c r="P168" s="718">
        <v>90.25</v>
      </c>
      <c r="Q168" s="715">
        <v>48524.25</v>
      </c>
      <c r="R168" s="715">
        <v>352480</v>
      </c>
      <c r="S168" s="715">
        <v>401004.25</v>
      </c>
      <c r="T168" s="715">
        <v>362901.29000000004</v>
      </c>
      <c r="U168" s="715">
        <v>362901.29000000004</v>
      </c>
      <c r="V168" s="715"/>
      <c r="W168" s="715"/>
      <c r="X168" s="715">
        <v>362901.29000000004</v>
      </c>
      <c r="Y168" s="716"/>
      <c r="Z168" s="716"/>
      <c r="AA168" s="715">
        <v>38102.959999999963</v>
      </c>
      <c r="AB168" s="715">
        <v>-10421.290000000037</v>
      </c>
      <c r="AC168" s="715"/>
      <c r="AD168" s="715">
        <v>46877.72</v>
      </c>
      <c r="AE168" s="715">
        <v>-4978.75</v>
      </c>
      <c r="AF168" s="715">
        <v>5069</v>
      </c>
      <c r="AG168" s="722">
        <f t="shared" si="6"/>
        <v>0</v>
      </c>
      <c r="AH168" s="722">
        <f t="shared" si="7"/>
        <v>0</v>
      </c>
      <c r="AI168" s="710">
        <v>432</v>
      </c>
      <c r="AJ168" s="710">
        <v>387562.69714376831</v>
      </c>
      <c r="AK168" s="710">
        <f t="shared" si="8"/>
        <v>6</v>
      </c>
    </row>
    <row r="169" spans="2:37" x14ac:dyDescent="0.25">
      <c r="B169" s="728">
        <v>429</v>
      </c>
      <c r="C169" s="727" t="s">
        <v>879</v>
      </c>
      <c r="D169" s="726"/>
      <c r="E169" s="725">
        <v>33363.129999999997</v>
      </c>
      <c r="F169" s="724">
        <v>43053.699999999953</v>
      </c>
      <c r="G169" s="724">
        <v>540978</v>
      </c>
      <c r="H169" s="724">
        <v>584031.69999999995</v>
      </c>
      <c r="I169" s="724">
        <v>572166.87000000034</v>
      </c>
      <c r="J169" s="724">
        <v>11864.829999999609</v>
      </c>
      <c r="K169" s="723">
        <v>25734.84</v>
      </c>
      <c r="M169" s="714">
        <v>429</v>
      </c>
      <c r="N169" s="720" t="s">
        <v>879</v>
      </c>
      <c r="O169" s="719"/>
      <c r="P169" s="718">
        <v>33363.129999999997</v>
      </c>
      <c r="Q169" s="715">
        <v>43053.699999999953</v>
      </c>
      <c r="R169" s="715">
        <v>540978</v>
      </c>
      <c r="S169" s="715">
        <v>584031.69999999995</v>
      </c>
      <c r="T169" s="715">
        <v>572166.87000000034</v>
      </c>
      <c r="U169" s="715">
        <v>572166.87000000034</v>
      </c>
      <c r="V169" s="715"/>
      <c r="W169" s="715"/>
      <c r="X169" s="715">
        <v>572166.87000000034</v>
      </c>
      <c r="Y169" s="716"/>
      <c r="Z169" s="716"/>
      <c r="AA169" s="715">
        <v>11864.829999999609</v>
      </c>
      <c r="AB169" s="715">
        <v>-31188.870000000345</v>
      </c>
      <c r="AC169" s="715"/>
      <c r="AD169" s="715">
        <v>41610.550000000003</v>
      </c>
      <c r="AE169" s="715">
        <v>7628.2899999999991</v>
      </c>
      <c r="AF169" s="715">
        <v>25734.839999999997</v>
      </c>
      <c r="AG169" s="722">
        <f t="shared" si="6"/>
        <v>0</v>
      </c>
      <c r="AH169" s="722">
        <f t="shared" si="7"/>
        <v>0</v>
      </c>
      <c r="AI169" s="710">
        <v>436</v>
      </c>
      <c r="AJ169" s="710">
        <v>958682.15970493574</v>
      </c>
      <c r="AK169" s="710">
        <f t="shared" si="8"/>
        <v>7</v>
      </c>
    </row>
    <row r="170" spans="2:37" x14ac:dyDescent="0.25">
      <c r="B170" s="728">
        <v>430</v>
      </c>
      <c r="C170" s="727" t="s">
        <v>880</v>
      </c>
      <c r="D170" s="726"/>
      <c r="E170" s="725">
        <v>4936.58</v>
      </c>
      <c r="F170" s="724">
        <v>34242.880000000005</v>
      </c>
      <c r="G170" s="724">
        <v>309322</v>
      </c>
      <c r="H170" s="724">
        <v>343564.88</v>
      </c>
      <c r="I170" s="724">
        <v>321438.96999999986</v>
      </c>
      <c r="J170" s="724">
        <v>22125.910000000149</v>
      </c>
      <c r="K170" s="723">
        <v>1143.44</v>
      </c>
      <c r="M170" s="714">
        <v>430</v>
      </c>
      <c r="N170" s="720" t="s">
        <v>880</v>
      </c>
      <c r="O170" s="719"/>
      <c r="P170" s="718">
        <v>4936.58</v>
      </c>
      <c r="Q170" s="715">
        <v>34242.880000000005</v>
      </c>
      <c r="R170" s="715">
        <v>309322</v>
      </c>
      <c r="S170" s="715">
        <v>343564.88</v>
      </c>
      <c r="T170" s="715">
        <v>321438.96999999986</v>
      </c>
      <c r="U170" s="715">
        <v>321438.9699999998</v>
      </c>
      <c r="V170" s="715"/>
      <c r="W170" s="715"/>
      <c r="X170" s="715">
        <v>321438.9699999998</v>
      </c>
      <c r="Y170" s="716"/>
      <c r="Z170" s="716"/>
      <c r="AA170" s="715">
        <v>22125.910000000207</v>
      </c>
      <c r="AB170" s="715">
        <v>-12116.969999999797</v>
      </c>
      <c r="AC170" s="715"/>
      <c r="AD170" s="715">
        <v>31852.14</v>
      </c>
      <c r="AE170" s="715">
        <v>3793.1399999999994</v>
      </c>
      <c r="AF170" s="715">
        <v>1143.4400000000005</v>
      </c>
      <c r="AG170" s="722">
        <f t="shared" si="6"/>
        <v>0</v>
      </c>
      <c r="AH170" s="722">
        <f t="shared" si="7"/>
        <v>5.8207660913467407E-11</v>
      </c>
      <c r="AI170" s="710">
        <v>442</v>
      </c>
      <c r="AJ170" s="710">
        <v>1725895.0409428233</v>
      </c>
      <c r="AK170" s="710">
        <f t="shared" si="8"/>
        <v>12</v>
      </c>
    </row>
    <row r="171" spans="2:37" x14ac:dyDescent="0.25">
      <c r="B171" s="728">
        <v>431</v>
      </c>
      <c r="C171" s="727" t="s">
        <v>881</v>
      </c>
      <c r="D171" s="726"/>
      <c r="E171" s="725">
        <v>42104.75</v>
      </c>
      <c r="F171" s="724">
        <v>130404.23000000021</v>
      </c>
      <c r="G171" s="724">
        <v>1336836</v>
      </c>
      <c r="H171" s="724">
        <v>1467240.2300000002</v>
      </c>
      <c r="I171" s="724">
        <v>1273006.4899999995</v>
      </c>
      <c r="J171" s="724">
        <v>194233.74000000069</v>
      </c>
      <c r="K171" s="723">
        <v>9218.92</v>
      </c>
      <c r="M171" s="714">
        <v>431</v>
      </c>
      <c r="N171" s="720" t="s">
        <v>881</v>
      </c>
      <c r="O171" s="719"/>
      <c r="P171" s="718">
        <v>42104.75</v>
      </c>
      <c r="Q171" s="715">
        <v>130404.23000000021</v>
      </c>
      <c r="R171" s="715">
        <v>1336836</v>
      </c>
      <c r="S171" s="715">
        <v>1467240.2300000002</v>
      </c>
      <c r="T171" s="715">
        <v>1273006.4899999995</v>
      </c>
      <c r="U171" s="715">
        <v>1273006.4900000002</v>
      </c>
      <c r="V171" s="715"/>
      <c r="W171" s="715"/>
      <c r="X171" s="715">
        <v>1273006.4900000002</v>
      </c>
      <c r="Y171" s="716"/>
      <c r="Z171" s="716"/>
      <c r="AA171" s="715">
        <v>194233.74</v>
      </c>
      <c r="AB171" s="715">
        <v>63829.509999999776</v>
      </c>
      <c r="AC171" s="715"/>
      <c r="AD171" s="715">
        <v>207629.82</v>
      </c>
      <c r="AE171" s="715">
        <v>32885.83</v>
      </c>
      <c r="AF171" s="715">
        <v>9218.9199999999983</v>
      </c>
      <c r="AG171" s="722">
        <f t="shared" si="6"/>
        <v>0</v>
      </c>
      <c r="AH171" s="722">
        <f t="shared" si="7"/>
        <v>-6.9849193096160889E-10</v>
      </c>
      <c r="AI171" s="710">
        <v>443</v>
      </c>
      <c r="AJ171" s="710">
        <v>1027329.1090074668</v>
      </c>
      <c r="AK171" s="710">
        <f t="shared" si="8"/>
        <v>12</v>
      </c>
    </row>
    <row r="172" spans="2:37" x14ac:dyDescent="0.25">
      <c r="B172" s="728">
        <v>432</v>
      </c>
      <c r="C172" s="727" t="s">
        <v>882</v>
      </c>
      <c r="D172" s="726"/>
      <c r="E172" s="725">
        <v>167</v>
      </c>
      <c r="F172" s="724">
        <v>59364.710000000021</v>
      </c>
      <c r="G172" s="724">
        <v>365066</v>
      </c>
      <c r="H172" s="724">
        <v>424430.71</v>
      </c>
      <c r="I172" s="724">
        <v>379638.17000000004</v>
      </c>
      <c r="J172" s="724">
        <v>44792.539999999979</v>
      </c>
      <c r="K172" s="723">
        <v>167</v>
      </c>
      <c r="M172" s="714">
        <v>432</v>
      </c>
      <c r="N172" s="720" t="s">
        <v>882</v>
      </c>
      <c r="O172" s="719"/>
      <c r="P172" s="718">
        <v>167</v>
      </c>
      <c r="Q172" s="715">
        <v>59364.710000000021</v>
      </c>
      <c r="R172" s="715">
        <v>365066</v>
      </c>
      <c r="S172" s="715">
        <v>424430.71</v>
      </c>
      <c r="T172" s="715">
        <v>379638.17000000004</v>
      </c>
      <c r="U172" s="715">
        <v>379638.17000000016</v>
      </c>
      <c r="V172" s="715"/>
      <c r="W172" s="715"/>
      <c r="X172" s="715">
        <v>379638.17000000016</v>
      </c>
      <c r="Y172" s="716"/>
      <c r="Z172" s="716"/>
      <c r="AA172" s="715">
        <v>44792.539999999863</v>
      </c>
      <c r="AB172" s="715">
        <v>-14572.170000000158</v>
      </c>
      <c r="AC172" s="715"/>
      <c r="AD172" s="715">
        <v>47155.47</v>
      </c>
      <c r="AE172" s="715">
        <v>0</v>
      </c>
      <c r="AF172" s="715">
        <v>167</v>
      </c>
      <c r="AG172" s="722">
        <f t="shared" si="6"/>
        <v>0</v>
      </c>
      <c r="AH172" s="722">
        <f t="shared" si="7"/>
        <v>-1.1641532182693481E-10</v>
      </c>
      <c r="AI172" s="710">
        <v>444</v>
      </c>
      <c r="AJ172" s="710">
        <v>529496.73093288776</v>
      </c>
      <c r="AK172" s="710">
        <f t="shared" si="8"/>
        <v>12</v>
      </c>
    </row>
    <row r="173" spans="2:37" x14ac:dyDescent="0.25">
      <c r="B173" s="728">
        <v>436</v>
      </c>
      <c r="C173" s="727" t="s">
        <v>883</v>
      </c>
      <c r="D173" s="726"/>
      <c r="E173" s="725">
        <v>16998.79</v>
      </c>
      <c r="F173" s="724">
        <v>135010.10000000009</v>
      </c>
      <c r="G173" s="724">
        <v>947574</v>
      </c>
      <c r="H173" s="724">
        <v>1082584.1000000001</v>
      </c>
      <c r="I173" s="724">
        <v>999269.46000000043</v>
      </c>
      <c r="J173" s="724">
        <v>83314.639999999665</v>
      </c>
      <c r="K173" s="723">
        <v>6913.3</v>
      </c>
      <c r="M173" s="714">
        <v>436</v>
      </c>
      <c r="N173" s="720" t="s">
        <v>883</v>
      </c>
      <c r="O173" s="719"/>
      <c r="P173" s="718">
        <v>16998.79</v>
      </c>
      <c r="Q173" s="715">
        <v>135010.10000000009</v>
      </c>
      <c r="R173" s="715">
        <v>947574</v>
      </c>
      <c r="S173" s="715">
        <v>1082584.1000000001</v>
      </c>
      <c r="T173" s="715">
        <v>999269.46000000043</v>
      </c>
      <c r="U173" s="715">
        <v>999269.46000000043</v>
      </c>
      <c r="V173" s="715"/>
      <c r="W173" s="715"/>
      <c r="X173" s="715">
        <v>999269.46000000043</v>
      </c>
      <c r="Y173" s="716"/>
      <c r="Z173" s="716"/>
      <c r="AA173" s="715">
        <v>83314.639999999665</v>
      </c>
      <c r="AB173" s="715">
        <v>-51695.460000000428</v>
      </c>
      <c r="AC173" s="715"/>
      <c r="AD173" s="715">
        <v>97070.86</v>
      </c>
      <c r="AE173" s="715">
        <v>10085.489999999998</v>
      </c>
      <c r="AF173" s="715">
        <v>6913.3000000000029</v>
      </c>
      <c r="AG173" s="722">
        <f t="shared" si="6"/>
        <v>0</v>
      </c>
      <c r="AH173" s="722">
        <f t="shared" si="7"/>
        <v>0</v>
      </c>
      <c r="AI173" s="710">
        <v>445</v>
      </c>
      <c r="AJ173" s="710">
        <v>547487.98820456781</v>
      </c>
      <c r="AK173" s="710">
        <f t="shared" si="8"/>
        <v>9</v>
      </c>
    </row>
    <row r="174" spans="2:37" x14ac:dyDescent="0.25">
      <c r="B174" s="728">
        <v>442</v>
      </c>
      <c r="C174" s="727" t="s">
        <v>884</v>
      </c>
      <c r="D174" s="726"/>
      <c r="E174" s="725">
        <v>4598.8599999999997</v>
      </c>
      <c r="F174" s="724">
        <v>200497.54000000004</v>
      </c>
      <c r="G174" s="724">
        <v>1746987</v>
      </c>
      <c r="H174" s="724">
        <v>1947484.54</v>
      </c>
      <c r="I174" s="724">
        <v>1733317.9599999995</v>
      </c>
      <c r="J174" s="724">
        <v>214166.58000000054</v>
      </c>
      <c r="K174" s="723">
        <v>3563.01</v>
      </c>
      <c r="M174" s="714">
        <v>442</v>
      </c>
      <c r="N174" s="720" t="s">
        <v>884</v>
      </c>
      <c r="O174" s="719"/>
      <c r="P174" s="718">
        <v>4598.8600000000006</v>
      </c>
      <c r="Q174" s="715">
        <v>200497.54000000004</v>
      </c>
      <c r="R174" s="715">
        <v>1746987</v>
      </c>
      <c r="S174" s="715">
        <v>1947484.54</v>
      </c>
      <c r="T174" s="715">
        <v>1733317.9599999995</v>
      </c>
      <c r="U174" s="715">
        <v>1733317.96</v>
      </c>
      <c r="V174" s="715"/>
      <c r="W174" s="715"/>
      <c r="X174" s="715">
        <v>1733317.96</v>
      </c>
      <c r="Y174" s="716"/>
      <c r="Z174" s="716"/>
      <c r="AA174" s="715">
        <v>214166.58000000007</v>
      </c>
      <c r="AB174" s="715">
        <v>13669.040000000037</v>
      </c>
      <c r="AC174" s="715"/>
      <c r="AD174" s="715">
        <v>228224.91</v>
      </c>
      <c r="AE174" s="715">
        <v>1035.8499999999985</v>
      </c>
      <c r="AF174" s="715">
        <v>3563.010000000002</v>
      </c>
      <c r="AG174" s="722">
        <f t="shared" si="6"/>
        <v>0</v>
      </c>
      <c r="AH174" s="722">
        <f t="shared" si="7"/>
        <v>-4.6566128730773926E-10</v>
      </c>
      <c r="AI174" s="710">
        <v>446</v>
      </c>
      <c r="AJ174" s="710">
        <v>555675.91517259099</v>
      </c>
      <c r="AK174" s="710">
        <f t="shared" si="8"/>
        <v>4</v>
      </c>
    </row>
    <row r="175" spans="2:37" x14ac:dyDescent="0.25">
      <c r="B175" s="728">
        <v>443</v>
      </c>
      <c r="C175" s="727" t="s">
        <v>885</v>
      </c>
      <c r="D175" s="726"/>
      <c r="E175" s="725">
        <v>1532.08</v>
      </c>
      <c r="F175" s="724">
        <v>88544.260000000009</v>
      </c>
      <c r="G175" s="724">
        <v>985509</v>
      </c>
      <c r="H175" s="724">
        <v>1074053.26</v>
      </c>
      <c r="I175" s="724">
        <v>968148.40999999898</v>
      </c>
      <c r="J175" s="724">
        <v>105904.85000000102</v>
      </c>
      <c r="K175" s="723">
        <v>4720.58</v>
      </c>
      <c r="M175" s="714">
        <v>443</v>
      </c>
      <c r="N175" s="720" t="s">
        <v>885</v>
      </c>
      <c r="O175" s="719"/>
      <c r="P175" s="718">
        <v>1532.08</v>
      </c>
      <c r="Q175" s="715">
        <v>88544.260000000009</v>
      </c>
      <c r="R175" s="715">
        <v>985509</v>
      </c>
      <c r="S175" s="715">
        <v>1074053.26</v>
      </c>
      <c r="T175" s="715">
        <v>968148.40999999898</v>
      </c>
      <c r="U175" s="715">
        <v>968148.40999999922</v>
      </c>
      <c r="V175" s="715"/>
      <c r="W175" s="715"/>
      <c r="X175" s="715">
        <v>968148.40999999922</v>
      </c>
      <c r="Y175" s="716"/>
      <c r="Z175" s="716"/>
      <c r="AA175" s="715">
        <v>105904.85000000079</v>
      </c>
      <c r="AB175" s="715">
        <v>17360.590000000782</v>
      </c>
      <c r="AC175" s="715"/>
      <c r="AD175" s="715">
        <v>126943.49</v>
      </c>
      <c r="AE175" s="715">
        <v>-3188.5</v>
      </c>
      <c r="AF175" s="715">
        <v>4720.58</v>
      </c>
      <c r="AG175" s="722">
        <f t="shared" si="6"/>
        <v>0</v>
      </c>
      <c r="AH175" s="722">
        <f t="shared" si="7"/>
        <v>-2.3283064365386963E-10</v>
      </c>
      <c r="AI175" s="710">
        <v>448</v>
      </c>
      <c r="AJ175" s="710">
        <v>376953.9468182617</v>
      </c>
      <c r="AK175" s="710">
        <f t="shared" si="8"/>
        <v>5</v>
      </c>
    </row>
    <row r="176" spans="2:37" x14ac:dyDescent="0.25">
      <c r="B176" s="728">
        <v>444</v>
      </c>
      <c r="C176" s="727" t="s">
        <v>886</v>
      </c>
      <c r="D176" s="726"/>
      <c r="E176" s="725">
        <v>3388.5</v>
      </c>
      <c r="F176" s="724">
        <v>53260.119999999995</v>
      </c>
      <c r="G176" s="724">
        <v>474757</v>
      </c>
      <c r="H176" s="724">
        <v>528017.12</v>
      </c>
      <c r="I176" s="724">
        <v>492710.94000000006</v>
      </c>
      <c r="J176" s="724">
        <v>35306.179999999935</v>
      </c>
      <c r="K176" s="723">
        <v>3394.39</v>
      </c>
      <c r="M176" s="714">
        <v>444</v>
      </c>
      <c r="N176" s="720" t="s">
        <v>886</v>
      </c>
      <c r="O176" s="719"/>
      <c r="P176" s="718">
        <v>3388.5</v>
      </c>
      <c r="Q176" s="715">
        <v>53260.119999999995</v>
      </c>
      <c r="R176" s="715">
        <v>474757</v>
      </c>
      <c r="S176" s="715">
        <v>528017.12</v>
      </c>
      <c r="T176" s="715">
        <v>492710.94000000006</v>
      </c>
      <c r="U176" s="715">
        <v>492710.94000000006</v>
      </c>
      <c r="V176" s="715"/>
      <c r="W176" s="715"/>
      <c r="X176" s="715">
        <v>492710.94000000006</v>
      </c>
      <c r="Y176" s="716"/>
      <c r="Z176" s="716"/>
      <c r="AA176" s="715">
        <v>35306.179999999935</v>
      </c>
      <c r="AB176" s="715">
        <v>-17953.940000000061</v>
      </c>
      <c r="AC176" s="715"/>
      <c r="AD176" s="715">
        <v>43192.07</v>
      </c>
      <c r="AE176" s="715">
        <v>-5.8900000000003274</v>
      </c>
      <c r="AF176" s="715">
        <v>3394.3900000000003</v>
      </c>
      <c r="AG176" s="722">
        <f t="shared" si="6"/>
        <v>0</v>
      </c>
      <c r="AH176" s="722">
        <f t="shared" si="7"/>
        <v>0</v>
      </c>
      <c r="AI176" s="710">
        <v>449</v>
      </c>
      <c r="AJ176" s="710">
        <v>329666.70398038812</v>
      </c>
      <c r="AK176" s="710">
        <f t="shared" si="8"/>
        <v>5</v>
      </c>
    </row>
    <row r="177" spans="2:37" x14ac:dyDescent="0.25">
      <c r="B177" s="728">
        <v>445</v>
      </c>
      <c r="C177" s="727" t="s">
        <v>887</v>
      </c>
      <c r="D177" s="726"/>
      <c r="E177" s="725">
        <v>9604.35</v>
      </c>
      <c r="F177" s="724">
        <v>85696.670000000042</v>
      </c>
      <c r="G177" s="724">
        <v>525923</v>
      </c>
      <c r="H177" s="724">
        <v>611619.67000000004</v>
      </c>
      <c r="I177" s="724">
        <v>540009.39999999991</v>
      </c>
      <c r="J177" s="724">
        <v>71610.270000000135</v>
      </c>
      <c r="K177" s="723">
        <v>4698.8099999999904</v>
      </c>
      <c r="M177" s="714">
        <v>445</v>
      </c>
      <c r="N177" s="720" t="s">
        <v>887</v>
      </c>
      <c r="O177" s="719"/>
      <c r="P177" s="718">
        <v>9604.35</v>
      </c>
      <c r="Q177" s="715">
        <v>85696.670000000042</v>
      </c>
      <c r="R177" s="715">
        <v>525923</v>
      </c>
      <c r="S177" s="715">
        <v>611619.67000000004</v>
      </c>
      <c r="T177" s="715">
        <v>540009.39999999991</v>
      </c>
      <c r="U177" s="715">
        <v>540009.39999999991</v>
      </c>
      <c r="V177" s="715"/>
      <c r="W177" s="715"/>
      <c r="X177" s="715">
        <v>540009.39999999991</v>
      </c>
      <c r="Y177" s="716"/>
      <c r="Z177" s="716"/>
      <c r="AA177" s="715">
        <v>71610.270000000135</v>
      </c>
      <c r="AB177" s="715">
        <v>-14086.399999999907</v>
      </c>
      <c r="AC177" s="715"/>
      <c r="AD177" s="715">
        <v>82738.27</v>
      </c>
      <c r="AE177" s="715">
        <v>4905.5400000000081</v>
      </c>
      <c r="AF177" s="715">
        <v>4698.8099999999922</v>
      </c>
      <c r="AG177" s="722">
        <f t="shared" si="6"/>
        <v>0</v>
      </c>
      <c r="AH177" s="722">
        <f t="shared" si="7"/>
        <v>0</v>
      </c>
      <c r="AI177" s="710">
        <v>451</v>
      </c>
      <c r="AJ177" s="710">
        <v>868757.78356538375</v>
      </c>
      <c r="AK177" s="710">
        <f t="shared" si="8"/>
        <v>6</v>
      </c>
    </row>
    <row r="178" spans="2:37" x14ac:dyDescent="0.25">
      <c r="B178" s="728">
        <v>446</v>
      </c>
      <c r="C178" s="727" t="s">
        <v>888</v>
      </c>
      <c r="D178" s="726"/>
      <c r="E178" s="725">
        <v>13645.92</v>
      </c>
      <c r="F178" s="724">
        <v>42155.909999999974</v>
      </c>
      <c r="G178" s="724">
        <v>487966</v>
      </c>
      <c r="H178" s="724">
        <v>530121.90999999992</v>
      </c>
      <c r="I178" s="724">
        <v>503496.14999999973</v>
      </c>
      <c r="J178" s="724">
        <v>26625.760000000184</v>
      </c>
      <c r="K178" s="723">
        <v>1433.11</v>
      </c>
      <c r="M178" s="714">
        <v>446</v>
      </c>
      <c r="N178" s="720" t="s">
        <v>888</v>
      </c>
      <c r="O178" s="719"/>
      <c r="P178" s="718">
        <v>13645.92</v>
      </c>
      <c r="Q178" s="715">
        <v>42155.909999999974</v>
      </c>
      <c r="R178" s="715">
        <v>487966</v>
      </c>
      <c r="S178" s="715">
        <v>530121.90999999992</v>
      </c>
      <c r="T178" s="715">
        <v>503496.14999999973</v>
      </c>
      <c r="U178" s="715">
        <v>503496.14999999973</v>
      </c>
      <c r="V178" s="715"/>
      <c r="W178" s="715"/>
      <c r="X178" s="715">
        <v>503496.14999999973</v>
      </c>
      <c r="Y178" s="716"/>
      <c r="Z178" s="716"/>
      <c r="AA178" s="715">
        <v>26625.760000000184</v>
      </c>
      <c r="AB178" s="715">
        <v>-15530.14999999979</v>
      </c>
      <c r="AC178" s="715"/>
      <c r="AD178" s="715">
        <v>39128.770000000004</v>
      </c>
      <c r="AE178" s="715">
        <v>12212.810000000001</v>
      </c>
      <c r="AF178" s="715">
        <v>1433.1099999999988</v>
      </c>
      <c r="AG178" s="722">
        <f t="shared" si="6"/>
        <v>0</v>
      </c>
      <c r="AH178" s="722">
        <f t="shared" si="7"/>
        <v>0</v>
      </c>
      <c r="AI178" s="710">
        <v>452</v>
      </c>
      <c r="AJ178" s="710">
        <v>1055069.2455070231</v>
      </c>
      <c r="AK178" s="710">
        <f t="shared" si="8"/>
        <v>6</v>
      </c>
    </row>
    <row r="179" spans="2:37" x14ac:dyDescent="0.25">
      <c r="B179" s="728">
        <v>448</v>
      </c>
      <c r="C179" s="727" t="s">
        <v>889</v>
      </c>
      <c r="D179" s="726"/>
      <c r="E179" s="725"/>
      <c r="F179" s="724">
        <v>23813.049999999988</v>
      </c>
      <c r="G179" s="724">
        <v>370453</v>
      </c>
      <c r="H179" s="724">
        <v>394266.05</v>
      </c>
      <c r="I179" s="724">
        <v>346522.25999999983</v>
      </c>
      <c r="J179" s="724">
        <v>47743.790000000154</v>
      </c>
      <c r="K179" s="723">
        <v>20.63</v>
      </c>
      <c r="M179" s="714">
        <v>448</v>
      </c>
      <c r="N179" s="720" t="s">
        <v>889</v>
      </c>
      <c r="O179" s="719"/>
      <c r="P179" s="718">
        <v>-35.870000000000005</v>
      </c>
      <c r="Q179" s="715">
        <v>23813.049999999988</v>
      </c>
      <c r="R179" s="715">
        <v>370453</v>
      </c>
      <c r="S179" s="715">
        <v>394266.05</v>
      </c>
      <c r="T179" s="715">
        <v>346522.25999999983</v>
      </c>
      <c r="U179" s="715">
        <v>346522.25999999989</v>
      </c>
      <c r="V179" s="715"/>
      <c r="W179" s="715"/>
      <c r="X179" s="715">
        <v>346522.25999999989</v>
      </c>
      <c r="Y179" s="716"/>
      <c r="Z179" s="716"/>
      <c r="AA179" s="715">
        <v>47743.790000000095</v>
      </c>
      <c r="AB179" s="715">
        <v>23930.740000000107</v>
      </c>
      <c r="AC179" s="715"/>
      <c r="AD179" s="715">
        <v>67682.86</v>
      </c>
      <c r="AE179" s="715">
        <v>-56.5</v>
      </c>
      <c r="AF179" s="715">
        <v>20.629999999999995</v>
      </c>
      <c r="AG179" s="722">
        <f t="shared" si="6"/>
        <v>0</v>
      </c>
      <c r="AH179" s="722">
        <f t="shared" si="7"/>
        <v>-5.8207660913467407E-11</v>
      </c>
      <c r="AI179" s="710">
        <v>455</v>
      </c>
      <c r="AJ179" s="710">
        <v>1094081.7045721842</v>
      </c>
      <c r="AK179" s="710">
        <f t="shared" si="8"/>
        <v>7</v>
      </c>
    </row>
    <row r="180" spans="2:37" x14ac:dyDescent="0.25">
      <c r="B180" s="728">
        <v>449</v>
      </c>
      <c r="C180" s="727" t="s">
        <v>890</v>
      </c>
      <c r="D180" s="726"/>
      <c r="E180" s="725">
        <v>1373.5</v>
      </c>
      <c r="F180" s="724">
        <v>11872.460000000021</v>
      </c>
      <c r="G180" s="724">
        <v>324693</v>
      </c>
      <c r="H180" s="724">
        <v>336565.46</v>
      </c>
      <c r="I180" s="724">
        <v>318213.90000000002</v>
      </c>
      <c r="J180" s="724">
        <v>18351.559999999998</v>
      </c>
      <c r="K180" s="723">
        <v>1330.85</v>
      </c>
      <c r="M180" s="714">
        <v>449</v>
      </c>
      <c r="N180" s="720" t="s">
        <v>890</v>
      </c>
      <c r="O180" s="719"/>
      <c r="P180" s="718">
        <v>1373.5</v>
      </c>
      <c r="Q180" s="715">
        <v>11872.460000000021</v>
      </c>
      <c r="R180" s="715">
        <v>324693</v>
      </c>
      <c r="S180" s="715">
        <v>336565.46</v>
      </c>
      <c r="T180" s="715">
        <v>318213.90000000002</v>
      </c>
      <c r="U180" s="715">
        <v>318213.89999999997</v>
      </c>
      <c r="V180" s="715"/>
      <c r="W180" s="715"/>
      <c r="X180" s="715">
        <v>318213.89999999997</v>
      </c>
      <c r="Y180" s="716"/>
      <c r="Z180" s="716"/>
      <c r="AA180" s="715">
        <v>18351.560000000056</v>
      </c>
      <c r="AB180" s="715">
        <v>6479.1000000000349</v>
      </c>
      <c r="AC180" s="715"/>
      <c r="AD180" s="715">
        <v>21299.38</v>
      </c>
      <c r="AE180" s="715">
        <v>42.650000000000546</v>
      </c>
      <c r="AF180" s="715">
        <v>1330.8499999999995</v>
      </c>
      <c r="AG180" s="722">
        <f t="shared" si="6"/>
        <v>0</v>
      </c>
      <c r="AH180" s="722">
        <f t="shared" si="7"/>
        <v>5.8207660913467407E-11</v>
      </c>
      <c r="AI180" s="710">
        <v>457</v>
      </c>
      <c r="AJ180" s="710">
        <v>599497.65717025951</v>
      </c>
      <c r="AK180" s="710">
        <f t="shared" si="8"/>
        <v>8</v>
      </c>
    </row>
    <row r="181" spans="2:37" x14ac:dyDescent="0.25">
      <c r="B181" s="728">
        <v>451</v>
      </c>
      <c r="C181" s="727" t="s">
        <v>891</v>
      </c>
      <c r="D181" s="726"/>
      <c r="E181" s="725">
        <v>12168.25</v>
      </c>
      <c r="F181" s="724">
        <v>78873.75</v>
      </c>
      <c r="G181" s="724">
        <v>872881</v>
      </c>
      <c r="H181" s="724">
        <v>951754.75</v>
      </c>
      <c r="I181" s="724">
        <v>895493.73999999976</v>
      </c>
      <c r="J181" s="724">
        <v>56261.010000000242</v>
      </c>
      <c r="K181" s="723">
        <v>6225.28</v>
      </c>
      <c r="M181" s="714">
        <v>451</v>
      </c>
      <c r="N181" s="720" t="s">
        <v>891</v>
      </c>
      <c r="O181" s="719"/>
      <c r="P181" s="718">
        <v>12168.25</v>
      </c>
      <c r="Q181" s="715">
        <v>78873.75</v>
      </c>
      <c r="R181" s="715">
        <v>872881</v>
      </c>
      <c r="S181" s="715">
        <v>951754.75</v>
      </c>
      <c r="T181" s="715">
        <v>895493.73999999976</v>
      </c>
      <c r="U181" s="715">
        <v>895493.74</v>
      </c>
      <c r="V181" s="715"/>
      <c r="W181" s="715"/>
      <c r="X181" s="715">
        <v>895493.74</v>
      </c>
      <c r="Y181" s="716"/>
      <c r="Z181" s="716"/>
      <c r="AA181" s="715">
        <v>56261.010000000009</v>
      </c>
      <c r="AB181" s="715">
        <v>-22612.739999999991</v>
      </c>
      <c r="AC181" s="715"/>
      <c r="AD181" s="715">
        <v>65793.040000000008</v>
      </c>
      <c r="AE181" s="715">
        <v>5942.9700000000012</v>
      </c>
      <c r="AF181" s="715">
        <v>6225.2799999999988</v>
      </c>
      <c r="AG181" s="722">
        <f t="shared" si="6"/>
        <v>0</v>
      </c>
      <c r="AH181" s="722">
        <f t="shared" si="7"/>
        <v>-2.3283064365386963E-10</v>
      </c>
      <c r="AI181" s="710">
        <v>458</v>
      </c>
      <c r="AJ181" s="710">
        <v>407634.85784270521</v>
      </c>
      <c r="AK181" s="710">
        <f t="shared" si="8"/>
        <v>7</v>
      </c>
    </row>
    <row r="182" spans="2:37" x14ac:dyDescent="0.25">
      <c r="B182" s="728">
        <v>452</v>
      </c>
      <c r="C182" s="727" t="s">
        <v>892</v>
      </c>
      <c r="D182" s="726"/>
      <c r="E182" s="725">
        <v>3898.75</v>
      </c>
      <c r="F182" s="724">
        <v>109203.75</v>
      </c>
      <c r="G182" s="724">
        <v>975682</v>
      </c>
      <c r="H182" s="724">
        <v>1084885.75</v>
      </c>
      <c r="I182" s="724">
        <v>1021010.8699999999</v>
      </c>
      <c r="J182" s="724">
        <v>63874.880000000121</v>
      </c>
      <c r="K182" s="723">
        <v>-0.04</v>
      </c>
      <c r="M182" s="714">
        <v>452</v>
      </c>
      <c r="N182" s="720" t="s">
        <v>892</v>
      </c>
      <c r="O182" s="719"/>
      <c r="P182" s="718">
        <v>3898.75</v>
      </c>
      <c r="Q182" s="715">
        <v>109203.75</v>
      </c>
      <c r="R182" s="715">
        <v>975682</v>
      </c>
      <c r="S182" s="715">
        <v>1084885.75</v>
      </c>
      <c r="T182" s="715">
        <v>1021010.8699999999</v>
      </c>
      <c r="U182" s="715">
        <v>1021010.8699999999</v>
      </c>
      <c r="V182" s="715"/>
      <c r="W182" s="715"/>
      <c r="X182" s="715">
        <v>1021010.8699999999</v>
      </c>
      <c r="Y182" s="716"/>
      <c r="Z182" s="716"/>
      <c r="AA182" s="715">
        <v>63874.880000000121</v>
      </c>
      <c r="AB182" s="715">
        <v>-45328.869999999879</v>
      </c>
      <c r="AC182" s="715"/>
      <c r="AD182" s="715">
        <v>67601.64</v>
      </c>
      <c r="AE182" s="715">
        <v>3898.79</v>
      </c>
      <c r="AF182" s="715">
        <v>-3.999999999996362E-2</v>
      </c>
      <c r="AG182" s="722">
        <f t="shared" si="6"/>
        <v>-3.6380620738185598E-14</v>
      </c>
      <c r="AH182" s="722">
        <f t="shared" si="7"/>
        <v>0</v>
      </c>
      <c r="AI182" s="710">
        <v>460</v>
      </c>
      <c r="AJ182" s="710">
        <v>845871</v>
      </c>
      <c r="AK182" s="710">
        <f t="shared" si="8"/>
        <v>8</v>
      </c>
    </row>
    <row r="183" spans="2:37" x14ac:dyDescent="0.25">
      <c r="B183" s="728">
        <v>455</v>
      </c>
      <c r="C183" s="727" t="s">
        <v>893</v>
      </c>
      <c r="D183" s="726"/>
      <c r="E183" s="725"/>
      <c r="F183" s="724">
        <v>100978.79000000004</v>
      </c>
      <c r="G183" s="724">
        <v>1088496</v>
      </c>
      <c r="H183" s="724">
        <v>1189474.79</v>
      </c>
      <c r="I183" s="724">
        <v>1069661.6599999997</v>
      </c>
      <c r="J183" s="724">
        <v>119813.13000000035</v>
      </c>
      <c r="K183" s="723"/>
      <c r="M183" s="714">
        <v>455</v>
      </c>
      <c r="N183" s="720" t="s">
        <v>893</v>
      </c>
      <c r="O183" s="719"/>
      <c r="P183" s="718">
        <v>0</v>
      </c>
      <c r="Q183" s="715">
        <v>100978.79000000004</v>
      </c>
      <c r="R183" s="715">
        <v>1088496</v>
      </c>
      <c r="S183" s="715">
        <v>1189474.79</v>
      </c>
      <c r="T183" s="715">
        <v>1069661.6599999997</v>
      </c>
      <c r="U183" s="715">
        <v>1069661.6599999999</v>
      </c>
      <c r="V183" s="715"/>
      <c r="W183" s="715"/>
      <c r="X183" s="715">
        <v>1069661.6599999999</v>
      </c>
      <c r="Y183" s="716"/>
      <c r="Z183" s="716"/>
      <c r="AA183" s="715">
        <v>119813.13000000012</v>
      </c>
      <c r="AB183" s="715">
        <v>18834.340000000084</v>
      </c>
      <c r="AC183" s="715"/>
      <c r="AD183" s="715">
        <v>131233.26999999999</v>
      </c>
      <c r="AE183" s="715">
        <v>0</v>
      </c>
      <c r="AF183" s="715">
        <v>0</v>
      </c>
      <c r="AG183" s="722">
        <f t="shared" si="6"/>
        <v>0</v>
      </c>
      <c r="AH183" s="722">
        <f t="shared" si="7"/>
        <v>-2.3283064365386963E-10</v>
      </c>
      <c r="AI183" s="710">
        <v>461</v>
      </c>
      <c r="AJ183" s="710">
        <v>749322.76374211744</v>
      </c>
      <c r="AK183" s="710">
        <f t="shared" si="8"/>
        <v>6</v>
      </c>
    </row>
    <row r="184" spans="2:37" x14ac:dyDescent="0.25">
      <c r="B184" s="728">
        <v>457</v>
      </c>
      <c r="C184" s="727" t="s">
        <v>894</v>
      </c>
      <c r="D184" s="726"/>
      <c r="E184" s="725">
        <v>2358.58</v>
      </c>
      <c r="F184" s="724">
        <v>17089.380000000005</v>
      </c>
      <c r="G184" s="724">
        <v>567580</v>
      </c>
      <c r="H184" s="724">
        <v>584669.38</v>
      </c>
      <c r="I184" s="724">
        <v>582131.03000000026</v>
      </c>
      <c r="J184" s="724">
        <v>2538.3499999997439</v>
      </c>
      <c r="K184" s="723">
        <v>3814.94</v>
      </c>
      <c r="M184" s="714">
        <v>457</v>
      </c>
      <c r="N184" s="720" t="s">
        <v>894</v>
      </c>
      <c r="O184" s="719"/>
      <c r="P184" s="718">
        <v>2358.58</v>
      </c>
      <c r="Q184" s="715">
        <v>17089.380000000005</v>
      </c>
      <c r="R184" s="715">
        <v>567580</v>
      </c>
      <c r="S184" s="715">
        <v>584669.38</v>
      </c>
      <c r="T184" s="715">
        <v>582131.03000000026</v>
      </c>
      <c r="U184" s="715">
        <v>582131.03000000026</v>
      </c>
      <c r="V184" s="715"/>
      <c r="W184" s="715"/>
      <c r="X184" s="715">
        <v>582131.03000000026</v>
      </c>
      <c r="Y184" s="716"/>
      <c r="Z184" s="716"/>
      <c r="AA184" s="715">
        <v>2538.3499999997439</v>
      </c>
      <c r="AB184" s="715">
        <v>-14551.030000000261</v>
      </c>
      <c r="AC184" s="715"/>
      <c r="AD184" s="715">
        <v>16668.47</v>
      </c>
      <c r="AE184" s="715">
        <v>-1456.3600000000006</v>
      </c>
      <c r="AF184" s="715">
        <v>3814.9400000000005</v>
      </c>
      <c r="AG184" s="722">
        <f t="shared" si="6"/>
        <v>0</v>
      </c>
      <c r="AH184" s="722">
        <f t="shared" si="7"/>
        <v>0</v>
      </c>
      <c r="AI184" s="710">
        <v>464</v>
      </c>
      <c r="AJ184" s="710">
        <v>724483.4532549131</v>
      </c>
      <c r="AK184" s="710">
        <f t="shared" si="8"/>
        <v>7</v>
      </c>
    </row>
    <row r="185" spans="2:37" x14ac:dyDescent="0.25">
      <c r="B185" s="728">
        <v>458</v>
      </c>
      <c r="C185" s="727" t="s">
        <v>895</v>
      </c>
      <c r="D185" s="726"/>
      <c r="E185" s="725">
        <v>16564.18</v>
      </c>
      <c r="F185" s="724">
        <v>46259.69</v>
      </c>
      <c r="G185" s="724">
        <v>391590</v>
      </c>
      <c r="H185" s="724">
        <v>437849.69</v>
      </c>
      <c r="I185" s="724">
        <v>389949.17999999982</v>
      </c>
      <c r="J185" s="724">
        <v>47900.510000000184</v>
      </c>
      <c r="K185" s="723">
        <v>26747.18</v>
      </c>
      <c r="M185" s="714">
        <v>458</v>
      </c>
      <c r="N185" s="720" t="s">
        <v>895</v>
      </c>
      <c r="O185" s="719"/>
      <c r="P185" s="718">
        <v>16564.18</v>
      </c>
      <c r="Q185" s="715">
        <v>46259.69</v>
      </c>
      <c r="R185" s="715">
        <v>391590</v>
      </c>
      <c r="S185" s="715">
        <v>437849.69</v>
      </c>
      <c r="T185" s="715">
        <v>389949.17999999982</v>
      </c>
      <c r="U185" s="715">
        <v>389949.17999999982</v>
      </c>
      <c r="V185" s="715"/>
      <c r="W185" s="715"/>
      <c r="X185" s="715">
        <v>389949.17999999982</v>
      </c>
      <c r="Y185" s="716"/>
      <c r="Z185" s="716"/>
      <c r="AA185" s="715">
        <v>47900.510000000184</v>
      </c>
      <c r="AB185" s="715">
        <v>1640.8200000001816</v>
      </c>
      <c r="AC185" s="715"/>
      <c r="AD185" s="715">
        <v>75861.279999999999</v>
      </c>
      <c r="AE185" s="715">
        <v>-10182.999999999998</v>
      </c>
      <c r="AF185" s="715">
        <v>26747.18</v>
      </c>
      <c r="AG185" s="722">
        <f t="shared" si="6"/>
        <v>0</v>
      </c>
      <c r="AH185" s="722">
        <f t="shared" si="7"/>
        <v>0</v>
      </c>
      <c r="AI185" s="710">
        <v>466</v>
      </c>
      <c r="AJ185" s="710">
        <v>1019689.1470869182</v>
      </c>
      <c r="AK185" s="710">
        <f t="shared" si="8"/>
        <v>8</v>
      </c>
    </row>
    <row r="186" spans="2:37" s="731" customFormat="1" x14ac:dyDescent="0.25">
      <c r="B186" s="743">
        <v>460</v>
      </c>
      <c r="C186" s="742" t="s">
        <v>896</v>
      </c>
      <c r="D186" s="741"/>
      <c r="E186" s="740">
        <v>2428.38</v>
      </c>
      <c r="F186" s="739">
        <v>48454.290000000037</v>
      </c>
      <c r="G186" s="739">
        <v>371213</v>
      </c>
      <c r="H186" s="739">
        <v>419667.29000000004</v>
      </c>
      <c r="I186" s="739">
        <v>365514.71000000008</v>
      </c>
      <c r="J186" s="739">
        <v>54152.579999999958</v>
      </c>
      <c r="K186" s="738">
        <v>1211.83</v>
      </c>
      <c r="M186" s="737">
        <v>460</v>
      </c>
      <c r="N186" s="736" t="s">
        <v>896</v>
      </c>
      <c r="O186" s="735"/>
      <c r="P186" s="734">
        <v>2428.38</v>
      </c>
      <c r="Q186" s="733">
        <v>48454.290000000037</v>
      </c>
      <c r="R186" s="733">
        <v>371213</v>
      </c>
      <c r="S186" s="733">
        <v>419667.29000000004</v>
      </c>
      <c r="T186" s="733">
        <v>365514.71000000008</v>
      </c>
      <c r="U186" s="733">
        <v>365514.71</v>
      </c>
      <c r="V186" s="733"/>
      <c r="W186" s="733"/>
      <c r="X186" s="733">
        <v>365514.71</v>
      </c>
      <c r="Y186" s="733"/>
      <c r="Z186" s="733"/>
      <c r="AA186" s="733">
        <v>54152.580000000016</v>
      </c>
      <c r="AB186" s="733">
        <v>5698.289999999979</v>
      </c>
      <c r="AC186" s="733"/>
      <c r="AD186" s="733">
        <v>60142.07</v>
      </c>
      <c r="AE186" s="733">
        <v>1216.5500000000002</v>
      </c>
      <c r="AF186" s="733">
        <v>1211.83</v>
      </c>
      <c r="AG186" s="732">
        <f t="shared" si="6"/>
        <v>0</v>
      </c>
      <c r="AH186" s="722">
        <f t="shared" si="7"/>
        <v>5.8207660913467407E-11</v>
      </c>
      <c r="AI186" s="731">
        <v>467</v>
      </c>
      <c r="AJ186" s="731">
        <v>457107.90588831896</v>
      </c>
      <c r="AK186" s="731">
        <f t="shared" si="8"/>
        <v>7</v>
      </c>
    </row>
    <row r="187" spans="2:37" x14ac:dyDescent="0.25">
      <c r="B187" s="728">
        <v>461</v>
      </c>
      <c r="C187" s="727" t="s">
        <v>897</v>
      </c>
      <c r="D187" s="726"/>
      <c r="E187" s="725">
        <v>11085.64</v>
      </c>
      <c r="F187" s="724">
        <v>87701.529999999912</v>
      </c>
      <c r="G187" s="724">
        <v>734662</v>
      </c>
      <c r="H187" s="724">
        <v>822363.52999999991</v>
      </c>
      <c r="I187" s="724">
        <v>723704.92999999993</v>
      </c>
      <c r="J187" s="724">
        <v>98658.599999999977</v>
      </c>
      <c r="K187" s="723">
        <v>9672.2000000000007</v>
      </c>
      <c r="M187" s="714">
        <v>461</v>
      </c>
      <c r="N187" s="720" t="s">
        <v>897</v>
      </c>
      <c r="O187" s="719"/>
      <c r="P187" s="718">
        <v>11085.64</v>
      </c>
      <c r="Q187" s="715">
        <v>87701.529999999912</v>
      </c>
      <c r="R187" s="715">
        <v>734662</v>
      </c>
      <c r="S187" s="715">
        <v>822363.52999999991</v>
      </c>
      <c r="T187" s="715">
        <v>723704.92999999993</v>
      </c>
      <c r="U187" s="715">
        <v>723704.92999999993</v>
      </c>
      <c r="V187" s="715"/>
      <c r="W187" s="715"/>
      <c r="X187" s="715">
        <v>723704.92999999993</v>
      </c>
      <c r="Y187" s="716"/>
      <c r="Z187" s="716"/>
      <c r="AA187" s="715">
        <v>98658.599999999977</v>
      </c>
      <c r="AB187" s="715">
        <v>10957.070000000065</v>
      </c>
      <c r="AC187" s="715"/>
      <c r="AD187" s="715">
        <v>140949.17000000001</v>
      </c>
      <c r="AE187" s="715">
        <v>1413.4399999999996</v>
      </c>
      <c r="AF187" s="715">
        <v>9672.2000000000007</v>
      </c>
      <c r="AG187" s="722">
        <f t="shared" si="6"/>
        <v>0</v>
      </c>
      <c r="AH187" s="722">
        <f t="shared" si="7"/>
        <v>0</v>
      </c>
      <c r="AI187" s="710">
        <v>468</v>
      </c>
      <c r="AJ187" s="710">
        <v>560381.01347168116</v>
      </c>
      <c r="AK187" s="710">
        <f t="shared" si="8"/>
        <v>7</v>
      </c>
    </row>
    <row r="188" spans="2:37" x14ac:dyDescent="0.25">
      <c r="B188" s="728">
        <v>464</v>
      </c>
      <c r="C188" s="727" t="s">
        <v>898</v>
      </c>
      <c r="D188" s="726"/>
      <c r="E188" s="725">
        <v>5227.63</v>
      </c>
      <c r="F188" s="724">
        <v>115097.57999999996</v>
      </c>
      <c r="G188" s="724">
        <v>721717</v>
      </c>
      <c r="H188" s="724">
        <v>836814.58</v>
      </c>
      <c r="I188" s="724">
        <v>755832.56999999983</v>
      </c>
      <c r="J188" s="724">
        <v>80982.010000000126</v>
      </c>
      <c r="K188" s="723">
        <v>6020.92</v>
      </c>
      <c r="M188" s="714">
        <v>464</v>
      </c>
      <c r="N188" s="720" t="s">
        <v>898</v>
      </c>
      <c r="O188" s="719"/>
      <c r="P188" s="718">
        <v>5227.63</v>
      </c>
      <c r="Q188" s="715">
        <v>115097.57999999996</v>
      </c>
      <c r="R188" s="715">
        <v>721717</v>
      </c>
      <c r="S188" s="715">
        <v>836814.58</v>
      </c>
      <c r="T188" s="715">
        <v>755832.56999999983</v>
      </c>
      <c r="U188" s="715">
        <v>755832.57</v>
      </c>
      <c r="V188" s="715"/>
      <c r="W188" s="715"/>
      <c r="X188" s="715">
        <v>755832.57</v>
      </c>
      <c r="Y188" s="716"/>
      <c r="Z188" s="716"/>
      <c r="AA188" s="715">
        <v>80982.010000000009</v>
      </c>
      <c r="AB188" s="715">
        <v>-34115.569999999949</v>
      </c>
      <c r="AC188" s="715"/>
      <c r="AD188" s="715">
        <v>92545.3</v>
      </c>
      <c r="AE188" s="715">
        <v>-793.29</v>
      </c>
      <c r="AF188" s="715">
        <v>6020.92</v>
      </c>
      <c r="AG188" s="722">
        <f t="shared" si="6"/>
        <v>0</v>
      </c>
      <c r="AH188" s="722">
        <f t="shared" si="7"/>
        <v>-1.1641532182693481E-10</v>
      </c>
      <c r="AI188" s="710">
        <v>469</v>
      </c>
      <c r="AJ188" s="710">
        <v>749108.67786614387</v>
      </c>
      <c r="AK188" s="710">
        <f t="shared" si="8"/>
        <v>5</v>
      </c>
    </row>
    <row r="189" spans="2:37" x14ac:dyDescent="0.25">
      <c r="B189" s="728">
        <v>466</v>
      </c>
      <c r="C189" s="727" t="s">
        <v>899</v>
      </c>
      <c r="D189" s="726"/>
      <c r="E189" s="725">
        <v>7742</v>
      </c>
      <c r="F189" s="724">
        <v>60889.540000000037</v>
      </c>
      <c r="G189" s="724">
        <v>969216</v>
      </c>
      <c r="H189" s="724">
        <v>1030105.54</v>
      </c>
      <c r="I189" s="724">
        <v>898636.73000000021</v>
      </c>
      <c r="J189" s="724">
        <v>131468.80999999982</v>
      </c>
      <c r="K189" s="723">
        <v>16674.78</v>
      </c>
      <c r="M189" s="714">
        <v>466</v>
      </c>
      <c r="N189" s="720" t="s">
        <v>899</v>
      </c>
      <c r="O189" s="719"/>
      <c r="P189" s="718">
        <v>7742</v>
      </c>
      <c r="Q189" s="715">
        <v>60889.540000000037</v>
      </c>
      <c r="R189" s="715">
        <v>969216</v>
      </c>
      <c r="S189" s="715">
        <v>1030105.54</v>
      </c>
      <c r="T189" s="715">
        <v>898636.73000000021</v>
      </c>
      <c r="U189" s="715">
        <v>898636.73</v>
      </c>
      <c r="V189" s="715"/>
      <c r="W189" s="715"/>
      <c r="X189" s="715">
        <v>898636.73</v>
      </c>
      <c r="Y189" s="716"/>
      <c r="Z189" s="716"/>
      <c r="AA189" s="715">
        <v>131468.81000000006</v>
      </c>
      <c r="AB189" s="715">
        <v>70579.270000000019</v>
      </c>
      <c r="AC189" s="715"/>
      <c r="AD189" s="715">
        <v>159371.01</v>
      </c>
      <c r="AE189" s="715">
        <v>-8932.7799999999988</v>
      </c>
      <c r="AF189" s="715">
        <v>16674.78</v>
      </c>
      <c r="AG189" s="722">
        <f t="shared" si="6"/>
        <v>0</v>
      </c>
      <c r="AH189" s="722">
        <f t="shared" si="7"/>
        <v>2.3283064365386963E-10</v>
      </c>
      <c r="AI189" s="710">
        <v>471</v>
      </c>
      <c r="AJ189" s="710">
        <v>423834.38216867473</v>
      </c>
      <c r="AK189" s="710">
        <f t="shared" si="8"/>
        <v>5</v>
      </c>
    </row>
    <row r="190" spans="2:37" x14ac:dyDescent="0.25">
      <c r="B190" s="728">
        <v>467</v>
      </c>
      <c r="C190" s="727" t="s">
        <v>900</v>
      </c>
      <c r="D190" s="726"/>
      <c r="E190" s="725">
        <v>9391.17</v>
      </c>
      <c r="F190" s="724">
        <v>164129.94000000006</v>
      </c>
      <c r="G190" s="724">
        <v>453545</v>
      </c>
      <c r="H190" s="724">
        <v>617674.94000000006</v>
      </c>
      <c r="I190" s="724">
        <v>432705.47</v>
      </c>
      <c r="J190" s="724">
        <v>184969.47000000009</v>
      </c>
      <c r="K190" s="723">
        <v>13708.82</v>
      </c>
      <c r="M190" s="714">
        <v>467</v>
      </c>
      <c r="N190" s="720" t="s">
        <v>900</v>
      </c>
      <c r="O190" s="719"/>
      <c r="P190" s="718">
        <v>9391.17</v>
      </c>
      <c r="Q190" s="715">
        <v>164129.94000000006</v>
      </c>
      <c r="R190" s="715">
        <v>453545</v>
      </c>
      <c r="S190" s="715">
        <v>617674.94000000006</v>
      </c>
      <c r="T190" s="715">
        <v>432705.47</v>
      </c>
      <c r="U190" s="715">
        <v>432705.47000000009</v>
      </c>
      <c r="V190" s="715"/>
      <c r="W190" s="715"/>
      <c r="X190" s="715">
        <v>432705.47000000009</v>
      </c>
      <c r="Y190" s="716"/>
      <c r="Z190" s="716"/>
      <c r="AA190" s="715">
        <v>184969.46999999997</v>
      </c>
      <c r="AB190" s="715">
        <v>20839.529999999912</v>
      </c>
      <c r="AC190" s="715"/>
      <c r="AD190" s="715">
        <v>195706.61000000002</v>
      </c>
      <c r="AE190" s="715">
        <v>-4317.6499999999996</v>
      </c>
      <c r="AF190" s="715">
        <v>13708.82</v>
      </c>
      <c r="AG190" s="722">
        <f t="shared" si="6"/>
        <v>0</v>
      </c>
      <c r="AH190" s="722">
        <f t="shared" si="7"/>
        <v>0</v>
      </c>
      <c r="AI190" s="710">
        <v>473</v>
      </c>
      <c r="AJ190" s="710">
        <v>730181.47616663889</v>
      </c>
      <c r="AK190" s="710">
        <f t="shared" si="8"/>
        <v>6</v>
      </c>
    </row>
    <row r="191" spans="2:37" x14ac:dyDescent="0.25">
      <c r="B191" s="728">
        <v>468</v>
      </c>
      <c r="C191" s="727" t="s">
        <v>901</v>
      </c>
      <c r="D191" s="726"/>
      <c r="E191" s="725">
        <v>4602</v>
      </c>
      <c r="F191" s="724">
        <v>58398.570000000007</v>
      </c>
      <c r="G191" s="724">
        <v>497098</v>
      </c>
      <c r="H191" s="724">
        <v>555496.57000000007</v>
      </c>
      <c r="I191" s="724">
        <v>502043.55000000022</v>
      </c>
      <c r="J191" s="724">
        <v>53453.019999999844</v>
      </c>
      <c r="K191" s="723">
        <v>4337.25</v>
      </c>
      <c r="M191" s="714">
        <v>468</v>
      </c>
      <c r="N191" s="720" t="s">
        <v>901</v>
      </c>
      <c r="O191" s="719"/>
      <c r="P191" s="718">
        <v>4602</v>
      </c>
      <c r="Q191" s="715">
        <v>58398.570000000007</v>
      </c>
      <c r="R191" s="715">
        <v>497098</v>
      </c>
      <c r="S191" s="715">
        <v>555496.57000000007</v>
      </c>
      <c r="T191" s="715">
        <v>502043.55000000022</v>
      </c>
      <c r="U191" s="715">
        <v>502043.55000000022</v>
      </c>
      <c r="V191" s="715"/>
      <c r="W191" s="715"/>
      <c r="X191" s="715">
        <v>502043.55000000022</v>
      </c>
      <c r="Y191" s="716"/>
      <c r="Z191" s="716"/>
      <c r="AA191" s="715">
        <v>53453.019999999844</v>
      </c>
      <c r="AB191" s="715">
        <v>-4945.550000000163</v>
      </c>
      <c r="AC191" s="715"/>
      <c r="AD191" s="715">
        <v>53429.440000000002</v>
      </c>
      <c r="AE191" s="715">
        <v>264.75</v>
      </c>
      <c r="AF191" s="715">
        <v>4337.25</v>
      </c>
      <c r="AG191" s="722">
        <f t="shared" si="6"/>
        <v>0</v>
      </c>
      <c r="AH191" s="722">
        <f t="shared" si="7"/>
        <v>0</v>
      </c>
      <c r="AI191" s="710">
        <v>476</v>
      </c>
      <c r="AJ191" s="710">
        <v>712484.76820778544</v>
      </c>
      <c r="AK191" s="710">
        <f t="shared" si="8"/>
        <v>8</v>
      </c>
    </row>
    <row r="192" spans="2:37" x14ac:dyDescent="0.25">
      <c r="B192" s="728">
        <v>469</v>
      </c>
      <c r="C192" s="727" t="s">
        <v>902</v>
      </c>
      <c r="D192" s="726"/>
      <c r="E192" s="725">
        <v>19799.5</v>
      </c>
      <c r="F192" s="724">
        <v>68125.180000000051</v>
      </c>
      <c r="G192" s="724">
        <v>805038</v>
      </c>
      <c r="H192" s="724">
        <v>873163.18</v>
      </c>
      <c r="I192" s="724">
        <v>838808.14000000048</v>
      </c>
      <c r="J192" s="724">
        <v>34355.039999999572</v>
      </c>
      <c r="K192" s="723">
        <v>16036.05</v>
      </c>
      <c r="M192" s="714">
        <v>469</v>
      </c>
      <c r="N192" s="720" t="s">
        <v>902</v>
      </c>
      <c r="O192" s="719"/>
      <c r="P192" s="718">
        <v>19799.5</v>
      </c>
      <c r="Q192" s="715">
        <v>68125.180000000051</v>
      </c>
      <c r="R192" s="715">
        <v>805038</v>
      </c>
      <c r="S192" s="715">
        <v>873163.18</v>
      </c>
      <c r="T192" s="715">
        <v>838808.14000000048</v>
      </c>
      <c r="U192" s="715">
        <v>838808.14</v>
      </c>
      <c r="V192" s="715"/>
      <c r="W192" s="715"/>
      <c r="X192" s="715">
        <v>838808.14</v>
      </c>
      <c r="Y192" s="716"/>
      <c r="Z192" s="716"/>
      <c r="AA192" s="715">
        <v>34355.040000000037</v>
      </c>
      <c r="AB192" s="715">
        <v>-33770.140000000014</v>
      </c>
      <c r="AC192" s="715"/>
      <c r="AD192" s="715">
        <v>52441.08</v>
      </c>
      <c r="AE192" s="715">
        <v>3763.45</v>
      </c>
      <c r="AF192" s="715">
        <v>16036.05</v>
      </c>
      <c r="AG192" s="722">
        <f t="shared" si="6"/>
        <v>0</v>
      </c>
      <c r="AH192" s="722">
        <f t="shared" si="7"/>
        <v>4.6566128730773926E-10</v>
      </c>
      <c r="AI192" s="710">
        <v>478</v>
      </c>
      <c r="AJ192" s="710">
        <v>677960.01472503657</v>
      </c>
      <c r="AK192" s="710">
        <f t="shared" si="8"/>
        <v>9</v>
      </c>
    </row>
    <row r="193" spans="2:37" x14ac:dyDescent="0.25">
      <c r="B193" s="728">
        <v>471</v>
      </c>
      <c r="C193" s="727" t="s">
        <v>903</v>
      </c>
      <c r="D193" s="726"/>
      <c r="E193" s="725">
        <v>13982.75</v>
      </c>
      <c r="F193" s="724">
        <v>44657.549999999988</v>
      </c>
      <c r="G193" s="724">
        <v>394976</v>
      </c>
      <c r="H193" s="724">
        <v>439633.55</v>
      </c>
      <c r="I193" s="724">
        <v>362268.33</v>
      </c>
      <c r="J193" s="724">
        <v>77365.219999999972</v>
      </c>
      <c r="K193" s="723">
        <v>14623.9</v>
      </c>
      <c r="M193" s="714">
        <v>471</v>
      </c>
      <c r="N193" s="720" t="s">
        <v>903</v>
      </c>
      <c r="O193" s="719"/>
      <c r="P193" s="718">
        <v>13982.75</v>
      </c>
      <c r="Q193" s="715">
        <v>44657.549999999988</v>
      </c>
      <c r="R193" s="715">
        <v>394976</v>
      </c>
      <c r="S193" s="715">
        <v>439633.55</v>
      </c>
      <c r="T193" s="715">
        <v>362268.33</v>
      </c>
      <c r="U193" s="715">
        <v>362268.33000000007</v>
      </c>
      <c r="V193" s="715"/>
      <c r="W193" s="715"/>
      <c r="X193" s="715">
        <v>362268.33000000007</v>
      </c>
      <c r="Y193" s="716"/>
      <c r="Z193" s="716"/>
      <c r="AA193" s="715">
        <v>77365.219999999914</v>
      </c>
      <c r="AB193" s="715">
        <v>32707.669999999925</v>
      </c>
      <c r="AC193" s="715"/>
      <c r="AD193" s="715">
        <v>93375.66</v>
      </c>
      <c r="AE193" s="715">
        <v>-641.14999999999964</v>
      </c>
      <c r="AF193" s="715">
        <v>14623.9</v>
      </c>
      <c r="AG193" s="722">
        <f t="shared" si="6"/>
        <v>0</v>
      </c>
      <c r="AH193" s="722">
        <f t="shared" si="7"/>
        <v>0</v>
      </c>
      <c r="AI193" s="710">
        <v>479</v>
      </c>
      <c r="AJ193" s="710">
        <v>714304.60679151048</v>
      </c>
      <c r="AK193" s="710">
        <f t="shared" si="8"/>
        <v>8</v>
      </c>
    </row>
    <row r="194" spans="2:37" x14ac:dyDescent="0.25">
      <c r="B194" s="728">
        <v>473</v>
      </c>
      <c r="C194" s="727" t="s">
        <v>904</v>
      </c>
      <c r="D194" s="726"/>
      <c r="E194" s="725">
        <v>10314.75</v>
      </c>
      <c r="F194" s="724">
        <v>179270.15000000002</v>
      </c>
      <c r="G194" s="724">
        <v>704072</v>
      </c>
      <c r="H194" s="724">
        <v>883342.15</v>
      </c>
      <c r="I194" s="724">
        <v>716828.58000000007</v>
      </c>
      <c r="J194" s="724">
        <v>166513.56999999995</v>
      </c>
      <c r="K194" s="723">
        <v>13470.5</v>
      </c>
      <c r="M194" s="714">
        <v>473</v>
      </c>
      <c r="N194" s="720" t="s">
        <v>904</v>
      </c>
      <c r="O194" s="719"/>
      <c r="P194" s="718">
        <v>10314.75</v>
      </c>
      <c r="Q194" s="715">
        <v>179270.15000000002</v>
      </c>
      <c r="R194" s="715">
        <v>704072</v>
      </c>
      <c r="S194" s="715">
        <v>883342.15</v>
      </c>
      <c r="T194" s="715">
        <v>716828.58000000007</v>
      </c>
      <c r="U194" s="715">
        <v>716828.58000000007</v>
      </c>
      <c r="V194" s="715"/>
      <c r="W194" s="715"/>
      <c r="X194" s="715">
        <v>716828.58000000007</v>
      </c>
      <c r="Y194" s="716"/>
      <c r="Z194" s="716"/>
      <c r="AA194" s="715">
        <v>166513.56999999995</v>
      </c>
      <c r="AB194" s="715">
        <v>-12756.580000000075</v>
      </c>
      <c r="AC194" s="715"/>
      <c r="AD194" s="715">
        <v>199180.95</v>
      </c>
      <c r="AE194" s="715">
        <v>-3155.75</v>
      </c>
      <c r="AF194" s="715">
        <v>13470.5</v>
      </c>
      <c r="AG194" s="722">
        <f t="shared" si="6"/>
        <v>0</v>
      </c>
      <c r="AH194" s="722">
        <f t="shared" si="7"/>
        <v>0</v>
      </c>
      <c r="AI194" s="710">
        <v>480</v>
      </c>
      <c r="AJ194" s="710">
        <v>1133510.4161732756</v>
      </c>
      <c r="AK194" s="710">
        <f t="shared" si="8"/>
        <v>7</v>
      </c>
    </row>
    <row r="195" spans="2:37" x14ac:dyDescent="0.25">
      <c r="B195" s="728">
        <v>476</v>
      </c>
      <c r="C195" s="727" t="s">
        <v>905</v>
      </c>
      <c r="D195" s="726"/>
      <c r="E195" s="725">
        <v>1931.25</v>
      </c>
      <c r="F195" s="724">
        <v>58306.459999999963</v>
      </c>
      <c r="G195" s="724">
        <v>646857</v>
      </c>
      <c r="H195" s="724">
        <v>705163.46</v>
      </c>
      <c r="I195" s="724">
        <v>669582.12999999989</v>
      </c>
      <c r="J195" s="724">
        <v>35581.330000000075</v>
      </c>
      <c r="K195" s="723">
        <v>2494.5</v>
      </c>
      <c r="M195" s="714">
        <v>476</v>
      </c>
      <c r="N195" s="720" t="s">
        <v>905</v>
      </c>
      <c r="O195" s="719"/>
      <c r="P195" s="718">
        <v>1931.25</v>
      </c>
      <c r="Q195" s="715">
        <v>58306.459999999963</v>
      </c>
      <c r="R195" s="715">
        <v>646857</v>
      </c>
      <c r="S195" s="715">
        <v>705163.46</v>
      </c>
      <c r="T195" s="715">
        <v>669582.12999999989</v>
      </c>
      <c r="U195" s="715">
        <v>669582.13000000012</v>
      </c>
      <c r="V195" s="715"/>
      <c r="W195" s="715"/>
      <c r="X195" s="715">
        <v>669582.13000000012</v>
      </c>
      <c r="Y195" s="716"/>
      <c r="Z195" s="716"/>
      <c r="AA195" s="715">
        <v>35581.329999999842</v>
      </c>
      <c r="AB195" s="715">
        <v>-22725.130000000121</v>
      </c>
      <c r="AC195" s="715"/>
      <c r="AD195" s="715">
        <v>43118.42</v>
      </c>
      <c r="AE195" s="715">
        <v>-563.25</v>
      </c>
      <c r="AF195" s="715">
        <v>2494.5</v>
      </c>
      <c r="AG195" s="722">
        <f t="shared" si="6"/>
        <v>0</v>
      </c>
      <c r="AH195" s="722">
        <f t="shared" si="7"/>
        <v>-2.3283064365386963E-10</v>
      </c>
      <c r="AI195" s="710">
        <v>481</v>
      </c>
      <c r="AJ195" s="710">
        <v>768043.76335187885</v>
      </c>
      <c r="AK195" s="710">
        <f t="shared" si="8"/>
        <v>5</v>
      </c>
    </row>
    <row r="196" spans="2:37" x14ac:dyDescent="0.25">
      <c r="B196" s="728">
        <v>478</v>
      </c>
      <c r="C196" s="727" t="s">
        <v>906</v>
      </c>
      <c r="D196" s="726"/>
      <c r="E196" s="725">
        <v>575</v>
      </c>
      <c r="F196" s="724">
        <v>17479.660000000033</v>
      </c>
      <c r="G196" s="724">
        <v>688867</v>
      </c>
      <c r="H196" s="724">
        <v>706346.66</v>
      </c>
      <c r="I196" s="724">
        <v>674044.01</v>
      </c>
      <c r="J196" s="724">
        <v>32302.650000000023</v>
      </c>
      <c r="K196" s="723">
        <v>2545.5</v>
      </c>
      <c r="M196" s="714">
        <v>478</v>
      </c>
      <c r="N196" s="720" t="s">
        <v>906</v>
      </c>
      <c r="O196" s="719"/>
      <c r="P196" s="718">
        <v>575</v>
      </c>
      <c r="Q196" s="715">
        <v>17479.660000000033</v>
      </c>
      <c r="R196" s="715">
        <v>688867</v>
      </c>
      <c r="S196" s="715">
        <v>706346.66</v>
      </c>
      <c r="T196" s="715">
        <v>674044.01</v>
      </c>
      <c r="U196" s="715">
        <v>674044.01000000013</v>
      </c>
      <c r="V196" s="715"/>
      <c r="W196" s="715"/>
      <c r="X196" s="715">
        <v>674044.01000000013</v>
      </c>
      <c r="Y196" s="716"/>
      <c r="Z196" s="716"/>
      <c r="AA196" s="715">
        <v>32302.649999999907</v>
      </c>
      <c r="AB196" s="715">
        <v>14822.989999999874</v>
      </c>
      <c r="AC196" s="715"/>
      <c r="AD196" s="715">
        <v>39801.910000000003</v>
      </c>
      <c r="AE196" s="715">
        <v>-1970.5</v>
      </c>
      <c r="AF196" s="715">
        <v>2545.5</v>
      </c>
      <c r="AG196" s="722">
        <f t="shared" si="6"/>
        <v>0</v>
      </c>
      <c r="AH196" s="722">
        <f t="shared" si="7"/>
        <v>-1.1641532182693481E-10</v>
      </c>
      <c r="AI196" s="710">
        <v>482</v>
      </c>
      <c r="AJ196" s="710">
        <v>693212.20775706542</v>
      </c>
      <c r="AK196" s="710">
        <f t="shared" si="8"/>
        <v>4</v>
      </c>
    </row>
    <row r="197" spans="2:37" x14ac:dyDescent="0.25">
      <c r="B197" s="728">
        <v>479</v>
      </c>
      <c r="C197" s="727" t="s">
        <v>907</v>
      </c>
      <c r="D197" s="726"/>
      <c r="E197" s="725">
        <v>2044.63</v>
      </c>
      <c r="F197" s="724">
        <v>76859.800000000047</v>
      </c>
      <c r="G197" s="724">
        <v>690924</v>
      </c>
      <c r="H197" s="724">
        <v>767783.8</v>
      </c>
      <c r="I197" s="724">
        <v>703915.11000000045</v>
      </c>
      <c r="J197" s="724">
        <v>63868.689999999595</v>
      </c>
      <c r="K197" s="723">
        <v>2768.73</v>
      </c>
      <c r="M197" s="714">
        <v>479</v>
      </c>
      <c r="N197" s="720" t="s">
        <v>907</v>
      </c>
      <c r="O197" s="719"/>
      <c r="P197" s="718">
        <v>2044.63</v>
      </c>
      <c r="Q197" s="715">
        <v>76859.800000000047</v>
      </c>
      <c r="R197" s="715">
        <v>690924</v>
      </c>
      <c r="S197" s="715">
        <v>767783.8</v>
      </c>
      <c r="T197" s="715">
        <v>703915.11000000045</v>
      </c>
      <c r="U197" s="715">
        <v>703915.11000000034</v>
      </c>
      <c r="V197" s="715"/>
      <c r="W197" s="715"/>
      <c r="X197" s="715">
        <v>703915.11000000034</v>
      </c>
      <c r="Y197" s="716"/>
      <c r="Z197" s="716"/>
      <c r="AA197" s="715">
        <v>63868.689999999711</v>
      </c>
      <c r="AB197" s="715">
        <v>-12991.110000000335</v>
      </c>
      <c r="AC197" s="715"/>
      <c r="AD197" s="715">
        <v>75098.290000000008</v>
      </c>
      <c r="AE197" s="715">
        <v>-724.10000000000036</v>
      </c>
      <c r="AF197" s="715">
        <v>2768.7300000000005</v>
      </c>
      <c r="AG197" s="722">
        <f t="shared" si="6"/>
        <v>0</v>
      </c>
      <c r="AH197" s="722">
        <f t="shared" si="7"/>
        <v>1.1641532182693481E-10</v>
      </c>
      <c r="AI197" s="710">
        <v>483</v>
      </c>
      <c r="AJ197" s="710">
        <v>1040809.7115419407</v>
      </c>
      <c r="AK197" s="710">
        <f t="shared" si="8"/>
        <v>4</v>
      </c>
    </row>
    <row r="198" spans="2:37" x14ac:dyDescent="0.25">
      <c r="B198" s="728">
        <v>480</v>
      </c>
      <c r="C198" s="727" t="s">
        <v>908</v>
      </c>
      <c r="D198" s="726"/>
      <c r="E198" s="725">
        <v>19617.11</v>
      </c>
      <c r="F198" s="724">
        <v>192541.66000000003</v>
      </c>
      <c r="G198" s="724">
        <v>1078562</v>
      </c>
      <c r="H198" s="724">
        <v>1271103.6600000001</v>
      </c>
      <c r="I198" s="724">
        <v>1034429.5799999997</v>
      </c>
      <c r="J198" s="724">
        <v>236674.08000000042</v>
      </c>
      <c r="K198" s="723">
        <v>26436.36</v>
      </c>
      <c r="M198" s="714">
        <v>480</v>
      </c>
      <c r="N198" s="720" t="s">
        <v>908</v>
      </c>
      <c r="O198" s="719"/>
      <c r="P198" s="718">
        <v>19617.11</v>
      </c>
      <c r="Q198" s="715">
        <v>192541.66000000003</v>
      </c>
      <c r="R198" s="715">
        <v>1078562</v>
      </c>
      <c r="S198" s="715">
        <v>1271103.6600000001</v>
      </c>
      <c r="T198" s="715">
        <v>1034429.5799999997</v>
      </c>
      <c r="U198" s="715">
        <v>1034429.5799999997</v>
      </c>
      <c r="V198" s="715"/>
      <c r="W198" s="715"/>
      <c r="X198" s="715">
        <v>1034429.5799999997</v>
      </c>
      <c r="Y198" s="716"/>
      <c r="Z198" s="716"/>
      <c r="AA198" s="715">
        <v>236674.08000000042</v>
      </c>
      <c r="AB198" s="715">
        <v>44132.420000000391</v>
      </c>
      <c r="AC198" s="715"/>
      <c r="AD198" s="715">
        <v>271862.67</v>
      </c>
      <c r="AE198" s="715">
        <v>-6819.25</v>
      </c>
      <c r="AF198" s="715">
        <v>26436.36</v>
      </c>
      <c r="AG198" s="722">
        <f t="shared" ref="AG198:AG239" si="9">K198-AF198</f>
        <v>0</v>
      </c>
      <c r="AH198" s="722">
        <f t="shared" ref="AH198:AH239" si="10">AA198-J198</f>
        <v>0</v>
      </c>
      <c r="AI198" s="710">
        <v>484</v>
      </c>
      <c r="AJ198" s="710">
        <v>881242.35796748812</v>
      </c>
      <c r="AK198" s="710">
        <f t="shared" ref="AK198:AK233" si="11">AI198-M198</f>
        <v>4</v>
      </c>
    </row>
    <row r="199" spans="2:37" x14ac:dyDescent="0.25">
      <c r="B199" s="728">
        <v>481</v>
      </c>
      <c r="C199" s="727" t="s">
        <v>909</v>
      </c>
      <c r="D199" s="726"/>
      <c r="E199" s="725"/>
      <c r="F199" s="724">
        <v>87788.859999999986</v>
      </c>
      <c r="G199" s="724">
        <v>719464</v>
      </c>
      <c r="H199" s="724">
        <v>807252.86</v>
      </c>
      <c r="I199" s="724">
        <v>741128.56</v>
      </c>
      <c r="J199" s="724">
        <v>66124.29999999993</v>
      </c>
      <c r="K199" s="723"/>
      <c r="M199" s="714">
        <v>481</v>
      </c>
      <c r="N199" s="720" t="s">
        <v>909</v>
      </c>
      <c r="O199" s="719"/>
      <c r="P199" s="718">
        <v>0</v>
      </c>
      <c r="Q199" s="715">
        <v>87788.859999999986</v>
      </c>
      <c r="R199" s="715">
        <v>719464</v>
      </c>
      <c r="S199" s="715">
        <v>807252.86</v>
      </c>
      <c r="T199" s="715">
        <v>741128.56</v>
      </c>
      <c r="U199" s="715">
        <v>741128.56000000017</v>
      </c>
      <c r="V199" s="715"/>
      <c r="W199" s="715"/>
      <c r="X199" s="715">
        <v>741128.56000000017</v>
      </c>
      <c r="Y199" s="716"/>
      <c r="Z199" s="716"/>
      <c r="AA199" s="715">
        <v>66124.299999999814</v>
      </c>
      <c r="AB199" s="715">
        <v>-21664.560000000172</v>
      </c>
      <c r="AC199" s="715"/>
      <c r="AD199" s="715">
        <v>70746.89</v>
      </c>
      <c r="AE199" s="715">
        <v>0</v>
      </c>
      <c r="AF199" s="715">
        <v>0</v>
      </c>
      <c r="AG199" s="722">
        <f t="shared" si="9"/>
        <v>0</v>
      </c>
      <c r="AH199" s="722">
        <f t="shared" si="10"/>
        <v>-1.1641532182693481E-10</v>
      </c>
      <c r="AI199" s="710">
        <v>486</v>
      </c>
      <c r="AJ199" s="710">
        <v>691468.50729209499</v>
      </c>
      <c r="AK199" s="710">
        <f t="shared" si="11"/>
        <v>5</v>
      </c>
    </row>
    <row r="200" spans="2:37" x14ac:dyDescent="0.25">
      <c r="B200" s="728">
        <v>482</v>
      </c>
      <c r="C200" s="727" t="s">
        <v>910</v>
      </c>
      <c r="D200" s="726"/>
      <c r="E200" s="725">
        <v>26299.25</v>
      </c>
      <c r="F200" s="724">
        <v>91125.45000000007</v>
      </c>
      <c r="G200" s="724">
        <v>665186</v>
      </c>
      <c r="H200" s="724">
        <v>756311.45000000007</v>
      </c>
      <c r="I200" s="724">
        <v>664533.01999999967</v>
      </c>
      <c r="J200" s="724">
        <v>91778.4300000004</v>
      </c>
      <c r="K200" s="723">
        <v>32301.75</v>
      </c>
      <c r="M200" s="714">
        <v>482</v>
      </c>
      <c r="N200" s="720" t="s">
        <v>910</v>
      </c>
      <c r="O200" s="719"/>
      <c r="P200" s="718">
        <v>26299.25</v>
      </c>
      <c r="Q200" s="715">
        <v>91125.45000000007</v>
      </c>
      <c r="R200" s="715">
        <v>665186</v>
      </c>
      <c r="S200" s="715">
        <v>756311.45000000007</v>
      </c>
      <c r="T200" s="715">
        <v>664533.01999999967</v>
      </c>
      <c r="U200" s="715">
        <v>664533.01999999967</v>
      </c>
      <c r="V200" s="715"/>
      <c r="W200" s="715"/>
      <c r="X200" s="715">
        <v>664533.01999999967</v>
      </c>
      <c r="Y200" s="716"/>
      <c r="Z200" s="716"/>
      <c r="AA200" s="715">
        <v>91778.4300000004</v>
      </c>
      <c r="AB200" s="715">
        <v>652.98000000033062</v>
      </c>
      <c r="AC200" s="715"/>
      <c r="AD200" s="715">
        <v>130750.79000000001</v>
      </c>
      <c r="AE200" s="715">
        <v>-6002.5</v>
      </c>
      <c r="AF200" s="715">
        <v>32301.75</v>
      </c>
      <c r="AG200" s="722">
        <f t="shared" si="9"/>
        <v>0</v>
      </c>
      <c r="AH200" s="722">
        <f t="shared" si="10"/>
        <v>0</v>
      </c>
      <c r="AI200" s="710">
        <v>488</v>
      </c>
      <c r="AJ200" s="710">
        <v>703574.77942965378</v>
      </c>
      <c r="AK200" s="710">
        <f t="shared" si="11"/>
        <v>6</v>
      </c>
    </row>
    <row r="201" spans="2:37" x14ac:dyDescent="0.25">
      <c r="B201" s="728">
        <v>483</v>
      </c>
      <c r="C201" s="727" t="s">
        <v>911</v>
      </c>
      <c r="D201" s="726"/>
      <c r="E201" s="725">
        <v>0.139999999999986</v>
      </c>
      <c r="F201" s="724">
        <v>44369.550000000047</v>
      </c>
      <c r="G201" s="724">
        <v>908228</v>
      </c>
      <c r="H201" s="724">
        <v>952597.55</v>
      </c>
      <c r="I201" s="724">
        <v>822264.22999999975</v>
      </c>
      <c r="J201" s="724">
        <v>130333.3200000003</v>
      </c>
      <c r="K201" s="723">
        <v>6216.39</v>
      </c>
      <c r="M201" s="714">
        <v>483</v>
      </c>
      <c r="N201" s="720" t="s">
        <v>911</v>
      </c>
      <c r="O201" s="719"/>
      <c r="P201" s="718">
        <v>0.13999999999998636</v>
      </c>
      <c r="Q201" s="715">
        <v>44369.550000000047</v>
      </c>
      <c r="R201" s="715">
        <v>908228</v>
      </c>
      <c r="S201" s="715">
        <v>952597.55</v>
      </c>
      <c r="T201" s="715">
        <v>822264.22999999975</v>
      </c>
      <c r="U201" s="715">
        <v>822264.22999999975</v>
      </c>
      <c r="V201" s="715"/>
      <c r="W201" s="715"/>
      <c r="X201" s="715">
        <v>822264.22999999975</v>
      </c>
      <c r="Y201" s="716"/>
      <c r="Z201" s="716"/>
      <c r="AA201" s="715">
        <v>130333.3200000003</v>
      </c>
      <c r="AB201" s="715">
        <v>85963.770000000251</v>
      </c>
      <c r="AC201" s="715"/>
      <c r="AD201" s="715">
        <v>152476.61000000002</v>
      </c>
      <c r="AE201" s="715">
        <v>-6216.25</v>
      </c>
      <c r="AF201" s="715">
        <v>6216.39</v>
      </c>
      <c r="AG201" s="722">
        <f t="shared" si="9"/>
        <v>0</v>
      </c>
      <c r="AH201" s="722">
        <f t="shared" si="10"/>
        <v>0</v>
      </c>
      <c r="AI201" s="710">
        <v>489</v>
      </c>
      <c r="AJ201" s="710">
        <v>313570.96846401715</v>
      </c>
      <c r="AK201" s="710">
        <f t="shared" si="11"/>
        <v>6</v>
      </c>
    </row>
    <row r="202" spans="2:37" x14ac:dyDescent="0.25">
      <c r="B202" s="728">
        <v>484</v>
      </c>
      <c r="C202" s="727" t="s">
        <v>912</v>
      </c>
      <c r="D202" s="726"/>
      <c r="E202" s="725">
        <v>786.88000000000102</v>
      </c>
      <c r="F202" s="724">
        <v>295181.73</v>
      </c>
      <c r="G202" s="724">
        <v>881774</v>
      </c>
      <c r="H202" s="724">
        <v>1176955.73</v>
      </c>
      <c r="I202" s="724">
        <v>877340.23000000021</v>
      </c>
      <c r="J202" s="724">
        <v>299615.49999999977</v>
      </c>
      <c r="K202" s="723">
        <v>967.73</v>
      </c>
      <c r="M202" s="714">
        <v>484</v>
      </c>
      <c r="N202" s="720" t="s">
        <v>912</v>
      </c>
      <c r="O202" s="719"/>
      <c r="P202" s="718">
        <v>786.88000000000102</v>
      </c>
      <c r="Q202" s="715">
        <v>295181.73</v>
      </c>
      <c r="R202" s="715">
        <v>881774</v>
      </c>
      <c r="S202" s="715">
        <v>1176955.73</v>
      </c>
      <c r="T202" s="715">
        <v>877340.23000000021</v>
      </c>
      <c r="U202" s="715">
        <v>877340.23000000045</v>
      </c>
      <c r="V202" s="715"/>
      <c r="W202" s="715"/>
      <c r="X202" s="715">
        <v>877340.23000000045</v>
      </c>
      <c r="Y202" s="716"/>
      <c r="Z202" s="716"/>
      <c r="AA202" s="715">
        <v>299615.49999999953</v>
      </c>
      <c r="AB202" s="715">
        <v>4433.769999999553</v>
      </c>
      <c r="AC202" s="715"/>
      <c r="AD202" s="715">
        <v>305763.83</v>
      </c>
      <c r="AE202" s="715">
        <v>-180.84999999999945</v>
      </c>
      <c r="AF202" s="715">
        <v>967.73000000000047</v>
      </c>
      <c r="AG202" s="722">
        <f t="shared" si="9"/>
        <v>0</v>
      </c>
      <c r="AH202" s="722">
        <f t="shared" si="10"/>
        <v>0</v>
      </c>
      <c r="AI202" s="710">
        <v>494</v>
      </c>
      <c r="AJ202" s="710">
        <v>473078.04944031773</v>
      </c>
      <c r="AK202" s="710">
        <f t="shared" si="11"/>
        <v>10</v>
      </c>
    </row>
    <row r="203" spans="2:37" x14ac:dyDescent="0.25">
      <c r="B203" s="728">
        <v>486</v>
      </c>
      <c r="C203" s="727" t="s">
        <v>913</v>
      </c>
      <c r="D203" s="726"/>
      <c r="E203" s="725">
        <v>17535.75</v>
      </c>
      <c r="F203" s="724">
        <v>202338.18000000005</v>
      </c>
      <c r="G203" s="724">
        <v>657193</v>
      </c>
      <c r="H203" s="724">
        <v>859531.18</v>
      </c>
      <c r="I203" s="724">
        <v>614499.58000000007</v>
      </c>
      <c r="J203" s="724">
        <v>245031.59999999998</v>
      </c>
      <c r="K203" s="723">
        <v>23740.75</v>
      </c>
      <c r="M203" s="714">
        <v>486</v>
      </c>
      <c r="N203" s="720" t="s">
        <v>913</v>
      </c>
      <c r="O203" s="719"/>
      <c r="P203" s="718">
        <v>17535.75</v>
      </c>
      <c r="Q203" s="715">
        <v>202338.18000000005</v>
      </c>
      <c r="R203" s="715">
        <v>657193</v>
      </c>
      <c r="S203" s="715">
        <v>859531.18</v>
      </c>
      <c r="T203" s="715">
        <v>614499.58000000007</v>
      </c>
      <c r="U203" s="715">
        <v>614499.58000000007</v>
      </c>
      <c r="V203" s="715"/>
      <c r="W203" s="715"/>
      <c r="X203" s="715">
        <v>614499.58000000007</v>
      </c>
      <c r="Y203" s="716"/>
      <c r="Z203" s="716"/>
      <c r="AA203" s="715">
        <v>245031.59999999998</v>
      </c>
      <c r="AB203" s="715">
        <v>42693.419999999925</v>
      </c>
      <c r="AC203" s="715"/>
      <c r="AD203" s="715">
        <v>274664.34000000003</v>
      </c>
      <c r="AE203" s="715">
        <v>-6205</v>
      </c>
      <c r="AF203" s="715">
        <v>23740.75</v>
      </c>
      <c r="AG203" s="722">
        <f t="shared" si="9"/>
        <v>0</v>
      </c>
      <c r="AH203" s="722">
        <f t="shared" si="10"/>
        <v>0</v>
      </c>
      <c r="AI203" s="710">
        <v>495</v>
      </c>
      <c r="AJ203" s="710">
        <v>588615.41324997367</v>
      </c>
      <c r="AK203" s="710">
        <f t="shared" si="11"/>
        <v>9</v>
      </c>
    </row>
    <row r="204" spans="2:37" x14ac:dyDescent="0.25">
      <c r="B204" s="728">
        <v>488</v>
      </c>
      <c r="C204" s="727" t="s">
        <v>914</v>
      </c>
      <c r="D204" s="726"/>
      <c r="E204" s="725">
        <v>10886.73</v>
      </c>
      <c r="F204" s="724">
        <v>64460.289999999921</v>
      </c>
      <c r="G204" s="724">
        <v>683740</v>
      </c>
      <c r="H204" s="724">
        <v>748200.28999999992</v>
      </c>
      <c r="I204" s="724">
        <v>682635.04999999981</v>
      </c>
      <c r="J204" s="724">
        <v>65565.240000000107</v>
      </c>
      <c r="K204" s="723">
        <v>6944.79</v>
      </c>
      <c r="M204" s="714">
        <v>488</v>
      </c>
      <c r="N204" s="720" t="s">
        <v>914</v>
      </c>
      <c r="O204" s="719"/>
      <c r="P204" s="718">
        <v>10886.73</v>
      </c>
      <c r="Q204" s="715">
        <v>64460.289999999921</v>
      </c>
      <c r="R204" s="715">
        <v>683740</v>
      </c>
      <c r="S204" s="715">
        <v>748200.28999999992</v>
      </c>
      <c r="T204" s="715">
        <v>682635.04999999981</v>
      </c>
      <c r="U204" s="715">
        <v>682635.04999999981</v>
      </c>
      <c r="V204" s="715"/>
      <c r="W204" s="715"/>
      <c r="X204" s="715">
        <v>682635.04999999981</v>
      </c>
      <c r="Y204" s="716"/>
      <c r="Z204" s="716"/>
      <c r="AA204" s="715">
        <v>65565.240000000107</v>
      </c>
      <c r="AB204" s="715">
        <v>1104.9500000001863</v>
      </c>
      <c r="AC204" s="715"/>
      <c r="AD204" s="715">
        <v>80923.900000000009</v>
      </c>
      <c r="AE204" s="715">
        <v>3941.9400000000005</v>
      </c>
      <c r="AF204" s="715">
        <v>6944.7899999999991</v>
      </c>
      <c r="AG204" s="722">
        <f t="shared" si="9"/>
        <v>0</v>
      </c>
      <c r="AH204" s="722">
        <f t="shared" si="10"/>
        <v>0</v>
      </c>
      <c r="AI204" s="710">
        <v>496</v>
      </c>
      <c r="AJ204" s="710">
        <v>680290.51609183848</v>
      </c>
      <c r="AK204" s="710">
        <f t="shared" si="11"/>
        <v>8</v>
      </c>
    </row>
    <row r="205" spans="2:37" x14ac:dyDescent="0.25">
      <c r="B205" s="728">
        <v>489</v>
      </c>
      <c r="C205" s="727" t="s">
        <v>915</v>
      </c>
      <c r="D205" s="726"/>
      <c r="E205" s="725">
        <v>18943.8</v>
      </c>
      <c r="F205" s="724">
        <v>72515.579999999987</v>
      </c>
      <c r="G205" s="724">
        <v>277475</v>
      </c>
      <c r="H205" s="724">
        <v>349990.57999999996</v>
      </c>
      <c r="I205" s="724">
        <v>252964.62999999992</v>
      </c>
      <c r="J205" s="724">
        <v>97025.950000000041</v>
      </c>
      <c r="K205" s="723">
        <v>7821.67</v>
      </c>
      <c r="M205" s="714">
        <v>489</v>
      </c>
      <c r="N205" s="720" t="s">
        <v>915</v>
      </c>
      <c r="O205" s="719"/>
      <c r="P205" s="718">
        <v>18943.8</v>
      </c>
      <c r="Q205" s="715">
        <v>72515.579999999987</v>
      </c>
      <c r="R205" s="715">
        <v>277475</v>
      </c>
      <c r="S205" s="715">
        <v>349990.57999999996</v>
      </c>
      <c r="T205" s="715">
        <v>252964.62999999992</v>
      </c>
      <c r="U205" s="715">
        <v>252964.62999999986</v>
      </c>
      <c r="V205" s="715"/>
      <c r="W205" s="715"/>
      <c r="X205" s="715">
        <v>252964.62999999986</v>
      </c>
      <c r="Y205" s="716"/>
      <c r="Z205" s="716"/>
      <c r="AA205" s="715">
        <v>97025.950000000099</v>
      </c>
      <c r="AB205" s="715">
        <v>24510.370000000112</v>
      </c>
      <c r="AC205" s="715"/>
      <c r="AD205" s="715">
        <v>113680.21</v>
      </c>
      <c r="AE205" s="715">
        <v>11122.130000000001</v>
      </c>
      <c r="AF205" s="715">
        <v>7821.6699999999983</v>
      </c>
      <c r="AG205" s="722">
        <f t="shared" si="9"/>
        <v>0</v>
      </c>
      <c r="AH205" s="722">
        <f t="shared" si="10"/>
        <v>0</v>
      </c>
      <c r="AI205" s="710">
        <v>499</v>
      </c>
      <c r="AJ205" s="710">
        <v>676509.26467552048</v>
      </c>
      <c r="AK205" s="710">
        <f t="shared" si="11"/>
        <v>10</v>
      </c>
    </row>
    <row r="206" spans="2:37" x14ac:dyDescent="0.25">
      <c r="B206" s="728">
        <v>494</v>
      </c>
      <c r="C206" s="727" t="s">
        <v>916</v>
      </c>
      <c r="D206" s="726"/>
      <c r="E206" s="725">
        <v>285.14</v>
      </c>
      <c r="F206" s="724">
        <v>57808.680000000051</v>
      </c>
      <c r="G206" s="724">
        <v>462636</v>
      </c>
      <c r="H206" s="724">
        <v>520444.68000000005</v>
      </c>
      <c r="I206" s="724">
        <v>457217.69</v>
      </c>
      <c r="J206" s="724">
        <v>63226.990000000049</v>
      </c>
      <c r="K206" s="723">
        <v>149.24</v>
      </c>
      <c r="M206" s="714">
        <v>494</v>
      </c>
      <c r="N206" s="720" t="s">
        <v>916</v>
      </c>
      <c r="O206" s="719"/>
      <c r="P206" s="718">
        <v>285.14</v>
      </c>
      <c r="Q206" s="715">
        <v>57808.680000000051</v>
      </c>
      <c r="R206" s="715">
        <v>462636</v>
      </c>
      <c r="S206" s="715">
        <v>520444.68000000005</v>
      </c>
      <c r="T206" s="715">
        <v>457217.69</v>
      </c>
      <c r="U206" s="715">
        <v>457217.69000000012</v>
      </c>
      <c r="V206" s="715"/>
      <c r="W206" s="715"/>
      <c r="X206" s="715">
        <v>457217.69000000012</v>
      </c>
      <c r="Y206" s="716"/>
      <c r="Z206" s="716"/>
      <c r="AA206" s="715">
        <v>63226.989999999932</v>
      </c>
      <c r="AB206" s="715">
        <v>5418.3099999998813</v>
      </c>
      <c r="AC206" s="715"/>
      <c r="AD206" s="715">
        <v>66371.820000000007</v>
      </c>
      <c r="AE206" s="715">
        <v>135.89999999999964</v>
      </c>
      <c r="AF206" s="715">
        <v>149.24000000000035</v>
      </c>
      <c r="AG206" s="722">
        <f t="shared" si="9"/>
        <v>-3.4106051316484809E-13</v>
      </c>
      <c r="AH206" s="722">
        <f t="shared" si="10"/>
        <v>-1.1641532182693481E-10</v>
      </c>
      <c r="AI206" s="710">
        <v>501</v>
      </c>
      <c r="AJ206" s="710">
        <v>359571.86578281148</v>
      </c>
      <c r="AK206" s="710">
        <f t="shared" si="11"/>
        <v>7</v>
      </c>
    </row>
    <row r="207" spans="2:37" x14ac:dyDescent="0.25">
      <c r="B207" s="728">
        <v>495</v>
      </c>
      <c r="C207" s="727" t="s">
        <v>917</v>
      </c>
      <c r="D207" s="726"/>
      <c r="E207" s="725">
        <v>16246.86</v>
      </c>
      <c r="F207" s="724">
        <v>41921.830000000075</v>
      </c>
      <c r="G207" s="724">
        <v>569358</v>
      </c>
      <c r="H207" s="724">
        <v>611279.83000000007</v>
      </c>
      <c r="I207" s="724">
        <v>568893.57999999996</v>
      </c>
      <c r="J207" s="724">
        <v>42386.250000000116</v>
      </c>
      <c r="K207" s="723">
        <v>14576.45</v>
      </c>
      <c r="M207" s="714">
        <v>495</v>
      </c>
      <c r="N207" s="720" t="s">
        <v>917</v>
      </c>
      <c r="O207" s="719"/>
      <c r="P207" s="718">
        <v>16246.86</v>
      </c>
      <c r="Q207" s="715">
        <v>41921.830000000075</v>
      </c>
      <c r="R207" s="715">
        <v>569358</v>
      </c>
      <c r="S207" s="715">
        <v>611279.83000000007</v>
      </c>
      <c r="T207" s="715">
        <v>568893.57999999996</v>
      </c>
      <c r="U207" s="715">
        <v>568893.57999999984</v>
      </c>
      <c r="V207" s="715"/>
      <c r="W207" s="715"/>
      <c r="X207" s="715">
        <v>568893.57999999984</v>
      </c>
      <c r="Y207" s="716"/>
      <c r="Z207" s="716"/>
      <c r="AA207" s="715">
        <v>42386.250000000233</v>
      </c>
      <c r="AB207" s="715">
        <v>464.42000000015832</v>
      </c>
      <c r="AC207" s="715"/>
      <c r="AD207" s="715">
        <v>68492.680000000008</v>
      </c>
      <c r="AE207" s="715">
        <v>1670.4099999999999</v>
      </c>
      <c r="AF207" s="715">
        <v>14576.45</v>
      </c>
      <c r="AG207" s="722">
        <f t="shared" si="9"/>
        <v>0</v>
      </c>
      <c r="AH207" s="722">
        <f t="shared" si="10"/>
        <v>1.1641532182693481E-10</v>
      </c>
      <c r="AI207" s="710">
        <v>502</v>
      </c>
      <c r="AJ207" s="710">
        <v>846283.89682957344</v>
      </c>
      <c r="AK207" s="710">
        <f t="shared" si="11"/>
        <v>7</v>
      </c>
    </row>
    <row r="208" spans="2:37" x14ac:dyDescent="0.25">
      <c r="B208" s="728">
        <v>496</v>
      </c>
      <c r="C208" s="727" t="s">
        <v>918</v>
      </c>
      <c r="D208" s="726"/>
      <c r="E208" s="725">
        <v>14288.25</v>
      </c>
      <c r="F208" s="724">
        <v>40828.939999999944</v>
      </c>
      <c r="G208" s="724">
        <v>687966</v>
      </c>
      <c r="H208" s="724">
        <v>728794.94</v>
      </c>
      <c r="I208" s="724">
        <v>662950.06000000029</v>
      </c>
      <c r="J208" s="724">
        <v>65844.879999999655</v>
      </c>
      <c r="K208" s="723">
        <v>6151.13</v>
      </c>
      <c r="M208" s="714">
        <v>496</v>
      </c>
      <c r="N208" s="720" t="s">
        <v>918</v>
      </c>
      <c r="O208" s="719"/>
      <c r="P208" s="718">
        <v>14288.25</v>
      </c>
      <c r="Q208" s="715">
        <v>40828.939999999944</v>
      </c>
      <c r="R208" s="715">
        <v>687966</v>
      </c>
      <c r="S208" s="715">
        <v>728794.94</v>
      </c>
      <c r="T208" s="715">
        <v>662950.06000000029</v>
      </c>
      <c r="U208" s="715">
        <v>662950.06000000029</v>
      </c>
      <c r="V208" s="715"/>
      <c r="W208" s="715"/>
      <c r="X208" s="715">
        <v>662950.06000000029</v>
      </c>
      <c r="Y208" s="716"/>
      <c r="Z208" s="716"/>
      <c r="AA208" s="715">
        <v>65844.879999999655</v>
      </c>
      <c r="AB208" s="715">
        <v>25015.939999999711</v>
      </c>
      <c r="AC208" s="715"/>
      <c r="AD208" s="715">
        <v>81010.89</v>
      </c>
      <c r="AE208" s="715">
        <v>8137.1200000000008</v>
      </c>
      <c r="AF208" s="715">
        <v>6151.1299999999992</v>
      </c>
      <c r="AG208" s="722">
        <f t="shared" si="9"/>
        <v>0</v>
      </c>
      <c r="AH208" s="722">
        <f t="shared" si="10"/>
        <v>0</v>
      </c>
      <c r="AI208" s="710">
        <v>503</v>
      </c>
      <c r="AJ208" s="710">
        <v>1289338.9864163052</v>
      </c>
      <c r="AK208" s="710">
        <f t="shared" si="11"/>
        <v>7</v>
      </c>
    </row>
    <row r="209" spans="2:37" x14ac:dyDescent="0.25">
      <c r="B209" s="728">
        <v>499</v>
      </c>
      <c r="C209" s="727" t="s">
        <v>919</v>
      </c>
      <c r="D209" s="726"/>
      <c r="E209" s="725">
        <v>2171.88</v>
      </c>
      <c r="F209" s="724">
        <v>126805.33999999997</v>
      </c>
      <c r="G209" s="724">
        <v>695959</v>
      </c>
      <c r="H209" s="724">
        <v>822764.34</v>
      </c>
      <c r="I209" s="724">
        <v>710271.07999999984</v>
      </c>
      <c r="J209" s="724">
        <v>112493.26000000013</v>
      </c>
      <c r="K209" s="723">
        <v>7454.29</v>
      </c>
      <c r="M209" s="714">
        <v>499</v>
      </c>
      <c r="N209" s="720" t="s">
        <v>919</v>
      </c>
      <c r="O209" s="719"/>
      <c r="P209" s="718">
        <v>2171.88</v>
      </c>
      <c r="Q209" s="715">
        <v>126805.33999999997</v>
      </c>
      <c r="R209" s="715">
        <v>695959</v>
      </c>
      <c r="S209" s="715">
        <v>822764.34</v>
      </c>
      <c r="T209" s="715">
        <v>710271.07999999984</v>
      </c>
      <c r="U209" s="715">
        <v>710271.08</v>
      </c>
      <c r="V209" s="715"/>
      <c r="W209" s="715"/>
      <c r="X209" s="715">
        <v>710271.08</v>
      </c>
      <c r="Y209" s="716"/>
      <c r="Z209" s="716"/>
      <c r="AA209" s="715">
        <v>112493.26000000001</v>
      </c>
      <c r="AB209" s="715">
        <v>-14312.079999999958</v>
      </c>
      <c r="AC209" s="715"/>
      <c r="AD209" s="715">
        <v>126427.03</v>
      </c>
      <c r="AE209" s="715">
        <v>-5282.41</v>
      </c>
      <c r="AF209" s="715">
        <v>7454.29</v>
      </c>
      <c r="AG209" s="722">
        <f t="shared" si="9"/>
        <v>0</v>
      </c>
      <c r="AH209" s="722">
        <f t="shared" si="10"/>
        <v>-1.1641532182693481E-10</v>
      </c>
      <c r="AI209" s="710">
        <v>504</v>
      </c>
      <c r="AJ209" s="710">
        <v>975454.293829642</v>
      </c>
      <c r="AK209" s="710">
        <f t="shared" si="11"/>
        <v>5</v>
      </c>
    </row>
    <row r="210" spans="2:37" x14ac:dyDescent="0.25">
      <c r="B210" s="728">
        <v>501</v>
      </c>
      <c r="C210" s="727" t="s">
        <v>920</v>
      </c>
      <c r="D210" s="726"/>
      <c r="E210" s="725">
        <v>28220.91</v>
      </c>
      <c r="F210" s="724">
        <v>149958.72000000003</v>
      </c>
      <c r="G210" s="724">
        <v>425345</v>
      </c>
      <c r="H210" s="724">
        <v>575303.72</v>
      </c>
      <c r="I210" s="724">
        <v>389140.56000000006</v>
      </c>
      <c r="J210" s="724">
        <v>186163.15999999992</v>
      </c>
      <c r="K210" s="723">
        <v>20151.13</v>
      </c>
      <c r="M210" s="714">
        <v>501</v>
      </c>
      <c r="N210" s="720" t="s">
        <v>920</v>
      </c>
      <c r="O210" s="719"/>
      <c r="P210" s="718">
        <v>28220.91</v>
      </c>
      <c r="Q210" s="715">
        <v>149958.72000000003</v>
      </c>
      <c r="R210" s="715">
        <v>425345</v>
      </c>
      <c r="S210" s="715">
        <v>575303.72</v>
      </c>
      <c r="T210" s="715">
        <v>389140.56000000006</v>
      </c>
      <c r="U210" s="715">
        <v>389140.56</v>
      </c>
      <c r="V210" s="715"/>
      <c r="W210" s="715"/>
      <c r="X210" s="715">
        <v>389140.56</v>
      </c>
      <c r="Y210" s="716"/>
      <c r="Z210" s="716"/>
      <c r="AA210" s="715">
        <v>186163.15999999997</v>
      </c>
      <c r="AB210" s="715">
        <v>36204.439999999944</v>
      </c>
      <c r="AC210" s="715"/>
      <c r="AD210" s="715">
        <v>204481.56</v>
      </c>
      <c r="AE210" s="715">
        <v>8069.78</v>
      </c>
      <c r="AF210" s="715">
        <v>20151.13</v>
      </c>
      <c r="AG210" s="722">
        <f t="shared" si="9"/>
        <v>0</v>
      </c>
      <c r="AH210" s="722">
        <f t="shared" si="10"/>
        <v>0</v>
      </c>
      <c r="AI210" s="710">
        <v>505</v>
      </c>
      <c r="AJ210" s="710">
        <v>1461455.6545376184</v>
      </c>
      <c r="AK210" s="710">
        <f t="shared" si="11"/>
        <v>4</v>
      </c>
    </row>
    <row r="211" spans="2:37" x14ac:dyDescent="0.25">
      <c r="B211" s="728">
        <v>502</v>
      </c>
      <c r="C211" s="727" t="s">
        <v>921</v>
      </c>
      <c r="D211" s="726"/>
      <c r="E211" s="725">
        <v>6594.48</v>
      </c>
      <c r="F211" s="724">
        <v>80266.150000000023</v>
      </c>
      <c r="G211" s="724">
        <v>843599</v>
      </c>
      <c r="H211" s="724">
        <v>923865.15</v>
      </c>
      <c r="I211" s="724">
        <v>794647.84000000032</v>
      </c>
      <c r="J211" s="724">
        <v>129217.30999999971</v>
      </c>
      <c r="K211" s="723">
        <v>0.77999999999883596</v>
      </c>
      <c r="M211" s="714">
        <v>502</v>
      </c>
      <c r="N211" s="720" t="s">
        <v>921</v>
      </c>
      <c r="O211" s="719"/>
      <c r="P211" s="718">
        <v>6594.48</v>
      </c>
      <c r="Q211" s="715">
        <v>80266.150000000023</v>
      </c>
      <c r="R211" s="715">
        <v>843599</v>
      </c>
      <c r="S211" s="715">
        <v>923865.15</v>
      </c>
      <c r="T211" s="715">
        <v>794647.84000000032</v>
      </c>
      <c r="U211" s="715">
        <v>794647.8400000002</v>
      </c>
      <c r="V211" s="715"/>
      <c r="W211" s="715"/>
      <c r="X211" s="715">
        <v>794647.8400000002</v>
      </c>
      <c r="Y211" s="716"/>
      <c r="Z211" s="716"/>
      <c r="AA211" s="715">
        <v>129217.30999999982</v>
      </c>
      <c r="AB211" s="715">
        <v>48951.1599999998</v>
      </c>
      <c r="AC211" s="715"/>
      <c r="AD211" s="715">
        <v>192302.65</v>
      </c>
      <c r="AE211" s="715">
        <v>6593.7000000000007</v>
      </c>
      <c r="AF211" s="715">
        <v>0.77999999999883585</v>
      </c>
      <c r="AG211" s="722">
        <f t="shared" si="9"/>
        <v>0</v>
      </c>
      <c r="AH211" s="722">
        <f t="shared" si="10"/>
        <v>1.1641532182693481E-10</v>
      </c>
      <c r="AI211" s="710">
        <v>506</v>
      </c>
      <c r="AJ211" s="710">
        <v>700425.33593264222</v>
      </c>
      <c r="AK211" s="710">
        <f t="shared" si="11"/>
        <v>4</v>
      </c>
    </row>
    <row r="212" spans="2:37" x14ac:dyDescent="0.25">
      <c r="B212" s="728">
        <v>503</v>
      </c>
      <c r="C212" s="727" t="s">
        <v>922</v>
      </c>
      <c r="D212" s="726"/>
      <c r="E212" s="725">
        <v>25286.75</v>
      </c>
      <c r="F212" s="724">
        <v>141577.24</v>
      </c>
      <c r="G212" s="724">
        <v>1143103</v>
      </c>
      <c r="H212" s="724">
        <v>1284680.24</v>
      </c>
      <c r="I212" s="724">
        <v>1142069.1200000003</v>
      </c>
      <c r="J212" s="724">
        <v>142611.11999999965</v>
      </c>
      <c r="K212" s="723">
        <v>18898.66</v>
      </c>
      <c r="M212" s="714">
        <v>503</v>
      </c>
      <c r="N212" s="720" t="s">
        <v>922</v>
      </c>
      <c r="O212" s="719"/>
      <c r="P212" s="718">
        <v>25286.75</v>
      </c>
      <c r="Q212" s="715">
        <v>141577.24</v>
      </c>
      <c r="R212" s="715">
        <v>1143103</v>
      </c>
      <c r="S212" s="715">
        <v>1284680.24</v>
      </c>
      <c r="T212" s="715">
        <v>1142069.1200000003</v>
      </c>
      <c r="U212" s="715">
        <v>1142069.1200000003</v>
      </c>
      <c r="V212" s="715"/>
      <c r="W212" s="715"/>
      <c r="X212" s="715">
        <v>1142069.1200000003</v>
      </c>
      <c r="Y212" s="716"/>
      <c r="Z212" s="716"/>
      <c r="AA212" s="715">
        <v>142611.11999999965</v>
      </c>
      <c r="AB212" s="715">
        <v>1033.8799999996554</v>
      </c>
      <c r="AC212" s="715"/>
      <c r="AD212" s="715">
        <v>174617.15</v>
      </c>
      <c r="AE212" s="715">
        <v>6388.09</v>
      </c>
      <c r="AF212" s="715">
        <v>18898.66</v>
      </c>
      <c r="AG212" s="722">
        <f t="shared" si="9"/>
        <v>0</v>
      </c>
      <c r="AH212" s="722">
        <f t="shared" si="10"/>
        <v>0</v>
      </c>
      <c r="AI212" s="710">
        <v>507</v>
      </c>
      <c r="AJ212" s="710">
        <v>1136913.7862696722</v>
      </c>
      <c r="AK212" s="710">
        <f t="shared" si="11"/>
        <v>4</v>
      </c>
    </row>
    <row r="213" spans="2:37" x14ac:dyDescent="0.25">
      <c r="B213" s="728">
        <v>504</v>
      </c>
      <c r="C213" s="727" t="s">
        <v>923</v>
      </c>
      <c r="D213" s="726"/>
      <c r="E213" s="725">
        <v>925.8</v>
      </c>
      <c r="F213" s="724">
        <v>52412.75</v>
      </c>
      <c r="G213" s="724">
        <v>919138</v>
      </c>
      <c r="H213" s="724">
        <v>971550.75</v>
      </c>
      <c r="I213" s="724">
        <v>907488.55000000016</v>
      </c>
      <c r="J213" s="724">
        <v>64062.199999999837</v>
      </c>
      <c r="K213" s="723">
        <v>7333.3</v>
      </c>
      <c r="M213" s="714">
        <v>504</v>
      </c>
      <c r="N213" s="720" t="s">
        <v>923</v>
      </c>
      <c r="O213" s="719"/>
      <c r="P213" s="718">
        <v>925.80000000000018</v>
      </c>
      <c r="Q213" s="715">
        <v>52412.75</v>
      </c>
      <c r="R213" s="715">
        <v>919138</v>
      </c>
      <c r="S213" s="715">
        <v>971550.75</v>
      </c>
      <c r="T213" s="715">
        <v>907488.55000000016</v>
      </c>
      <c r="U213" s="715">
        <v>907488.55000000016</v>
      </c>
      <c r="V213" s="715"/>
      <c r="W213" s="715"/>
      <c r="X213" s="715">
        <v>907488.55000000016</v>
      </c>
      <c r="Y213" s="716"/>
      <c r="Z213" s="716"/>
      <c r="AA213" s="715">
        <v>64062.199999999837</v>
      </c>
      <c r="AB213" s="715">
        <v>11649.449999999837</v>
      </c>
      <c r="AC213" s="715"/>
      <c r="AD213" s="715">
        <v>87997.07</v>
      </c>
      <c r="AE213" s="715">
        <v>-6407.5</v>
      </c>
      <c r="AF213" s="715">
        <v>7333.3</v>
      </c>
      <c r="AG213" s="722">
        <f t="shared" si="9"/>
        <v>0</v>
      </c>
      <c r="AH213" s="722">
        <f t="shared" si="10"/>
        <v>0</v>
      </c>
      <c r="AI213" s="710">
        <v>508</v>
      </c>
      <c r="AJ213" s="710">
        <v>367188.45807692298</v>
      </c>
      <c r="AK213" s="710">
        <f t="shared" si="11"/>
        <v>4</v>
      </c>
    </row>
    <row r="214" spans="2:37" x14ac:dyDescent="0.25">
      <c r="B214" s="728">
        <v>505</v>
      </c>
      <c r="C214" s="727" t="s">
        <v>924</v>
      </c>
      <c r="D214" s="726"/>
      <c r="E214" s="725">
        <v>379.75</v>
      </c>
      <c r="F214" s="724">
        <v>99873.860000000102</v>
      </c>
      <c r="G214" s="724">
        <v>1384479</v>
      </c>
      <c r="H214" s="724">
        <v>1484352.86</v>
      </c>
      <c r="I214" s="724">
        <v>1336348.1199999994</v>
      </c>
      <c r="J214" s="724">
        <v>148004.74000000069</v>
      </c>
      <c r="K214" s="723">
        <v>8272.25</v>
      </c>
      <c r="M214" s="744">
        <v>505</v>
      </c>
      <c r="N214" s="720" t="s">
        <v>924</v>
      </c>
      <c r="O214" s="719"/>
      <c r="P214" s="718">
        <v>379.75</v>
      </c>
      <c r="Q214" s="715">
        <v>99873.860000000102</v>
      </c>
      <c r="R214" s="715">
        <v>1384479</v>
      </c>
      <c r="S214" s="715">
        <v>1484352.86</v>
      </c>
      <c r="T214" s="715">
        <v>1336348.1199999994</v>
      </c>
      <c r="U214" s="715">
        <v>1336348.1199999994</v>
      </c>
      <c r="V214" s="715"/>
      <c r="W214" s="715"/>
      <c r="X214" s="715">
        <v>1336348.1199999994</v>
      </c>
      <c r="Y214" s="716"/>
      <c r="Z214" s="716"/>
      <c r="AA214" s="715">
        <v>148004.74000000069</v>
      </c>
      <c r="AB214" s="715">
        <v>48130.880000000587</v>
      </c>
      <c r="AC214" s="715"/>
      <c r="AD214" s="715">
        <v>171262.39</v>
      </c>
      <c r="AE214" s="715">
        <v>-7892.5</v>
      </c>
      <c r="AF214" s="715">
        <v>8272.25</v>
      </c>
      <c r="AG214" s="722">
        <f t="shared" si="9"/>
        <v>0</v>
      </c>
      <c r="AH214" s="722">
        <f t="shared" si="10"/>
        <v>0</v>
      </c>
      <c r="AI214" s="710">
        <v>512</v>
      </c>
      <c r="AJ214" s="710">
        <v>1490239.5044110441</v>
      </c>
      <c r="AK214" s="710">
        <f t="shared" si="11"/>
        <v>7</v>
      </c>
    </row>
    <row r="215" spans="2:37" x14ac:dyDescent="0.25">
      <c r="B215" s="728">
        <v>506</v>
      </c>
      <c r="C215" s="727" t="s">
        <v>925</v>
      </c>
      <c r="D215" s="726"/>
      <c r="E215" s="725">
        <v>16098.3</v>
      </c>
      <c r="F215" s="724">
        <v>95813.989999999991</v>
      </c>
      <c r="G215" s="724">
        <v>635841</v>
      </c>
      <c r="H215" s="724">
        <v>731654.99</v>
      </c>
      <c r="I215" s="724">
        <v>620169.31999999948</v>
      </c>
      <c r="J215" s="724">
        <v>111485.67000000051</v>
      </c>
      <c r="K215" s="723">
        <v>9842.01</v>
      </c>
      <c r="M215" s="714">
        <v>506</v>
      </c>
      <c r="N215" s="720" t="s">
        <v>925</v>
      </c>
      <c r="O215" s="719"/>
      <c r="P215" s="718">
        <v>16098.3</v>
      </c>
      <c r="Q215" s="715">
        <v>95813.989999999991</v>
      </c>
      <c r="R215" s="715">
        <v>635841</v>
      </c>
      <c r="S215" s="715">
        <v>731654.99</v>
      </c>
      <c r="T215" s="715">
        <v>620169.31999999948</v>
      </c>
      <c r="U215" s="715">
        <v>620169.31999999972</v>
      </c>
      <c r="V215" s="715"/>
      <c r="W215" s="715"/>
      <c r="X215" s="715">
        <v>620169.31999999972</v>
      </c>
      <c r="Y215" s="716"/>
      <c r="Z215" s="716"/>
      <c r="AA215" s="715">
        <v>111485.67000000027</v>
      </c>
      <c r="AB215" s="715">
        <v>15671.680000000284</v>
      </c>
      <c r="AC215" s="715"/>
      <c r="AD215" s="715">
        <v>124005.95</v>
      </c>
      <c r="AE215" s="715">
        <v>6256.29</v>
      </c>
      <c r="AF215" s="715">
        <v>9842.0099999999984</v>
      </c>
      <c r="AG215" s="722">
        <f t="shared" si="9"/>
        <v>0</v>
      </c>
      <c r="AH215" s="722">
        <f t="shared" si="10"/>
        <v>-2.3283064365386963E-10</v>
      </c>
      <c r="AI215" s="710">
        <v>515</v>
      </c>
      <c r="AJ215" s="710">
        <v>1139817.8900429695</v>
      </c>
      <c r="AK215" s="710">
        <f t="shared" si="11"/>
        <v>9</v>
      </c>
    </row>
    <row r="216" spans="2:37" x14ac:dyDescent="0.25">
      <c r="B216" s="728">
        <v>507</v>
      </c>
      <c r="C216" s="727" t="s">
        <v>926</v>
      </c>
      <c r="D216" s="726"/>
      <c r="E216" s="725">
        <v>20570.07</v>
      </c>
      <c r="F216" s="724">
        <v>247361.79000000004</v>
      </c>
      <c r="G216" s="724">
        <v>1187557</v>
      </c>
      <c r="H216" s="724">
        <v>1434918.79</v>
      </c>
      <c r="I216" s="724">
        <v>1221017.7800000007</v>
      </c>
      <c r="J216" s="724">
        <v>213901.00999999931</v>
      </c>
      <c r="K216" s="723">
        <v>27595.42</v>
      </c>
      <c r="M216" s="714">
        <v>507</v>
      </c>
      <c r="N216" s="720" t="s">
        <v>926</v>
      </c>
      <c r="O216" s="719"/>
      <c r="P216" s="718">
        <v>20570.07</v>
      </c>
      <c r="Q216" s="715">
        <v>247361.79000000004</v>
      </c>
      <c r="R216" s="715">
        <v>1187557</v>
      </c>
      <c r="S216" s="715">
        <v>1434918.79</v>
      </c>
      <c r="T216" s="715">
        <v>1221017.7800000007</v>
      </c>
      <c r="U216" s="715">
        <v>1221017.7800000005</v>
      </c>
      <c r="V216" s="715"/>
      <c r="W216" s="715"/>
      <c r="X216" s="715">
        <v>1221017.7800000005</v>
      </c>
      <c r="Y216" s="716"/>
      <c r="Z216" s="716"/>
      <c r="AA216" s="715">
        <v>213901.00999999954</v>
      </c>
      <c r="AB216" s="715">
        <v>-33460.780000000494</v>
      </c>
      <c r="AC216" s="715"/>
      <c r="AD216" s="715">
        <v>253429.35</v>
      </c>
      <c r="AE216" s="715">
        <v>-7025.35</v>
      </c>
      <c r="AF216" s="715">
        <v>27595.42</v>
      </c>
      <c r="AG216" s="722">
        <f t="shared" si="9"/>
        <v>0</v>
      </c>
      <c r="AH216" s="722">
        <f t="shared" si="10"/>
        <v>2.3283064365386963E-10</v>
      </c>
      <c r="AI216" s="710">
        <v>517</v>
      </c>
      <c r="AJ216" s="710">
        <v>522069.14746821736</v>
      </c>
      <c r="AK216" s="710">
        <f t="shared" si="11"/>
        <v>10</v>
      </c>
    </row>
    <row r="217" spans="2:37" x14ac:dyDescent="0.25">
      <c r="B217" s="728">
        <v>508</v>
      </c>
      <c r="C217" s="727" t="s">
        <v>927</v>
      </c>
      <c r="D217" s="726"/>
      <c r="E217" s="725"/>
      <c r="F217" s="724">
        <v>112510.29999999999</v>
      </c>
      <c r="G217" s="724">
        <v>286640</v>
      </c>
      <c r="H217" s="724">
        <v>399150.3</v>
      </c>
      <c r="I217" s="724">
        <v>247809.9499999999</v>
      </c>
      <c r="J217" s="724">
        <v>151340.35000000009</v>
      </c>
      <c r="K217" s="723"/>
      <c r="M217" s="714">
        <v>508</v>
      </c>
      <c r="N217" s="720" t="s">
        <v>927</v>
      </c>
      <c r="O217" s="719"/>
      <c r="P217" s="718">
        <v>0</v>
      </c>
      <c r="Q217" s="715">
        <v>112510.29999999999</v>
      </c>
      <c r="R217" s="715">
        <v>286640</v>
      </c>
      <c r="S217" s="715">
        <v>399150.3</v>
      </c>
      <c r="T217" s="715">
        <v>247809.9499999999</v>
      </c>
      <c r="U217" s="715">
        <v>247809.95</v>
      </c>
      <c r="V217" s="715"/>
      <c r="W217" s="715"/>
      <c r="X217" s="715">
        <v>247809.95</v>
      </c>
      <c r="Y217" s="716"/>
      <c r="Z217" s="716"/>
      <c r="AA217" s="715">
        <v>151340.34999999998</v>
      </c>
      <c r="AB217" s="715">
        <v>38830.049999999988</v>
      </c>
      <c r="AC217" s="715"/>
      <c r="AD217" s="715">
        <v>150424.39000000001</v>
      </c>
      <c r="AE217" s="715">
        <v>0</v>
      </c>
      <c r="AF217" s="715">
        <v>0</v>
      </c>
      <c r="AG217" s="722">
        <f t="shared" si="9"/>
        <v>0</v>
      </c>
      <c r="AH217" s="722">
        <f t="shared" si="10"/>
        <v>0</v>
      </c>
      <c r="AI217" s="710">
        <v>521</v>
      </c>
      <c r="AJ217" s="710">
        <v>536029.06341208983</v>
      </c>
      <c r="AK217" s="710">
        <f t="shared" si="11"/>
        <v>13</v>
      </c>
    </row>
    <row r="218" spans="2:37" x14ac:dyDescent="0.25">
      <c r="B218" s="728">
        <v>509</v>
      </c>
      <c r="C218" s="727" t="s">
        <v>928</v>
      </c>
      <c r="D218" s="726"/>
      <c r="E218" s="725"/>
      <c r="F218" s="724">
        <v>141012.72999999998</v>
      </c>
      <c r="G218" s="724">
        <v>546644</v>
      </c>
      <c r="H218" s="724">
        <v>687656.73</v>
      </c>
      <c r="I218" s="724">
        <v>550806.01000000024</v>
      </c>
      <c r="J218" s="724">
        <v>136850.71999999974</v>
      </c>
      <c r="K218" s="723"/>
      <c r="M218" s="714">
        <v>509</v>
      </c>
      <c r="N218" s="720" t="s">
        <v>928</v>
      </c>
      <c r="O218" s="719"/>
      <c r="P218" s="718">
        <v>0</v>
      </c>
      <c r="Q218" s="715">
        <v>141012.72999999998</v>
      </c>
      <c r="R218" s="715">
        <v>546644</v>
      </c>
      <c r="S218" s="715">
        <v>687656.73</v>
      </c>
      <c r="T218" s="715">
        <v>550806.01000000024</v>
      </c>
      <c r="U218" s="715">
        <v>550806.01000000013</v>
      </c>
      <c r="V218" s="715"/>
      <c r="W218" s="715"/>
      <c r="X218" s="715">
        <v>550806.01000000013</v>
      </c>
      <c r="Y218" s="716"/>
      <c r="Z218" s="716"/>
      <c r="AA218" s="715">
        <v>136850.71999999986</v>
      </c>
      <c r="AB218" s="715">
        <v>-4162.0100000001257</v>
      </c>
      <c r="AC218" s="715"/>
      <c r="AD218" s="715">
        <v>140981</v>
      </c>
      <c r="AE218" s="715">
        <v>0</v>
      </c>
      <c r="AF218" s="715">
        <v>0</v>
      </c>
      <c r="AG218" s="722">
        <f t="shared" si="9"/>
        <v>0</v>
      </c>
      <c r="AH218" s="722">
        <f t="shared" si="10"/>
        <v>0</v>
      </c>
      <c r="AI218" s="710">
        <v>528</v>
      </c>
      <c r="AJ218" s="710">
        <v>466306.07760416664</v>
      </c>
      <c r="AK218" s="710">
        <f t="shared" si="11"/>
        <v>19</v>
      </c>
    </row>
    <row r="219" spans="2:37" x14ac:dyDescent="0.25">
      <c r="B219" s="728">
        <v>512</v>
      </c>
      <c r="C219" s="727" t="s">
        <v>929</v>
      </c>
      <c r="D219" s="726"/>
      <c r="E219" s="725">
        <v>1732</v>
      </c>
      <c r="F219" s="724">
        <v>150257.09999999986</v>
      </c>
      <c r="G219" s="724">
        <v>1461010</v>
      </c>
      <c r="H219" s="724">
        <v>1611267.0999999999</v>
      </c>
      <c r="I219" s="724">
        <v>1484546.6799999995</v>
      </c>
      <c r="J219" s="724">
        <v>126720.42000000039</v>
      </c>
      <c r="K219" s="723">
        <v>3152.1</v>
      </c>
      <c r="M219" s="714">
        <v>512</v>
      </c>
      <c r="N219" s="720" t="s">
        <v>929</v>
      </c>
      <c r="O219" s="719"/>
      <c r="P219" s="718">
        <v>1732</v>
      </c>
      <c r="Q219" s="715">
        <v>150257.09999999986</v>
      </c>
      <c r="R219" s="715">
        <v>1461010</v>
      </c>
      <c r="S219" s="715">
        <v>1611267.0999999999</v>
      </c>
      <c r="T219" s="715">
        <v>1484546.6799999995</v>
      </c>
      <c r="U219" s="715">
        <v>1484546.68</v>
      </c>
      <c r="V219" s="715"/>
      <c r="W219" s="715"/>
      <c r="X219" s="715">
        <v>1484546.68</v>
      </c>
      <c r="Y219" s="716"/>
      <c r="Z219" s="716"/>
      <c r="AA219" s="715">
        <v>126720.41999999993</v>
      </c>
      <c r="AB219" s="715">
        <v>-23536.679999999935</v>
      </c>
      <c r="AC219" s="715"/>
      <c r="AD219" s="715">
        <v>135577.23000000001</v>
      </c>
      <c r="AE219" s="715">
        <v>-1420.1000000000004</v>
      </c>
      <c r="AF219" s="715">
        <v>3152.1000000000004</v>
      </c>
      <c r="AG219" s="722">
        <f t="shared" si="9"/>
        <v>0</v>
      </c>
      <c r="AH219" s="722">
        <f t="shared" si="10"/>
        <v>-4.6566128730773926E-10</v>
      </c>
      <c r="AI219" s="710">
        <v>529</v>
      </c>
      <c r="AJ219" s="710">
        <v>601311.03144557821</v>
      </c>
      <c r="AK219" s="710">
        <f t="shared" si="11"/>
        <v>17</v>
      </c>
    </row>
    <row r="220" spans="2:37" s="731" customFormat="1" x14ac:dyDescent="0.25">
      <c r="B220" s="743">
        <v>513</v>
      </c>
      <c r="C220" s="742" t="s">
        <v>930</v>
      </c>
      <c r="D220" s="741"/>
      <c r="E220" s="740">
        <v>5288.5</v>
      </c>
      <c r="F220" s="739">
        <v>63230.349999999977</v>
      </c>
      <c r="G220" s="739">
        <v>431403</v>
      </c>
      <c r="H220" s="739">
        <v>494633.35</v>
      </c>
      <c r="I220" s="739">
        <v>421523.64</v>
      </c>
      <c r="J220" s="739">
        <v>73109.709999999963</v>
      </c>
      <c r="K220" s="738">
        <v>10391</v>
      </c>
      <c r="M220" s="737">
        <v>513</v>
      </c>
      <c r="N220" s="736" t="s">
        <v>930</v>
      </c>
      <c r="O220" s="735"/>
      <c r="P220" s="734">
        <v>5288.5</v>
      </c>
      <c r="Q220" s="733">
        <v>63230.349999999977</v>
      </c>
      <c r="R220" s="733">
        <v>431403</v>
      </c>
      <c r="S220" s="733">
        <v>494633.35</v>
      </c>
      <c r="T220" s="733">
        <v>421523.64</v>
      </c>
      <c r="U220" s="733">
        <v>421523.63999999996</v>
      </c>
      <c r="V220" s="733"/>
      <c r="W220" s="733"/>
      <c r="X220" s="733">
        <v>421523.63999999996</v>
      </c>
      <c r="Y220" s="733"/>
      <c r="Z220" s="733"/>
      <c r="AA220" s="733">
        <v>73109.710000000021</v>
      </c>
      <c r="AB220" s="733">
        <v>9879.3600000000442</v>
      </c>
      <c r="AC220" s="733"/>
      <c r="AD220" s="733">
        <v>87286.69</v>
      </c>
      <c r="AE220" s="733">
        <v>-5102.5</v>
      </c>
      <c r="AF220" s="733">
        <v>10391</v>
      </c>
      <c r="AG220" s="732">
        <f t="shared" si="9"/>
        <v>0</v>
      </c>
      <c r="AH220" s="722">
        <f t="shared" si="10"/>
        <v>0</v>
      </c>
      <c r="AI220" s="731">
        <v>530</v>
      </c>
      <c r="AJ220" s="731">
        <v>526654.7635519607</v>
      </c>
      <c r="AK220" s="731">
        <f t="shared" si="11"/>
        <v>17</v>
      </c>
    </row>
    <row r="221" spans="2:37" x14ac:dyDescent="0.25">
      <c r="B221" s="728">
        <v>515</v>
      </c>
      <c r="C221" s="727" t="s">
        <v>931</v>
      </c>
      <c r="D221" s="730"/>
      <c r="E221" s="725">
        <v>1562.52</v>
      </c>
      <c r="F221" s="724">
        <v>-51322.309999999939</v>
      </c>
      <c r="G221" s="724">
        <v>1030380</v>
      </c>
      <c r="H221" s="724">
        <v>979057.69000000006</v>
      </c>
      <c r="I221" s="724">
        <v>1090417.8399999999</v>
      </c>
      <c r="J221" s="724">
        <v>-111360.14999999979</v>
      </c>
      <c r="K221" s="723">
        <v>806.88000000000102</v>
      </c>
      <c r="M221" s="714">
        <v>515</v>
      </c>
      <c r="N221" s="720" t="s">
        <v>931</v>
      </c>
      <c r="O221" s="729"/>
      <c r="P221" s="718">
        <v>1562.52</v>
      </c>
      <c r="Q221" s="715">
        <v>-51322.309999999939</v>
      </c>
      <c r="R221" s="715">
        <v>1030380</v>
      </c>
      <c r="S221" s="715">
        <v>979057.69000000006</v>
      </c>
      <c r="T221" s="715">
        <v>1090417.8399999999</v>
      </c>
      <c r="U221" s="715">
        <v>1090417.8399999999</v>
      </c>
      <c r="V221" s="715"/>
      <c r="W221" s="715"/>
      <c r="X221" s="715">
        <v>1090417.8399999999</v>
      </c>
      <c r="Y221" s="716"/>
      <c r="Z221" s="716"/>
      <c r="AA221" s="715">
        <v>-111360.14999999979</v>
      </c>
      <c r="AB221" s="715">
        <v>-60037.839999999851</v>
      </c>
      <c r="AC221" s="715"/>
      <c r="AD221" s="715">
        <v>4405.46</v>
      </c>
      <c r="AE221" s="715">
        <v>755.63999999999942</v>
      </c>
      <c r="AF221" s="715">
        <v>806.88000000000056</v>
      </c>
      <c r="AG221" s="722">
        <f t="shared" si="9"/>
        <v>0</v>
      </c>
      <c r="AH221" s="722">
        <f t="shared" si="10"/>
        <v>0</v>
      </c>
      <c r="AI221" s="710">
        <v>532</v>
      </c>
      <c r="AJ221" s="710">
        <v>502143.47354999895</v>
      </c>
      <c r="AK221" s="710">
        <f t="shared" si="11"/>
        <v>17</v>
      </c>
    </row>
    <row r="222" spans="2:37" x14ac:dyDescent="0.25">
      <c r="B222" s="728">
        <v>517</v>
      </c>
      <c r="C222" s="727" t="s">
        <v>932</v>
      </c>
      <c r="D222" s="726"/>
      <c r="E222" s="725">
        <v>29870.25</v>
      </c>
      <c r="F222" s="724">
        <v>97419.719999999972</v>
      </c>
      <c r="G222" s="724">
        <v>532889</v>
      </c>
      <c r="H222" s="724">
        <v>630308.72</v>
      </c>
      <c r="I222" s="724">
        <v>527974.50000000023</v>
      </c>
      <c r="J222" s="724">
        <v>102334.21999999974</v>
      </c>
      <c r="K222" s="723">
        <v>35560.69</v>
      </c>
      <c r="M222" s="714">
        <v>517</v>
      </c>
      <c r="N222" s="720" t="s">
        <v>932</v>
      </c>
      <c r="O222" s="719"/>
      <c r="P222" s="718">
        <v>29870.25</v>
      </c>
      <c r="Q222" s="715">
        <v>97419.719999999972</v>
      </c>
      <c r="R222" s="715">
        <v>532889</v>
      </c>
      <c r="S222" s="715">
        <v>630308.72</v>
      </c>
      <c r="T222" s="715">
        <v>527974.50000000023</v>
      </c>
      <c r="U222" s="715">
        <v>527974.50000000023</v>
      </c>
      <c r="V222" s="715"/>
      <c r="W222" s="715"/>
      <c r="X222" s="715">
        <v>527974.50000000023</v>
      </c>
      <c r="Y222" s="716"/>
      <c r="Z222" s="716"/>
      <c r="AA222" s="715">
        <v>102334.21999999974</v>
      </c>
      <c r="AB222" s="715">
        <v>4914.4999999997672</v>
      </c>
      <c r="AC222" s="715"/>
      <c r="AD222" s="715">
        <v>170667.55000000002</v>
      </c>
      <c r="AE222" s="715">
        <v>-5690.44</v>
      </c>
      <c r="AF222" s="715">
        <v>35560.69</v>
      </c>
      <c r="AG222" s="722">
        <f t="shared" si="9"/>
        <v>0</v>
      </c>
      <c r="AH222" s="722">
        <f t="shared" si="10"/>
        <v>0</v>
      </c>
      <c r="AI222" s="710">
        <v>552</v>
      </c>
      <c r="AJ222" s="710">
        <v>7128604.3801520225</v>
      </c>
      <c r="AK222" s="710">
        <f t="shared" si="11"/>
        <v>35</v>
      </c>
    </row>
    <row r="223" spans="2:37" x14ac:dyDescent="0.25">
      <c r="B223" s="728">
        <v>521</v>
      </c>
      <c r="C223" s="727" t="s">
        <v>933</v>
      </c>
      <c r="D223" s="726"/>
      <c r="E223" s="725">
        <v>28725.25</v>
      </c>
      <c r="F223" s="724">
        <v>240770.63000000006</v>
      </c>
      <c r="G223" s="724">
        <v>538601</v>
      </c>
      <c r="H223" s="724">
        <v>779371.63000000012</v>
      </c>
      <c r="I223" s="724">
        <v>563214.79999999981</v>
      </c>
      <c r="J223" s="724">
        <v>216156.83000000031</v>
      </c>
      <c r="K223" s="723">
        <v>4322.25</v>
      </c>
      <c r="M223" s="714">
        <v>521</v>
      </c>
      <c r="N223" s="720" t="s">
        <v>933</v>
      </c>
      <c r="O223" s="719"/>
      <c r="P223" s="718">
        <v>28725.25</v>
      </c>
      <c r="Q223" s="715">
        <v>240770.63000000006</v>
      </c>
      <c r="R223" s="715">
        <v>538601</v>
      </c>
      <c r="S223" s="715">
        <v>779371.63000000012</v>
      </c>
      <c r="T223" s="715">
        <v>563214.79999999981</v>
      </c>
      <c r="U223" s="715">
        <v>563214.79999999981</v>
      </c>
      <c r="V223" s="715"/>
      <c r="W223" s="715"/>
      <c r="X223" s="715">
        <v>563214.79999999981</v>
      </c>
      <c r="Y223" s="716"/>
      <c r="Z223" s="716"/>
      <c r="AA223" s="715">
        <v>216156.83000000031</v>
      </c>
      <c r="AB223" s="715">
        <v>-24613.799999999756</v>
      </c>
      <c r="AC223" s="715"/>
      <c r="AD223" s="715">
        <v>214637.11000000002</v>
      </c>
      <c r="AE223" s="715">
        <v>24403</v>
      </c>
      <c r="AF223" s="715">
        <v>4322.25</v>
      </c>
      <c r="AG223" s="722">
        <f t="shared" si="9"/>
        <v>0</v>
      </c>
      <c r="AH223" s="722">
        <f t="shared" si="10"/>
        <v>0</v>
      </c>
      <c r="AI223" s="710">
        <v>553</v>
      </c>
      <c r="AJ223" s="710">
        <v>3786179.1607089611</v>
      </c>
      <c r="AK223" s="710">
        <f t="shared" si="11"/>
        <v>32</v>
      </c>
    </row>
    <row r="224" spans="2:37" x14ac:dyDescent="0.25">
      <c r="B224" s="728">
        <v>528</v>
      </c>
      <c r="C224" s="727" t="s">
        <v>935</v>
      </c>
      <c r="D224" s="726"/>
      <c r="E224" s="725">
        <v>1384.5</v>
      </c>
      <c r="F224" s="724">
        <v>114366.72999999998</v>
      </c>
      <c r="G224" s="724">
        <v>1305343</v>
      </c>
      <c r="H224" s="724">
        <v>1419709.73</v>
      </c>
      <c r="I224" s="724">
        <v>1305438.5600000003</v>
      </c>
      <c r="J224" s="724">
        <v>114271.16999999969</v>
      </c>
      <c r="K224" s="723">
        <v>-0.5</v>
      </c>
      <c r="M224" s="714">
        <v>528</v>
      </c>
      <c r="N224" s="720" t="s">
        <v>935</v>
      </c>
      <c r="O224" s="719"/>
      <c r="P224" s="718">
        <v>1384.5</v>
      </c>
      <c r="Q224" s="715">
        <v>114366.72999999998</v>
      </c>
      <c r="R224" s="715">
        <v>1305343</v>
      </c>
      <c r="S224" s="715">
        <v>1419709.73</v>
      </c>
      <c r="T224" s="715">
        <v>1305438.5600000003</v>
      </c>
      <c r="U224" s="715">
        <v>1305438.5600000005</v>
      </c>
      <c r="V224" s="715"/>
      <c r="W224" s="715"/>
      <c r="X224" s="715">
        <v>1305438.5600000005</v>
      </c>
      <c r="Y224" s="716"/>
      <c r="Z224" s="716"/>
      <c r="AA224" s="715">
        <v>114271.16999999946</v>
      </c>
      <c r="AB224" s="715">
        <v>-95.560000000521541</v>
      </c>
      <c r="AC224" s="715"/>
      <c r="AD224" s="715">
        <v>115989.82</v>
      </c>
      <c r="AE224" s="715">
        <v>1385</v>
      </c>
      <c r="AF224" s="715">
        <v>-0.5</v>
      </c>
      <c r="AG224" s="722">
        <f t="shared" si="9"/>
        <v>0</v>
      </c>
      <c r="AH224" s="722">
        <f t="shared" si="10"/>
        <v>-2.3283064365386963E-10</v>
      </c>
      <c r="AI224" s="710">
        <v>558</v>
      </c>
      <c r="AJ224" s="710">
        <v>4685141.4274067767</v>
      </c>
      <c r="AK224" s="710">
        <f t="shared" si="11"/>
        <v>30</v>
      </c>
    </row>
    <row r="225" spans="2:37" x14ac:dyDescent="0.25">
      <c r="B225" s="728">
        <v>529</v>
      </c>
      <c r="C225" s="727" t="s">
        <v>936</v>
      </c>
      <c r="D225" s="726"/>
      <c r="E225" s="725">
        <v>22050.68</v>
      </c>
      <c r="F225" s="724">
        <v>190924.89000000013</v>
      </c>
      <c r="G225" s="724">
        <v>1715165</v>
      </c>
      <c r="H225" s="724">
        <v>1906089.8900000001</v>
      </c>
      <c r="I225" s="724">
        <v>1647476.5699999998</v>
      </c>
      <c r="J225" s="724">
        <v>258613.3200000003</v>
      </c>
      <c r="K225" s="723">
        <v>23146.13</v>
      </c>
      <c r="M225" s="714">
        <v>529</v>
      </c>
      <c r="N225" s="720" t="s">
        <v>936</v>
      </c>
      <c r="O225" s="719"/>
      <c r="P225" s="718">
        <v>22050.68</v>
      </c>
      <c r="Q225" s="715">
        <v>190924.89000000013</v>
      </c>
      <c r="R225" s="715">
        <v>1715165</v>
      </c>
      <c r="S225" s="715">
        <v>1906089.8900000001</v>
      </c>
      <c r="T225" s="715">
        <v>1647476.5699999998</v>
      </c>
      <c r="U225" s="715">
        <v>1647476.5699999996</v>
      </c>
      <c r="V225" s="715"/>
      <c r="W225" s="715"/>
      <c r="X225" s="715">
        <v>1647476.5699999996</v>
      </c>
      <c r="Y225" s="716"/>
      <c r="Z225" s="716"/>
      <c r="AA225" s="715">
        <v>258613.32000000053</v>
      </c>
      <c r="AB225" s="715">
        <v>67688.4300000004</v>
      </c>
      <c r="AC225" s="715"/>
      <c r="AD225" s="715">
        <v>298741.51</v>
      </c>
      <c r="AE225" s="715">
        <v>-1095.4499999999989</v>
      </c>
      <c r="AF225" s="715">
        <v>23146.129999999997</v>
      </c>
      <c r="AG225" s="722">
        <f t="shared" si="9"/>
        <v>0</v>
      </c>
      <c r="AH225" s="722">
        <f t="shared" si="10"/>
        <v>2.3283064365386963E-10</v>
      </c>
      <c r="AI225" s="710">
        <v>560</v>
      </c>
      <c r="AJ225" s="710">
        <v>8471796.9449149109</v>
      </c>
      <c r="AK225" s="710">
        <f t="shared" si="11"/>
        <v>31</v>
      </c>
    </row>
    <row r="226" spans="2:37" x14ac:dyDescent="0.25">
      <c r="B226" s="728">
        <v>530</v>
      </c>
      <c r="C226" s="727" t="s">
        <v>937</v>
      </c>
      <c r="D226" s="726"/>
      <c r="E226" s="725"/>
      <c r="F226" s="724">
        <v>83352.069999999832</v>
      </c>
      <c r="G226" s="724">
        <v>1542763</v>
      </c>
      <c r="H226" s="724">
        <v>1626115.0699999998</v>
      </c>
      <c r="I226" s="724">
        <v>1569768.2199999995</v>
      </c>
      <c r="J226" s="724">
        <v>56346.850000000326</v>
      </c>
      <c r="K226" s="723"/>
      <c r="M226" s="714">
        <v>530</v>
      </c>
      <c r="N226" s="720" t="s">
        <v>937</v>
      </c>
      <c r="O226" s="719"/>
      <c r="P226" s="718">
        <v>0</v>
      </c>
      <c r="Q226" s="715">
        <v>83352.069999999832</v>
      </c>
      <c r="R226" s="715">
        <v>1542763</v>
      </c>
      <c r="S226" s="715">
        <v>1626115.0699999998</v>
      </c>
      <c r="T226" s="715">
        <v>1569768.2199999995</v>
      </c>
      <c r="U226" s="715">
        <v>1569768.2199999995</v>
      </c>
      <c r="V226" s="715"/>
      <c r="W226" s="715"/>
      <c r="X226" s="715">
        <v>1569768.2199999995</v>
      </c>
      <c r="Y226" s="716"/>
      <c r="Z226" s="716"/>
      <c r="AA226" s="715">
        <v>56346.850000000326</v>
      </c>
      <c r="AB226" s="715">
        <v>-27005.219999999506</v>
      </c>
      <c r="AC226" s="715"/>
      <c r="AD226" s="715">
        <v>57751.630000000005</v>
      </c>
      <c r="AE226" s="715">
        <v>0</v>
      </c>
      <c r="AF226" s="715">
        <v>0</v>
      </c>
      <c r="AG226" s="722">
        <f t="shared" si="9"/>
        <v>0</v>
      </c>
      <c r="AH226" s="722">
        <f t="shared" si="10"/>
        <v>0</v>
      </c>
      <c r="AI226" s="710">
        <v>562</v>
      </c>
      <c r="AJ226" s="710">
        <v>4730292.1532326583</v>
      </c>
      <c r="AK226" s="710">
        <f t="shared" si="11"/>
        <v>32</v>
      </c>
    </row>
    <row r="227" spans="2:37" x14ac:dyDescent="0.25">
      <c r="B227" s="728">
        <v>532</v>
      </c>
      <c r="C227" s="727" t="s">
        <v>939</v>
      </c>
      <c r="D227" s="726"/>
      <c r="E227" s="725">
        <v>15048.66</v>
      </c>
      <c r="F227" s="724">
        <v>291925.70999999996</v>
      </c>
      <c r="G227" s="724">
        <v>1415962</v>
      </c>
      <c r="H227" s="724">
        <v>1707887.71</v>
      </c>
      <c r="I227" s="724">
        <v>1464153.7600000007</v>
      </c>
      <c r="J227" s="724">
        <v>243733.94999999925</v>
      </c>
      <c r="K227" s="723">
        <v>7156.93</v>
      </c>
      <c r="M227" s="714">
        <v>532</v>
      </c>
      <c r="N227" s="720" t="s">
        <v>939</v>
      </c>
      <c r="O227" s="719"/>
      <c r="P227" s="718">
        <v>15048.66</v>
      </c>
      <c r="Q227" s="715">
        <v>291925.70999999996</v>
      </c>
      <c r="R227" s="715">
        <v>1415962</v>
      </c>
      <c r="S227" s="715">
        <v>1707887.71</v>
      </c>
      <c r="T227" s="715">
        <v>1464153.7600000007</v>
      </c>
      <c r="U227" s="715">
        <v>1464153.7600000014</v>
      </c>
      <c r="V227" s="715"/>
      <c r="W227" s="715"/>
      <c r="X227" s="715">
        <v>1464153.7600000014</v>
      </c>
      <c r="Y227" s="716"/>
      <c r="Z227" s="716"/>
      <c r="AA227" s="715">
        <v>243733.94999999856</v>
      </c>
      <c r="AB227" s="715">
        <v>-48191.760000001406</v>
      </c>
      <c r="AC227" s="715"/>
      <c r="AD227" s="715">
        <v>262372.51</v>
      </c>
      <c r="AE227" s="715">
        <v>7891.7300000000005</v>
      </c>
      <c r="AF227" s="715">
        <v>7156.9299999999994</v>
      </c>
      <c r="AG227" s="722">
        <f t="shared" si="9"/>
        <v>0</v>
      </c>
      <c r="AH227" s="722">
        <f t="shared" si="10"/>
        <v>-6.9849193096160889E-10</v>
      </c>
      <c r="AI227" s="710">
        <v>576</v>
      </c>
      <c r="AJ227" s="710">
        <v>1110000</v>
      </c>
      <c r="AK227" s="710">
        <f t="shared" si="11"/>
        <v>44</v>
      </c>
    </row>
    <row r="228" spans="2:37" x14ac:dyDescent="0.25">
      <c r="B228" s="728">
        <v>552</v>
      </c>
      <c r="C228" s="727" t="s">
        <v>941</v>
      </c>
      <c r="D228" s="726"/>
      <c r="E228" s="725">
        <v>5784</v>
      </c>
      <c r="F228" s="724">
        <v>559755.41000000015</v>
      </c>
      <c r="G228" s="724">
        <v>6281332</v>
      </c>
      <c r="H228" s="724">
        <v>6841087.4100000001</v>
      </c>
      <c r="I228" s="724">
        <v>6408935.3799999971</v>
      </c>
      <c r="J228" s="724">
        <v>432152.03000000305</v>
      </c>
      <c r="K228" s="723">
        <v>9536.49</v>
      </c>
      <c r="M228" s="714">
        <v>552</v>
      </c>
      <c r="N228" s="720" t="s">
        <v>941</v>
      </c>
      <c r="O228" s="719"/>
      <c r="P228" s="718">
        <v>5784</v>
      </c>
      <c r="Q228" s="715">
        <v>559755.41000000015</v>
      </c>
      <c r="R228" s="715">
        <v>6281332</v>
      </c>
      <c r="S228" s="715">
        <v>6841087.4100000001</v>
      </c>
      <c r="T228" s="715">
        <v>6408935.3799999971</v>
      </c>
      <c r="U228" s="715">
        <v>6408935.3799999971</v>
      </c>
      <c r="V228" s="715"/>
      <c r="W228" s="715"/>
      <c r="X228" s="715">
        <v>6408935.3799999971</v>
      </c>
      <c r="Y228" s="716"/>
      <c r="Z228" s="716"/>
      <c r="AA228" s="715">
        <v>432152.03000000305</v>
      </c>
      <c r="AB228" s="715">
        <v>-127603.37999999709</v>
      </c>
      <c r="AC228" s="715"/>
      <c r="AD228" s="715">
        <v>462058.94</v>
      </c>
      <c r="AE228" s="715">
        <v>-3752.489999999998</v>
      </c>
      <c r="AF228" s="715">
        <v>9536.489999999998</v>
      </c>
      <c r="AG228" s="722">
        <f t="shared" si="9"/>
        <v>0</v>
      </c>
      <c r="AH228" s="722">
        <f t="shared" si="10"/>
        <v>0</v>
      </c>
      <c r="AI228" s="710">
        <v>577</v>
      </c>
      <c r="AJ228" s="710">
        <v>240000</v>
      </c>
      <c r="AK228" s="710">
        <f t="shared" si="11"/>
        <v>25</v>
      </c>
    </row>
    <row r="229" spans="2:37" x14ac:dyDescent="0.25">
      <c r="B229" s="728">
        <v>553</v>
      </c>
      <c r="C229" s="727" t="s">
        <v>942</v>
      </c>
      <c r="D229" s="726"/>
      <c r="E229" s="725"/>
      <c r="F229" s="724">
        <v>448871.0700000003</v>
      </c>
      <c r="G229" s="724">
        <v>3352479</v>
      </c>
      <c r="H229" s="724">
        <v>3801350.0700000003</v>
      </c>
      <c r="I229" s="724">
        <v>3542373.6399999973</v>
      </c>
      <c r="J229" s="724">
        <v>258976.43000000296</v>
      </c>
      <c r="K229" s="723"/>
      <c r="M229" s="714">
        <v>553</v>
      </c>
      <c r="N229" s="720" t="s">
        <v>942</v>
      </c>
      <c r="O229" s="719"/>
      <c r="P229" s="718">
        <v>0</v>
      </c>
      <c r="Q229" s="715">
        <v>448871.0700000003</v>
      </c>
      <c r="R229" s="715">
        <v>3352479</v>
      </c>
      <c r="S229" s="715">
        <v>3801350.0700000003</v>
      </c>
      <c r="T229" s="715">
        <v>3542373.6399999973</v>
      </c>
      <c r="U229" s="715">
        <v>3542373.6399999978</v>
      </c>
      <c r="V229" s="715"/>
      <c r="W229" s="715"/>
      <c r="X229" s="715">
        <v>3542373.6399999978</v>
      </c>
      <c r="Y229" s="716"/>
      <c r="Z229" s="716"/>
      <c r="AA229" s="715">
        <v>258976.4300000025</v>
      </c>
      <c r="AB229" s="715">
        <v>-189894.6399999978</v>
      </c>
      <c r="AC229" s="715"/>
      <c r="AD229" s="715">
        <v>224437.75</v>
      </c>
      <c r="AE229" s="715">
        <v>0</v>
      </c>
      <c r="AF229" s="715">
        <v>0</v>
      </c>
      <c r="AG229" s="722">
        <f t="shared" si="9"/>
        <v>0</v>
      </c>
      <c r="AH229" s="722">
        <f t="shared" si="10"/>
        <v>-4.6566128730773926E-10</v>
      </c>
      <c r="AI229" s="710">
        <v>579</v>
      </c>
      <c r="AJ229" s="710">
        <v>680000</v>
      </c>
      <c r="AK229" s="710">
        <f t="shared" si="11"/>
        <v>26</v>
      </c>
    </row>
    <row r="230" spans="2:37" x14ac:dyDescent="0.25">
      <c r="B230" s="728">
        <v>558</v>
      </c>
      <c r="C230" s="727" t="s">
        <v>946</v>
      </c>
      <c r="D230" s="726"/>
      <c r="E230" s="725">
        <v>73261.509999999995</v>
      </c>
      <c r="F230" s="724">
        <v>205464.4299999997</v>
      </c>
      <c r="G230" s="724">
        <v>4449986</v>
      </c>
      <c r="H230" s="724">
        <v>4655450.43</v>
      </c>
      <c r="I230" s="724">
        <v>4384353.3999999976</v>
      </c>
      <c r="J230" s="724">
        <v>271097.03000000212</v>
      </c>
      <c r="K230" s="723">
        <v>48934.29</v>
      </c>
      <c r="M230" s="714">
        <v>558</v>
      </c>
      <c r="N230" s="720" t="s">
        <v>946</v>
      </c>
      <c r="O230" s="719"/>
      <c r="P230" s="718">
        <v>73261.509999999995</v>
      </c>
      <c r="Q230" s="715">
        <v>205464.4299999997</v>
      </c>
      <c r="R230" s="715">
        <v>4449986</v>
      </c>
      <c r="S230" s="715">
        <v>4655450.43</v>
      </c>
      <c r="T230" s="715">
        <v>4384353.3999999976</v>
      </c>
      <c r="U230" s="715">
        <v>4384353.3999999976</v>
      </c>
      <c r="V230" s="715"/>
      <c r="W230" s="715"/>
      <c r="X230" s="715">
        <v>4384353.3999999976</v>
      </c>
      <c r="Y230" s="716"/>
      <c r="Z230" s="716"/>
      <c r="AA230" s="715">
        <v>271097.03000000212</v>
      </c>
      <c r="AB230" s="715">
        <v>65632.600000002421</v>
      </c>
      <c r="AC230" s="715"/>
      <c r="AD230" s="715">
        <v>347004.83</v>
      </c>
      <c r="AE230" s="715">
        <v>24327.22</v>
      </c>
      <c r="AF230" s="715">
        <v>48934.289999999994</v>
      </c>
      <c r="AG230" s="722">
        <f t="shared" si="9"/>
        <v>0</v>
      </c>
      <c r="AH230" s="722">
        <f t="shared" si="10"/>
        <v>0</v>
      </c>
      <c r="AI230" s="710">
        <v>580</v>
      </c>
      <c r="AJ230" s="710">
        <v>320000</v>
      </c>
      <c r="AK230" s="710">
        <f t="shared" si="11"/>
        <v>22</v>
      </c>
    </row>
    <row r="231" spans="2:37" x14ac:dyDescent="0.25">
      <c r="B231" s="728">
        <v>560</v>
      </c>
      <c r="C231" s="727" t="s">
        <v>947</v>
      </c>
      <c r="D231" s="726"/>
      <c r="E231" s="725">
        <v>40143.5</v>
      </c>
      <c r="F231" s="724">
        <v>844846.24000000115</v>
      </c>
      <c r="G231" s="724">
        <v>8647654</v>
      </c>
      <c r="H231" s="724">
        <v>9492500.2400000021</v>
      </c>
      <c r="I231" s="724">
        <v>8485981.910000002</v>
      </c>
      <c r="J231" s="724">
        <v>1006518.3300000001</v>
      </c>
      <c r="K231" s="723">
        <v>43499.75</v>
      </c>
      <c r="M231" s="714">
        <v>560</v>
      </c>
      <c r="N231" s="720" t="s">
        <v>947</v>
      </c>
      <c r="O231" s="719"/>
      <c r="P231" s="718">
        <v>40143.5</v>
      </c>
      <c r="Q231" s="715">
        <v>844846.24000000115</v>
      </c>
      <c r="R231" s="715">
        <v>8647654</v>
      </c>
      <c r="S231" s="715">
        <v>9492500.2400000021</v>
      </c>
      <c r="T231" s="715">
        <v>8485981.910000002</v>
      </c>
      <c r="U231" s="715">
        <v>8485981.910000002</v>
      </c>
      <c r="V231" s="715"/>
      <c r="W231" s="715"/>
      <c r="X231" s="715">
        <v>8485981.910000002</v>
      </c>
      <c r="Y231" s="716"/>
      <c r="Z231" s="716"/>
      <c r="AA231" s="715">
        <v>1006518.3300000001</v>
      </c>
      <c r="AB231" s="715">
        <v>161672.08999999892</v>
      </c>
      <c r="AC231" s="715"/>
      <c r="AD231" s="715">
        <v>1069317.5900000001</v>
      </c>
      <c r="AE231" s="715">
        <v>-3356.25</v>
      </c>
      <c r="AF231" s="715">
        <v>43499.75</v>
      </c>
      <c r="AG231" s="722">
        <f t="shared" si="9"/>
        <v>0</v>
      </c>
      <c r="AH231" s="722">
        <f t="shared" si="10"/>
        <v>0</v>
      </c>
      <c r="AI231" s="710">
        <v>584</v>
      </c>
      <c r="AJ231" s="710">
        <v>600000</v>
      </c>
      <c r="AK231" s="710">
        <f t="shared" si="11"/>
        <v>24</v>
      </c>
    </row>
    <row r="232" spans="2:37" x14ac:dyDescent="0.25">
      <c r="B232" s="728">
        <v>562</v>
      </c>
      <c r="C232" s="727" t="s">
        <v>949</v>
      </c>
      <c r="D232" s="726"/>
      <c r="E232" s="725">
        <v>526.4</v>
      </c>
      <c r="F232" s="724">
        <v>-22903.85999999987</v>
      </c>
      <c r="G232" s="724">
        <v>4117130</v>
      </c>
      <c r="H232" s="724">
        <v>4094226.14</v>
      </c>
      <c r="I232" s="724">
        <v>3898423.9299999997</v>
      </c>
      <c r="J232" s="724">
        <v>195802.21000000043</v>
      </c>
      <c r="K232" s="723">
        <v>7082.75</v>
      </c>
      <c r="M232" s="714">
        <v>562</v>
      </c>
      <c r="N232" s="720" t="s">
        <v>949</v>
      </c>
      <c r="O232" s="719"/>
      <c r="P232" s="718">
        <v>526.39999999999964</v>
      </c>
      <c r="Q232" s="715">
        <v>-22903.85999999987</v>
      </c>
      <c r="R232" s="715">
        <v>4117130</v>
      </c>
      <c r="S232" s="715">
        <v>4094226.14</v>
      </c>
      <c r="T232" s="715">
        <v>3898423.9299999997</v>
      </c>
      <c r="U232" s="715">
        <v>3898423.9299999988</v>
      </c>
      <c r="V232" s="715"/>
      <c r="W232" s="715"/>
      <c r="X232" s="715">
        <v>3898423.9299999988</v>
      </c>
      <c r="Y232" s="716"/>
      <c r="Z232" s="716"/>
      <c r="AA232" s="715">
        <v>195802.21000000136</v>
      </c>
      <c r="AB232" s="715">
        <v>218706.07000000123</v>
      </c>
      <c r="AC232" s="715"/>
      <c r="AD232" s="715">
        <v>222704.73</v>
      </c>
      <c r="AE232" s="715">
        <v>-6556.35</v>
      </c>
      <c r="AF232" s="715">
        <v>7082.75</v>
      </c>
      <c r="AG232" s="722">
        <f t="shared" si="9"/>
        <v>0</v>
      </c>
      <c r="AH232" s="722">
        <f t="shared" si="10"/>
        <v>9.3132257461547852E-10</v>
      </c>
      <c r="AI232" s="710">
        <v>597</v>
      </c>
      <c r="AJ232" s="710">
        <v>120000</v>
      </c>
      <c r="AK232" s="710">
        <f t="shared" si="11"/>
        <v>35</v>
      </c>
    </row>
    <row r="233" spans="2:37" x14ac:dyDescent="0.25">
      <c r="B233" s="728">
        <v>576</v>
      </c>
      <c r="C233" s="727" t="s">
        <v>960</v>
      </c>
      <c r="D233" s="726"/>
      <c r="E233" s="725">
        <v>43367.16</v>
      </c>
      <c r="F233" s="724">
        <v>170502.31000000006</v>
      </c>
      <c r="G233" s="724">
        <v>1110000</v>
      </c>
      <c r="H233" s="724">
        <v>1280502.31</v>
      </c>
      <c r="I233" s="724">
        <v>1048287.6600000011</v>
      </c>
      <c r="J233" s="724">
        <v>232214.64999999898</v>
      </c>
      <c r="K233" s="723">
        <v>33223.040000000001</v>
      </c>
      <c r="M233" s="714">
        <v>576</v>
      </c>
      <c r="N233" s="720" t="s">
        <v>960</v>
      </c>
      <c r="O233" s="719"/>
      <c r="P233" s="718">
        <v>43367.16</v>
      </c>
      <c r="Q233" s="715">
        <v>170502.31000000006</v>
      </c>
      <c r="R233" s="715">
        <v>1110000</v>
      </c>
      <c r="S233" s="715">
        <v>1280502.31</v>
      </c>
      <c r="T233" s="715">
        <v>1048287.6600000011</v>
      </c>
      <c r="U233" s="715">
        <v>1048287.6600000011</v>
      </c>
      <c r="V233" s="715"/>
      <c r="W233" s="715"/>
      <c r="X233" s="715">
        <v>1048287.6600000011</v>
      </c>
      <c r="Y233" s="716"/>
      <c r="Z233" s="716"/>
      <c r="AA233" s="715">
        <v>232214.64999999898</v>
      </c>
      <c r="AB233" s="715">
        <v>61712.33999999892</v>
      </c>
      <c r="AC233" s="715"/>
      <c r="AD233" s="715">
        <v>268358.84999999998</v>
      </c>
      <c r="AE233" s="715">
        <v>10144.120000000003</v>
      </c>
      <c r="AF233" s="715">
        <v>33223.040000000001</v>
      </c>
      <c r="AG233" s="722">
        <f t="shared" si="9"/>
        <v>0</v>
      </c>
      <c r="AH233" s="722">
        <f t="shared" si="10"/>
        <v>0</v>
      </c>
      <c r="AI233" s="710">
        <v>598</v>
      </c>
      <c r="AJ233" s="710">
        <v>150000</v>
      </c>
      <c r="AK233" s="710">
        <f t="shared" si="11"/>
        <v>22</v>
      </c>
    </row>
    <row r="234" spans="2:37" x14ac:dyDescent="0.25">
      <c r="B234" s="728">
        <v>577</v>
      </c>
      <c r="C234" s="727" t="s">
        <v>971</v>
      </c>
      <c r="D234" s="726"/>
      <c r="E234" s="725">
        <v>1847.45</v>
      </c>
      <c r="F234" s="724">
        <v>33139.149999999994</v>
      </c>
      <c r="G234" s="724">
        <v>220000</v>
      </c>
      <c r="H234" s="724">
        <v>253139.15</v>
      </c>
      <c r="I234" s="724">
        <v>240165.2900000001</v>
      </c>
      <c r="J234" s="724">
        <v>12973.859999999899</v>
      </c>
      <c r="K234" s="723">
        <v>1252.45</v>
      </c>
      <c r="M234" s="714">
        <v>577</v>
      </c>
      <c r="N234" s="720" t="s">
        <v>971</v>
      </c>
      <c r="O234" s="719"/>
      <c r="P234" s="718">
        <v>1847.4499999999998</v>
      </c>
      <c r="Q234" s="715">
        <v>33139.149999999994</v>
      </c>
      <c r="R234" s="715">
        <v>220000</v>
      </c>
      <c r="S234" s="715">
        <v>253139.15</v>
      </c>
      <c r="T234" s="715">
        <v>240165.2900000001</v>
      </c>
      <c r="U234" s="717">
        <v>240165.2900000001</v>
      </c>
      <c r="V234" s="717"/>
      <c r="W234" s="717"/>
      <c r="X234" s="715">
        <v>240165.2900000001</v>
      </c>
      <c r="Y234" s="716"/>
      <c r="Z234" s="716"/>
      <c r="AA234" s="715">
        <v>12973.859999999899</v>
      </c>
      <c r="AB234" s="715">
        <v>-20165.290000000095</v>
      </c>
      <c r="AC234" s="715"/>
      <c r="AD234" s="715">
        <v>7922.8200000000006</v>
      </c>
      <c r="AE234" s="715">
        <v>595</v>
      </c>
      <c r="AF234" s="715">
        <v>1252.4499999999998</v>
      </c>
      <c r="AG234" s="722">
        <f t="shared" si="9"/>
        <v>0</v>
      </c>
      <c r="AH234" s="722">
        <f t="shared" si="10"/>
        <v>0</v>
      </c>
    </row>
    <row r="235" spans="2:37" x14ac:dyDescent="0.25">
      <c r="B235" s="728">
        <v>579</v>
      </c>
      <c r="C235" s="727" t="s">
        <v>961</v>
      </c>
      <c r="D235" s="726"/>
      <c r="E235" s="725">
        <v>17484.12</v>
      </c>
      <c r="F235" s="724">
        <v>80120.449999999953</v>
      </c>
      <c r="G235" s="724">
        <v>680000</v>
      </c>
      <c r="H235" s="724">
        <v>760120.45</v>
      </c>
      <c r="I235" s="724">
        <v>663475.46000000008</v>
      </c>
      <c r="J235" s="724">
        <v>96644.989999999874</v>
      </c>
      <c r="K235" s="723">
        <v>16904.88</v>
      </c>
      <c r="M235" s="714">
        <v>579</v>
      </c>
      <c r="N235" s="720" t="s">
        <v>961</v>
      </c>
      <c r="O235" s="719"/>
      <c r="P235" s="718">
        <v>17484.12</v>
      </c>
      <c r="Q235" s="715">
        <v>80120.449999999953</v>
      </c>
      <c r="R235" s="715">
        <v>680000</v>
      </c>
      <c r="S235" s="715">
        <v>760120.45</v>
      </c>
      <c r="T235" s="715">
        <v>663475.46000000008</v>
      </c>
      <c r="U235" s="715">
        <v>663475.45999999985</v>
      </c>
      <c r="V235" s="715"/>
      <c r="W235" s="715"/>
      <c r="X235" s="715">
        <v>663475.45999999985</v>
      </c>
      <c r="Y235" s="716"/>
      <c r="Z235" s="716"/>
      <c r="AA235" s="715">
        <v>96644.990000000107</v>
      </c>
      <c r="AB235" s="715">
        <v>16524.540000000154</v>
      </c>
      <c r="AC235" s="715"/>
      <c r="AD235" s="715">
        <v>111071.72</v>
      </c>
      <c r="AE235" s="715">
        <v>579.23999999999978</v>
      </c>
      <c r="AF235" s="715">
        <v>16904.879999999997</v>
      </c>
      <c r="AG235" s="722">
        <f t="shared" si="9"/>
        <v>0</v>
      </c>
      <c r="AH235" s="722">
        <f t="shared" si="10"/>
        <v>2.3283064365386963E-10</v>
      </c>
    </row>
    <row r="236" spans="2:37" x14ac:dyDescent="0.25">
      <c r="B236" s="728">
        <v>580</v>
      </c>
      <c r="C236" s="727" t="s">
        <v>972</v>
      </c>
      <c r="D236" s="726"/>
      <c r="E236" s="725">
        <v>1852.36</v>
      </c>
      <c r="F236" s="724">
        <v>29075.660000000003</v>
      </c>
      <c r="G236" s="724">
        <v>293333</v>
      </c>
      <c r="H236" s="724">
        <v>322408.66000000003</v>
      </c>
      <c r="I236" s="724">
        <v>281038.03000000003</v>
      </c>
      <c r="J236" s="724">
        <v>41370.630000000005</v>
      </c>
      <c r="K236" s="723">
        <v>858.11</v>
      </c>
      <c r="M236" s="714">
        <v>580</v>
      </c>
      <c r="N236" s="720" t="s">
        <v>972</v>
      </c>
      <c r="O236" s="719"/>
      <c r="P236" s="718">
        <v>1852.3599999999997</v>
      </c>
      <c r="Q236" s="715">
        <v>29075.660000000003</v>
      </c>
      <c r="R236" s="715">
        <v>293333</v>
      </c>
      <c r="S236" s="715">
        <v>322408.66000000003</v>
      </c>
      <c r="T236" s="715">
        <v>281038.03000000003</v>
      </c>
      <c r="U236" s="717">
        <v>281038.03000000038</v>
      </c>
      <c r="V236" s="717"/>
      <c r="W236" s="717"/>
      <c r="X236" s="715">
        <v>281038.03000000038</v>
      </c>
      <c r="Y236" s="716"/>
      <c r="Z236" s="716"/>
      <c r="AA236" s="715">
        <v>41370.629999999655</v>
      </c>
      <c r="AB236" s="715">
        <v>12294.969999999652</v>
      </c>
      <c r="AC236" s="715"/>
      <c r="AD236" s="715">
        <v>50972.36</v>
      </c>
      <c r="AE236" s="715">
        <v>994.25</v>
      </c>
      <c r="AF236" s="715">
        <v>858.10999999999967</v>
      </c>
      <c r="AG236" s="722">
        <f t="shared" si="9"/>
        <v>0</v>
      </c>
      <c r="AH236" s="722">
        <f t="shared" si="10"/>
        <v>-3.4924596548080444E-10</v>
      </c>
    </row>
    <row r="237" spans="2:37" x14ac:dyDescent="0.25">
      <c r="B237" s="728">
        <v>584</v>
      </c>
      <c r="C237" s="727" t="s">
        <v>973</v>
      </c>
      <c r="D237" s="726"/>
      <c r="E237" s="725">
        <v>18729.25</v>
      </c>
      <c r="F237" s="724">
        <v>143525.44</v>
      </c>
      <c r="G237" s="724">
        <v>550000</v>
      </c>
      <c r="H237" s="724">
        <v>693525.44</v>
      </c>
      <c r="I237" s="724">
        <v>591754.25000000035</v>
      </c>
      <c r="J237" s="724">
        <v>101771.18999999959</v>
      </c>
      <c r="K237" s="723">
        <v>21784.799999999999</v>
      </c>
      <c r="M237" s="714">
        <v>584</v>
      </c>
      <c r="N237" s="720" t="s">
        <v>973</v>
      </c>
      <c r="O237" s="719"/>
      <c r="P237" s="718">
        <v>18729.25</v>
      </c>
      <c r="Q237" s="715">
        <v>143525.44</v>
      </c>
      <c r="R237" s="715">
        <v>550000</v>
      </c>
      <c r="S237" s="715">
        <v>693525.44</v>
      </c>
      <c r="T237" s="715">
        <v>591754.25000000035</v>
      </c>
      <c r="U237" s="717">
        <v>591754.25000000012</v>
      </c>
      <c r="V237" s="717"/>
      <c r="W237" s="717"/>
      <c r="X237" s="715">
        <v>591754.25000000012</v>
      </c>
      <c r="Y237" s="716"/>
      <c r="Z237" s="716"/>
      <c r="AA237" s="715">
        <v>101771.18999999983</v>
      </c>
      <c r="AB237" s="715">
        <v>-41754.250000000175</v>
      </c>
      <c r="AC237" s="715"/>
      <c r="AD237" s="715">
        <v>130322.40000000001</v>
      </c>
      <c r="AE237" s="715">
        <v>-3055.55</v>
      </c>
      <c r="AF237" s="715">
        <v>21784.799999999999</v>
      </c>
      <c r="AG237" s="722">
        <f t="shared" si="9"/>
        <v>0</v>
      </c>
      <c r="AH237" s="722">
        <f t="shared" si="10"/>
        <v>2.3283064365386963E-10</v>
      </c>
    </row>
    <row r="238" spans="2:37" x14ac:dyDescent="0.25">
      <c r="B238" s="728">
        <v>597</v>
      </c>
      <c r="C238" s="727" t="s">
        <v>974</v>
      </c>
      <c r="D238" s="726"/>
      <c r="E238" s="725">
        <v>22596</v>
      </c>
      <c r="F238" s="724">
        <v>187839.51</v>
      </c>
      <c r="G238" s="724">
        <v>110000</v>
      </c>
      <c r="H238" s="724">
        <v>297839.51</v>
      </c>
      <c r="I238" s="724">
        <v>224217.41000000003</v>
      </c>
      <c r="J238" s="724">
        <v>73622.099999999977</v>
      </c>
      <c r="K238" s="723">
        <v>3357.94</v>
      </c>
      <c r="M238" s="714">
        <v>597</v>
      </c>
      <c r="N238" s="720" t="s">
        <v>974</v>
      </c>
      <c r="O238" s="719"/>
      <c r="P238" s="718">
        <v>22596</v>
      </c>
      <c r="Q238" s="715">
        <v>187839.51</v>
      </c>
      <c r="R238" s="715">
        <v>110000</v>
      </c>
      <c r="S238" s="715">
        <v>297839.51</v>
      </c>
      <c r="T238" s="715">
        <v>224217.41000000003</v>
      </c>
      <c r="U238" s="717">
        <v>224217.40999999997</v>
      </c>
      <c r="V238" s="717"/>
      <c r="W238" s="717"/>
      <c r="X238" s="715">
        <v>224217.40999999997</v>
      </c>
      <c r="Y238" s="716"/>
      <c r="Z238" s="716"/>
      <c r="AA238" s="715">
        <v>73622.100000000035</v>
      </c>
      <c r="AB238" s="715">
        <v>-114217.40999999997</v>
      </c>
      <c r="AC238" s="715"/>
      <c r="AD238" s="715">
        <v>75700.680000000008</v>
      </c>
      <c r="AE238" s="715">
        <v>19238.060000000001</v>
      </c>
      <c r="AF238" s="715">
        <v>3357.9399999999987</v>
      </c>
      <c r="AG238" s="722">
        <f t="shared" si="9"/>
        <v>0</v>
      </c>
      <c r="AH238" s="722">
        <f t="shared" si="10"/>
        <v>0</v>
      </c>
    </row>
    <row r="239" spans="2:37" x14ac:dyDescent="0.25">
      <c r="B239" s="728">
        <v>598</v>
      </c>
      <c r="C239" s="727" t="s">
        <v>975</v>
      </c>
      <c r="D239" s="726"/>
      <c r="E239" s="725">
        <v>7292.9</v>
      </c>
      <c r="F239" s="724">
        <v>68560.390000000014</v>
      </c>
      <c r="G239" s="724">
        <v>137500</v>
      </c>
      <c r="H239" s="724">
        <v>206060.39</v>
      </c>
      <c r="I239" s="724">
        <v>210588.84999999969</v>
      </c>
      <c r="J239" s="724">
        <v>-4528.4599999996717</v>
      </c>
      <c r="K239" s="723">
        <v>681.35</v>
      </c>
      <c r="M239" s="714">
        <v>598</v>
      </c>
      <c r="N239" s="720" t="s">
        <v>975</v>
      </c>
      <c r="O239" s="719"/>
      <c r="P239" s="718">
        <v>7292.9</v>
      </c>
      <c r="Q239" s="715">
        <v>68560.390000000014</v>
      </c>
      <c r="R239" s="715">
        <v>137500</v>
      </c>
      <c r="S239" s="715">
        <v>206060.39</v>
      </c>
      <c r="T239" s="715">
        <v>210588.84999999969</v>
      </c>
      <c r="U239" s="717">
        <v>210588.84999999969</v>
      </c>
      <c r="V239" s="717"/>
      <c r="W239" s="717"/>
      <c r="X239" s="715">
        <v>210588.84999999969</v>
      </c>
      <c r="Y239" s="716"/>
      <c r="Z239" s="716"/>
      <c r="AA239" s="715">
        <v>-4528.4599999996717</v>
      </c>
      <c r="AB239" s="715">
        <v>-73088.849999999686</v>
      </c>
      <c r="AC239" s="715"/>
      <c r="AD239" s="715">
        <v>4400.5</v>
      </c>
      <c r="AE239" s="715">
        <v>6611.5499999999993</v>
      </c>
      <c r="AF239" s="715">
        <v>681.35000000000036</v>
      </c>
      <c r="AG239" s="722">
        <f t="shared" si="9"/>
        <v>0</v>
      </c>
      <c r="AH239" s="722">
        <f t="shared" si="10"/>
        <v>0</v>
      </c>
    </row>
    <row r="240" spans="2:37" x14ac:dyDescent="0.25">
      <c r="M240" s="714"/>
      <c r="N240" s="720"/>
      <c r="O240" s="719"/>
      <c r="P240" s="718"/>
      <c r="Q240" s="715"/>
      <c r="R240" s="715"/>
      <c r="S240" s="715"/>
      <c r="T240" s="715"/>
      <c r="U240" s="717"/>
      <c r="V240" s="717"/>
      <c r="W240" s="717"/>
      <c r="X240" s="715"/>
      <c r="Y240" s="716"/>
      <c r="Z240" s="716"/>
      <c r="AA240" s="715"/>
      <c r="AB240" s="715"/>
      <c r="AC240" s="715"/>
      <c r="AD240" s="715"/>
      <c r="AE240" s="715"/>
      <c r="AF240" s="715"/>
    </row>
    <row r="241" spans="10:35" x14ac:dyDescent="0.25">
      <c r="J241" s="721">
        <f>SUM(J6:J240)</f>
        <v>25538122.250000026</v>
      </c>
      <c r="K241" s="721">
        <f>SUM(K6:K240)</f>
        <v>2305256.9</v>
      </c>
      <c r="M241" s="714"/>
      <c r="N241" s="720"/>
      <c r="O241" s="719"/>
      <c r="P241" s="718"/>
      <c r="Q241" s="715"/>
      <c r="R241" s="715"/>
      <c r="S241" s="715"/>
      <c r="T241" s="715"/>
      <c r="U241" s="717"/>
      <c r="V241" s="717"/>
      <c r="W241" s="717"/>
      <c r="X241" s="715"/>
      <c r="Y241" s="716"/>
      <c r="Z241" s="716"/>
      <c r="AA241" s="715">
        <f t="shared" ref="AA241:AH241" si="12">SUM(AA6:AA240)</f>
        <v>25538122.250000011</v>
      </c>
      <c r="AB241" s="715">
        <f t="shared" si="12"/>
        <v>158986.5300000037</v>
      </c>
      <c r="AC241" s="715">
        <f t="shared" si="12"/>
        <v>0</v>
      </c>
      <c r="AD241" s="715">
        <f t="shared" si="12"/>
        <v>30356247.839999989</v>
      </c>
      <c r="AE241" s="715">
        <f t="shared" si="12"/>
        <v>340188.02000000008</v>
      </c>
      <c r="AF241" s="715">
        <f t="shared" si="12"/>
        <v>2305256.9</v>
      </c>
      <c r="AG241" s="715">
        <f t="shared" si="12"/>
        <v>-4.7181009099617199E-13</v>
      </c>
      <c r="AH241" s="715">
        <f t="shared" si="12"/>
        <v>-3.9581209421157837E-9</v>
      </c>
      <c r="AI241" s="715"/>
    </row>
    <row r="242" spans="10:35" x14ac:dyDescent="0.25">
      <c r="M242" s="714"/>
      <c r="N242" s="720"/>
      <c r="O242" s="719"/>
      <c r="P242" s="718"/>
      <c r="Q242" s="715"/>
      <c r="R242" s="715"/>
      <c r="S242" s="715"/>
      <c r="T242" s="715"/>
      <c r="U242" s="717"/>
      <c r="V242" s="717"/>
      <c r="W242" s="717"/>
      <c r="X242" s="715"/>
      <c r="Y242" s="716"/>
      <c r="Z242" s="716"/>
      <c r="AA242" s="715"/>
      <c r="AB242" s="715"/>
      <c r="AC242" s="715"/>
      <c r="AD242" s="715"/>
      <c r="AE242" s="715"/>
      <c r="AF242" s="715">
        <f>AF241-K241</f>
        <v>0</v>
      </c>
    </row>
    <row r="250" spans="10:35" x14ac:dyDescent="0.25">
      <c r="M250" s="714"/>
      <c r="N250" s="713"/>
      <c r="O250" s="712"/>
      <c r="P250" s="711"/>
      <c r="Q250" s="711"/>
      <c r="R250" s="711"/>
      <c r="S250" s="711"/>
      <c r="T250" s="711"/>
      <c r="U250" s="711"/>
      <c r="V250" s="711"/>
      <c r="W250" s="711"/>
      <c r="X250" s="711"/>
      <c r="Y250" s="711"/>
      <c r="Z250" s="711"/>
      <c r="AA250" s="711"/>
      <c r="AB250" s="711"/>
      <c r="AC250" s="711"/>
      <c r="AD250" s="711"/>
      <c r="AE250" s="711"/>
      <c r="AF250" s="711"/>
    </row>
  </sheetData>
  <mergeCells count="18">
    <mergeCell ref="AA3:AA5"/>
    <mergeCell ref="AB3:AB5"/>
    <mergeCell ref="AD3:AD5"/>
    <mergeCell ref="AE3:AE5"/>
    <mergeCell ref="M1:AF1"/>
    <mergeCell ref="P3:P5"/>
    <mergeCell ref="Q3:Q5"/>
    <mergeCell ref="R3:R5"/>
    <mergeCell ref="S3:S5"/>
    <mergeCell ref="T3:T5"/>
    <mergeCell ref="K3:K5"/>
    <mergeCell ref="B1:K1"/>
    <mergeCell ref="E3:E5"/>
    <mergeCell ref="F3:F5"/>
    <mergeCell ref="G3:G5"/>
    <mergeCell ref="H3:H5"/>
    <mergeCell ref="I3:I5"/>
    <mergeCell ref="J3:J5"/>
  </mergeCell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B2:P31"/>
  <sheetViews>
    <sheetView showGridLines="0" showRowColHeaders="0" workbookViewId="0">
      <pane ySplit="44" topLeftCell="A45" activePane="bottomLeft" state="frozen"/>
      <selection pane="bottomLeft" activeCell="A45" sqref="A45"/>
    </sheetView>
  </sheetViews>
  <sheetFormatPr defaultRowHeight="12.75" x14ac:dyDescent="0.2"/>
  <cols>
    <col min="1" max="16384" width="9.140625" style="1"/>
  </cols>
  <sheetData>
    <row r="2" spans="2:16" x14ac:dyDescent="0.2">
      <c r="B2" s="27"/>
      <c r="C2" s="50"/>
      <c r="D2" s="50"/>
      <c r="E2" s="50"/>
      <c r="F2" s="50"/>
      <c r="G2" s="50"/>
      <c r="H2" s="50"/>
      <c r="I2" s="50"/>
      <c r="J2" s="50"/>
      <c r="K2" s="50"/>
      <c r="L2" s="50"/>
      <c r="M2" s="50"/>
      <c r="N2" s="50"/>
      <c r="O2" s="50"/>
      <c r="P2" s="28"/>
    </row>
    <row r="3" spans="2:16" ht="24" customHeight="1" x14ac:dyDescent="0.2">
      <c r="B3" s="859" t="s">
        <v>41</v>
      </c>
      <c r="C3" s="860"/>
      <c r="D3" s="860"/>
      <c r="E3" s="860"/>
      <c r="F3" s="860"/>
      <c r="G3" s="860"/>
      <c r="H3" s="860"/>
      <c r="I3" s="860"/>
      <c r="J3" s="860"/>
      <c r="K3" s="860"/>
      <c r="L3" s="860"/>
      <c r="M3" s="860"/>
      <c r="N3" s="860"/>
      <c r="O3" s="860"/>
      <c r="P3" s="861"/>
    </row>
    <row r="4" spans="2:16" x14ac:dyDescent="0.2">
      <c r="B4" s="51"/>
      <c r="C4" s="52"/>
      <c r="D4" s="805"/>
      <c r="E4" s="52"/>
      <c r="F4" s="52"/>
      <c r="G4" s="52"/>
      <c r="H4" s="52"/>
      <c r="I4" s="52"/>
      <c r="J4" s="52"/>
      <c r="K4" s="52"/>
      <c r="L4" s="52"/>
      <c r="M4" s="52"/>
      <c r="N4" s="52"/>
      <c r="O4" s="52"/>
      <c r="P4" s="53"/>
    </row>
    <row r="5" spans="2:16" x14ac:dyDescent="0.2">
      <c r="B5" s="877" t="s">
        <v>42</v>
      </c>
      <c r="C5" s="878"/>
      <c r="D5" s="878"/>
      <c r="E5" s="878"/>
      <c r="F5" s="878"/>
      <c r="G5" s="878"/>
      <c r="H5" s="878"/>
      <c r="I5" s="878"/>
      <c r="J5" s="878"/>
      <c r="K5" s="878"/>
      <c r="L5" s="878"/>
      <c r="M5" s="878"/>
      <c r="N5" s="878"/>
      <c r="O5" s="878"/>
      <c r="P5" s="879"/>
    </row>
    <row r="6" spans="2:16" x14ac:dyDescent="0.2">
      <c r="B6" s="51"/>
      <c r="C6" s="52"/>
      <c r="D6" s="52"/>
      <c r="E6" s="52"/>
      <c r="F6" s="52"/>
      <c r="G6" s="52"/>
      <c r="H6" s="52"/>
      <c r="I6" s="52"/>
      <c r="J6" s="52"/>
      <c r="K6" s="52"/>
      <c r="L6" s="52"/>
      <c r="M6" s="52"/>
      <c r="N6" s="52"/>
      <c r="O6" s="52"/>
      <c r="P6" s="53"/>
    </row>
    <row r="7" spans="2:16" x14ac:dyDescent="0.2">
      <c r="B7" s="51"/>
      <c r="C7" s="52"/>
      <c r="D7" s="52"/>
      <c r="E7" s="52"/>
      <c r="F7" s="52"/>
      <c r="G7" s="52"/>
      <c r="H7" s="52"/>
      <c r="I7" s="52"/>
      <c r="J7" s="52"/>
      <c r="K7" s="52"/>
      <c r="L7" s="52"/>
      <c r="M7" s="52"/>
      <c r="N7" s="52"/>
      <c r="O7" s="52"/>
      <c r="P7" s="53"/>
    </row>
    <row r="8" spans="2:16" x14ac:dyDescent="0.2">
      <c r="B8" s="51"/>
      <c r="C8" s="52"/>
      <c r="D8" s="52"/>
      <c r="E8" s="52"/>
      <c r="F8" s="52"/>
      <c r="G8" s="52"/>
      <c r="H8" s="52"/>
      <c r="I8" s="52"/>
      <c r="J8" s="52"/>
      <c r="K8" s="52"/>
      <c r="L8" s="52"/>
      <c r="M8" s="52"/>
      <c r="N8" s="52"/>
      <c r="O8" s="52"/>
      <c r="P8" s="53"/>
    </row>
    <row r="9" spans="2:16" x14ac:dyDescent="0.2">
      <c r="B9" s="51"/>
      <c r="C9" s="52"/>
      <c r="D9" s="52"/>
      <c r="E9" s="52"/>
      <c r="F9" s="52"/>
      <c r="G9" s="52"/>
      <c r="H9" s="52"/>
      <c r="I9" s="52"/>
      <c r="J9" s="52"/>
      <c r="K9" s="52"/>
      <c r="L9" s="52"/>
      <c r="M9" s="52"/>
      <c r="N9" s="52"/>
      <c r="O9" s="52"/>
      <c r="P9" s="53"/>
    </row>
    <row r="10" spans="2:16" ht="12.75" customHeight="1" x14ac:dyDescent="0.2">
      <c r="B10" s="880" t="s">
        <v>43</v>
      </c>
      <c r="C10" s="881" t="s">
        <v>993</v>
      </c>
      <c r="D10" s="52"/>
      <c r="E10" s="52"/>
      <c r="F10" s="52"/>
      <c r="G10" s="52"/>
      <c r="H10" s="52"/>
      <c r="I10" s="52"/>
      <c r="J10" s="52"/>
      <c r="K10" s="52"/>
      <c r="L10" s="52"/>
      <c r="M10" s="52"/>
      <c r="N10" s="52"/>
      <c r="O10" s="52"/>
      <c r="P10" s="53"/>
    </row>
    <row r="11" spans="2:16" ht="12.75" customHeight="1" x14ac:dyDescent="0.2">
      <c r="B11" s="880"/>
      <c r="C11" s="882"/>
      <c r="D11" s="52"/>
      <c r="E11" s="52"/>
      <c r="F11" s="52"/>
      <c r="G11" s="52"/>
      <c r="H11" s="52"/>
      <c r="I11" s="52"/>
      <c r="J11" s="52"/>
      <c r="K11" s="52"/>
      <c r="L11" s="52"/>
      <c r="M11" s="52"/>
      <c r="N11" s="52"/>
      <c r="O11" s="52"/>
      <c r="P11" s="53"/>
    </row>
    <row r="12" spans="2:16" x14ac:dyDescent="0.2">
      <c r="B12" s="880"/>
      <c r="C12" s="882"/>
      <c r="D12" s="52"/>
      <c r="E12" s="52"/>
      <c r="F12" s="52"/>
      <c r="G12" s="52"/>
      <c r="H12" s="52"/>
      <c r="I12" s="52"/>
      <c r="J12" s="52"/>
      <c r="K12" s="52"/>
      <c r="L12" s="52"/>
      <c r="M12" s="52"/>
      <c r="N12" s="52"/>
      <c r="O12" s="52"/>
      <c r="P12" s="53"/>
    </row>
    <row r="13" spans="2:16" x14ac:dyDescent="0.2">
      <c r="B13" s="880"/>
      <c r="C13" s="882"/>
      <c r="D13" s="52"/>
      <c r="E13" s="52"/>
      <c r="F13" s="52"/>
      <c r="G13" s="52"/>
      <c r="H13" s="52"/>
      <c r="I13" s="52"/>
      <c r="J13" s="52"/>
      <c r="K13" s="52"/>
      <c r="L13" s="52"/>
      <c r="M13" s="52"/>
      <c r="N13" s="52"/>
      <c r="O13" s="52"/>
      <c r="P13" s="53"/>
    </row>
    <row r="14" spans="2:16" x14ac:dyDescent="0.2">
      <c r="B14" s="880"/>
      <c r="C14" s="882"/>
      <c r="D14" s="52"/>
      <c r="E14" s="52"/>
      <c r="F14" s="52"/>
      <c r="G14" s="52"/>
      <c r="H14" s="52"/>
      <c r="I14" s="52"/>
      <c r="J14" s="52"/>
      <c r="K14" s="52"/>
      <c r="L14" s="52"/>
      <c r="M14" s="52"/>
      <c r="N14" s="52"/>
      <c r="O14" s="52"/>
      <c r="P14" s="53"/>
    </row>
    <row r="15" spans="2:16" x14ac:dyDescent="0.2">
      <c r="B15" s="880"/>
      <c r="C15" s="881" t="s">
        <v>994</v>
      </c>
      <c r="D15" s="52"/>
      <c r="E15" s="52"/>
      <c r="F15" s="52"/>
      <c r="G15" s="52"/>
      <c r="H15" s="52"/>
      <c r="I15" s="52"/>
      <c r="J15" s="52"/>
      <c r="K15" s="52"/>
      <c r="L15" s="52"/>
      <c r="M15" s="52"/>
      <c r="N15" s="52"/>
      <c r="O15" s="52"/>
      <c r="P15" s="53"/>
    </row>
    <row r="16" spans="2:16" x14ac:dyDescent="0.2">
      <c r="B16" s="880"/>
      <c r="C16" s="882"/>
      <c r="D16" s="52"/>
      <c r="E16" s="52"/>
      <c r="F16" s="52"/>
      <c r="G16" s="52"/>
      <c r="H16" s="52"/>
      <c r="I16" s="52"/>
      <c r="J16" s="52"/>
      <c r="K16" s="52"/>
      <c r="L16" s="52"/>
      <c r="M16" s="52"/>
      <c r="N16" s="52"/>
      <c r="O16" s="52"/>
      <c r="P16" s="53"/>
    </row>
    <row r="17" spans="2:16" x14ac:dyDescent="0.2">
      <c r="B17" s="880"/>
      <c r="C17" s="882"/>
      <c r="D17" s="52"/>
      <c r="E17" s="52"/>
      <c r="F17" s="52"/>
      <c r="G17" s="52"/>
      <c r="H17" s="52"/>
      <c r="I17" s="52"/>
      <c r="J17" s="52"/>
      <c r="K17" s="52"/>
      <c r="L17" s="52"/>
      <c r="M17" s="52"/>
      <c r="N17" s="52"/>
      <c r="O17" s="52"/>
      <c r="P17" s="53"/>
    </row>
    <row r="18" spans="2:16" x14ac:dyDescent="0.2">
      <c r="B18" s="880"/>
      <c r="C18" s="882"/>
      <c r="D18" s="52"/>
      <c r="E18" s="52"/>
      <c r="F18" s="52"/>
      <c r="G18" s="52"/>
      <c r="H18" s="52"/>
      <c r="I18" s="52"/>
      <c r="J18" s="52"/>
      <c r="K18" s="52"/>
      <c r="L18" s="52"/>
      <c r="M18" s="52"/>
      <c r="N18" s="52"/>
      <c r="O18" s="52"/>
      <c r="P18" s="53"/>
    </row>
    <row r="19" spans="2:16" x14ac:dyDescent="0.2">
      <c r="B19" s="880"/>
      <c r="C19" s="882"/>
      <c r="D19" s="52"/>
      <c r="E19" s="52"/>
      <c r="F19" s="52"/>
      <c r="G19" s="52"/>
      <c r="H19" s="52"/>
      <c r="I19" s="52"/>
      <c r="J19" s="52"/>
      <c r="K19" s="52"/>
      <c r="L19" s="52"/>
      <c r="M19" s="52"/>
      <c r="N19" s="52"/>
      <c r="O19" s="52"/>
      <c r="P19" s="53"/>
    </row>
    <row r="20" spans="2:16" x14ac:dyDescent="0.2">
      <c r="B20" s="880"/>
      <c r="C20" s="882"/>
      <c r="D20" s="52"/>
      <c r="E20" s="52"/>
      <c r="F20" s="52"/>
      <c r="G20" s="52"/>
      <c r="H20" s="52"/>
      <c r="I20" s="52"/>
      <c r="J20" s="52"/>
      <c r="K20" s="52"/>
      <c r="L20" s="52"/>
      <c r="M20" s="52"/>
      <c r="N20" s="52"/>
      <c r="O20" s="52"/>
      <c r="P20" s="53"/>
    </row>
    <row r="21" spans="2:16" x14ac:dyDescent="0.2">
      <c r="B21" s="880"/>
      <c r="C21" s="882"/>
      <c r="D21" s="52"/>
      <c r="E21" s="52"/>
      <c r="F21" s="52"/>
      <c r="G21" s="52"/>
      <c r="H21" s="52"/>
      <c r="I21" s="52"/>
      <c r="J21" s="52"/>
      <c r="K21" s="52"/>
      <c r="L21" s="52"/>
      <c r="M21" s="52"/>
      <c r="N21" s="52"/>
      <c r="O21" s="52"/>
      <c r="P21" s="53"/>
    </row>
    <row r="22" spans="2:16" x14ac:dyDescent="0.2">
      <c r="B22" s="880"/>
      <c r="C22" s="881" t="s">
        <v>995</v>
      </c>
      <c r="D22" s="52"/>
      <c r="E22" s="52"/>
      <c r="F22" s="52"/>
      <c r="G22" s="52"/>
      <c r="H22" s="52"/>
      <c r="I22" s="52"/>
      <c r="J22" s="52"/>
      <c r="K22" s="52"/>
      <c r="L22" s="52"/>
      <c r="M22" s="52"/>
      <c r="N22" s="52"/>
      <c r="O22" s="52"/>
      <c r="P22" s="53"/>
    </row>
    <row r="23" spans="2:16" x14ac:dyDescent="0.2">
      <c r="B23" s="880"/>
      <c r="C23" s="882"/>
      <c r="D23" s="52"/>
      <c r="E23" s="52"/>
      <c r="F23" s="52"/>
      <c r="G23" s="52"/>
      <c r="H23" s="52"/>
      <c r="I23" s="52"/>
      <c r="J23" s="52"/>
      <c r="K23" s="52"/>
      <c r="L23" s="52"/>
      <c r="M23" s="52"/>
      <c r="N23" s="52"/>
      <c r="O23" s="52"/>
      <c r="P23" s="53"/>
    </row>
    <row r="24" spans="2:16" x14ac:dyDescent="0.2">
      <c r="B24" s="880"/>
      <c r="C24" s="882"/>
      <c r="D24" s="52"/>
      <c r="E24" s="52"/>
      <c r="F24" s="52"/>
      <c r="G24" s="52"/>
      <c r="H24" s="52"/>
      <c r="I24" s="52"/>
      <c r="J24" s="52"/>
      <c r="K24" s="52"/>
      <c r="L24" s="52"/>
      <c r="M24" s="52"/>
      <c r="N24" s="52"/>
      <c r="O24" s="52"/>
      <c r="P24" s="53"/>
    </row>
    <row r="25" spans="2:16" x14ac:dyDescent="0.2">
      <c r="B25" s="880"/>
      <c r="C25" s="882"/>
      <c r="D25" s="52"/>
      <c r="E25" s="52"/>
      <c r="F25" s="52"/>
      <c r="G25" s="52"/>
      <c r="H25" s="52"/>
      <c r="I25" s="52"/>
      <c r="J25" s="52"/>
      <c r="K25" s="52"/>
      <c r="L25" s="52"/>
      <c r="M25" s="52"/>
      <c r="N25" s="52"/>
      <c r="O25" s="52"/>
      <c r="P25" s="53"/>
    </row>
    <row r="26" spans="2:16" x14ac:dyDescent="0.2">
      <c r="B26" s="880"/>
      <c r="C26" s="882"/>
      <c r="D26" s="52"/>
      <c r="E26" s="52"/>
      <c r="F26" s="52"/>
      <c r="G26" s="52"/>
      <c r="H26" s="52"/>
      <c r="I26" s="52"/>
      <c r="J26" s="52"/>
      <c r="K26" s="52"/>
      <c r="L26" s="52"/>
      <c r="M26" s="52"/>
      <c r="N26" s="52"/>
      <c r="O26" s="52"/>
      <c r="P26" s="53"/>
    </row>
    <row r="27" spans="2:16" x14ac:dyDescent="0.2">
      <c r="B27" s="55"/>
      <c r="C27" s="54"/>
      <c r="D27" s="52"/>
      <c r="E27" s="52"/>
      <c r="F27" s="52"/>
      <c r="G27" s="52"/>
      <c r="H27" s="52"/>
      <c r="I27" s="52"/>
      <c r="J27" s="52"/>
      <c r="K27" s="52"/>
      <c r="L27" s="52"/>
      <c r="M27" s="52"/>
      <c r="N27" s="52"/>
      <c r="O27" s="52"/>
      <c r="P27" s="53"/>
    </row>
    <row r="28" spans="2:16" x14ac:dyDescent="0.2">
      <c r="B28" s="55"/>
      <c r="C28" s="52"/>
      <c r="D28" s="52"/>
      <c r="E28" s="52"/>
      <c r="F28" s="52"/>
      <c r="G28" s="52"/>
      <c r="H28" s="52"/>
      <c r="I28" s="52"/>
      <c r="J28" s="52"/>
      <c r="K28" s="52"/>
      <c r="L28" s="52"/>
      <c r="M28" s="52"/>
      <c r="N28" s="52"/>
      <c r="O28" s="52"/>
      <c r="P28" s="53"/>
    </row>
    <row r="29" spans="2:16" x14ac:dyDescent="0.2">
      <c r="B29" s="55"/>
      <c r="C29" s="52"/>
      <c r="D29" s="52"/>
      <c r="E29" s="52"/>
      <c r="F29" s="52"/>
      <c r="G29" s="52"/>
      <c r="H29" s="52"/>
      <c r="I29" s="52"/>
      <c r="J29" s="52"/>
      <c r="K29" s="52"/>
      <c r="L29" s="52"/>
      <c r="M29" s="52"/>
      <c r="N29" s="52"/>
      <c r="O29" s="52"/>
      <c r="P29" s="53"/>
    </row>
    <row r="30" spans="2:16" x14ac:dyDescent="0.2">
      <c r="B30" s="55"/>
      <c r="C30" s="52"/>
      <c r="D30" s="52"/>
      <c r="E30" s="52"/>
      <c r="F30" s="52"/>
      <c r="G30" s="52"/>
      <c r="H30" s="52"/>
      <c r="I30" s="52"/>
      <c r="J30" s="52"/>
      <c r="K30" s="52"/>
      <c r="L30" s="52"/>
      <c r="M30" s="52"/>
      <c r="N30" s="52"/>
      <c r="O30" s="52"/>
      <c r="P30" s="53"/>
    </row>
    <row r="31" spans="2:16" x14ac:dyDescent="0.2">
      <c r="B31" s="29"/>
      <c r="C31" s="56"/>
      <c r="D31" s="56"/>
      <c r="E31" s="56"/>
      <c r="F31" s="56"/>
      <c r="G31" s="56"/>
      <c r="H31" s="56"/>
      <c r="I31" s="56"/>
      <c r="J31" s="56"/>
      <c r="K31" s="56"/>
      <c r="L31" s="56"/>
      <c r="M31" s="56"/>
      <c r="N31" s="56"/>
      <c r="O31" s="56"/>
      <c r="P31" s="30"/>
    </row>
  </sheetData>
  <sheetProtection sheet="1" objects="1" scenarios="1"/>
  <mergeCells count="6">
    <mergeCell ref="B3:P3"/>
    <mergeCell ref="B5:P5"/>
    <mergeCell ref="B10:B26"/>
    <mergeCell ref="C22:C26"/>
    <mergeCell ref="C15:C21"/>
    <mergeCell ref="C10:C14"/>
  </mergeCells>
  <phoneticPr fontId="0"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tabColor indexed="41"/>
    <pageSetUpPr fitToPage="1"/>
  </sheetPr>
  <dimension ref="A1:J201"/>
  <sheetViews>
    <sheetView showGridLines="0" zoomScale="80" zoomScaleNormal="80" zoomScaleSheetLayoutView="100" workbookViewId="0">
      <pane ySplit="3" topLeftCell="A4" activePane="bottomLeft" state="frozen"/>
      <selection pane="bottomLeft" activeCell="A4" sqref="A4"/>
    </sheetView>
  </sheetViews>
  <sheetFormatPr defaultRowHeight="12.75" x14ac:dyDescent="0.2"/>
  <cols>
    <col min="1" max="1" width="9.140625" style="1" customWidth="1"/>
    <col min="2" max="2" width="8" style="18" customWidth="1"/>
    <col min="3" max="3" width="53.28515625" style="393" customWidth="1"/>
    <col min="4" max="4" width="9.140625" style="365" customWidth="1"/>
    <col min="5" max="5" width="9.140625" style="1" hidden="1" customWidth="1"/>
    <col min="6" max="6" width="16.7109375" style="346" customWidth="1"/>
    <col min="7" max="7" width="16.7109375" style="1" customWidth="1"/>
    <col min="8" max="8" width="4.85546875" style="1" customWidth="1"/>
    <col min="9" max="9" width="151.85546875" style="1" customWidth="1"/>
    <col min="10" max="16384" width="9.140625" style="1"/>
  </cols>
  <sheetData>
    <row r="1" spans="1:9" ht="57" customHeight="1" x14ac:dyDescent="0.2">
      <c r="A1" s="58"/>
      <c r="B1" s="312"/>
      <c r="C1" s="312" t="s">
        <v>44</v>
      </c>
      <c r="D1" s="58"/>
      <c r="E1" s="57"/>
      <c r="F1" s="57"/>
      <c r="G1" s="57"/>
      <c r="H1" s="57"/>
      <c r="I1" s="59"/>
    </row>
    <row r="2" spans="1:9" ht="24" customHeight="1" x14ac:dyDescent="0.2">
      <c r="B2" s="363"/>
      <c r="D2" s="15"/>
      <c r="E2" s="15"/>
      <c r="F2" s="15" t="str">
        <f>CONCATENATE('Main Menu'!G5," Budget Plan ",'Main Menu'!B12)</f>
        <v>000 - School Budget Plan 2017-2018</v>
      </c>
      <c r="G2" s="15"/>
      <c r="H2" s="15"/>
      <c r="I2" s="15"/>
    </row>
    <row r="3" spans="1:9" s="61" customFormat="1" ht="43.5" customHeight="1" x14ac:dyDescent="0.2">
      <c r="A3" s="60" t="s">
        <v>45</v>
      </c>
      <c r="B3" s="60" t="s">
        <v>23</v>
      </c>
      <c r="C3" s="60" t="s">
        <v>46</v>
      </c>
      <c r="D3" s="60" t="s">
        <v>47</v>
      </c>
      <c r="E3" s="60" t="s">
        <v>48</v>
      </c>
      <c r="F3" s="60" t="s">
        <v>979</v>
      </c>
      <c r="G3" s="60" t="str">
        <f>CONCATENATE("Year 1 Budget
",'Main Menu'!B12)</f>
        <v>Year 1 Budget
2017-2018</v>
      </c>
      <c r="I3" s="60" t="s">
        <v>49</v>
      </c>
    </row>
    <row r="5" spans="1:9" ht="25.5" hidden="1" customHeight="1" x14ac:dyDescent="0.2">
      <c r="C5" s="34" t="s">
        <v>50</v>
      </c>
      <c r="G5" s="895"/>
      <c r="H5" s="896"/>
    </row>
    <row r="6" spans="1:9" ht="25.5" customHeight="1" x14ac:dyDescent="0.2">
      <c r="C6" s="34" t="s">
        <v>51</v>
      </c>
      <c r="G6" s="897"/>
      <c r="H6" s="898"/>
    </row>
    <row r="7" spans="1:9" ht="25.5" customHeight="1" x14ac:dyDescent="0.2">
      <c r="C7" s="34" t="s">
        <v>52</v>
      </c>
      <c r="G7" s="897"/>
      <c r="H7" s="898"/>
      <c r="I7" s="62" t="str">
        <f>IF(G7="","   Please include the date that the School Governing Body approved the Budget Plan before submitting to the Schools Accountancy Team","")</f>
        <v xml:space="preserve">   Please include the date that the School Governing Body approved the Budget Plan before submitting to the Schools Accountancy Team</v>
      </c>
    </row>
    <row r="8" spans="1:9" ht="18" customHeight="1" x14ac:dyDescent="0.2">
      <c r="C8" s="901" t="s">
        <v>53</v>
      </c>
      <c r="F8" s="530"/>
      <c r="G8" s="530"/>
      <c r="H8" s="530"/>
      <c r="I8" s="530"/>
    </row>
    <row r="9" spans="1:9" s="64" customFormat="1" ht="18" customHeight="1" x14ac:dyDescent="0.2">
      <c r="B9" s="63"/>
      <c r="C9" s="901"/>
      <c r="D9" s="63"/>
    </row>
    <row r="10" spans="1:9" ht="18" customHeight="1" x14ac:dyDescent="0.2">
      <c r="C10" s="34" t="s">
        <v>54</v>
      </c>
      <c r="G10" s="899" t="str">
        <f>IF(Checklist!C9="Checklist Completed","Checklist Completed","")</f>
        <v/>
      </c>
      <c r="H10" s="900"/>
      <c r="I10" s="26" t="str">
        <f>IF(Checklist!C9="Checklist Completed","","    Please complete the Budget Setting Checklist")</f>
        <v xml:space="preserve">    Please complete the Budget Setting Checklist</v>
      </c>
    </row>
    <row r="11" spans="1:9" ht="18" customHeight="1" x14ac:dyDescent="0.2"/>
    <row r="12" spans="1:9" x14ac:dyDescent="0.2">
      <c r="C12" s="65" t="s">
        <v>55</v>
      </c>
      <c r="F12" s="100"/>
      <c r="G12" s="66">
        <f>SUM('School Block'!E12:F14)</f>
        <v>0</v>
      </c>
      <c r="I12" s="502"/>
    </row>
    <row r="13" spans="1:9" x14ac:dyDescent="0.2">
      <c r="C13" s="65" t="s">
        <v>56</v>
      </c>
      <c r="F13" s="100"/>
      <c r="G13" s="66">
        <f>'HN Funding'!D10+'HN Funding'!D12+'HN Funding'!D14</f>
        <v>0</v>
      </c>
      <c r="I13" s="502"/>
    </row>
    <row r="14" spans="1:9" ht="18" customHeight="1" x14ac:dyDescent="0.2"/>
    <row r="15" spans="1:9" x14ac:dyDescent="0.2">
      <c r="C15" s="65" t="s">
        <v>57</v>
      </c>
      <c r="F15" s="100"/>
      <c r="G15" s="99">
        <v>0</v>
      </c>
      <c r="I15" s="502"/>
    </row>
    <row r="16" spans="1:9" x14ac:dyDescent="0.2">
      <c r="C16" s="65" t="s">
        <v>58</v>
      </c>
      <c r="F16" s="100"/>
      <c r="G16" s="99">
        <v>0</v>
      </c>
      <c r="I16" s="502"/>
    </row>
    <row r="17" spans="1:9" ht="18" customHeight="1" x14ac:dyDescent="0.2"/>
    <row r="18" spans="1:9" ht="18" customHeight="1" x14ac:dyDescent="0.2">
      <c r="B18" s="365"/>
      <c r="C18" s="67" t="s">
        <v>59</v>
      </c>
      <c r="D18" s="33"/>
      <c r="E18" s="68"/>
      <c r="F18" s="68"/>
      <c r="G18" s="68"/>
      <c r="H18" s="68"/>
      <c r="I18" s="69"/>
    </row>
    <row r="19" spans="1:9" ht="18" customHeight="1" x14ac:dyDescent="0.2"/>
    <row r="20" spans="1:9" ht="18" customHeight="1" x14ac:dyDescent="0.2">
      <c r="C20" s="65" t="s">
        <v>60</v>
      </c>
      <c r="D20" s="393"/>
    </row>
    <row r="21" spans="1:9" ht="11.25" customHeight="1" x14ac:dyDescent="0.2"/>
    <row r="22" spans="1:9" x14ac:dyDescent="0.2">
      <c r="A22" s="309"/>
      <c r="B22" s="39" t="s">
        <v>61</v>
      </c>
      <c r="C22" s="373" t="s">
        <v>62</v>
      </c>
      <c r="D22" s="374"/>
      <c r="F22" s="505">
        <f>VLOOKUP(VALUE('School Block'!$B$3),'16-17 Budgets'!$C:$U,19,FALSE)-F23</f>
        <v>0</v>
      </c>
      <c r="G22" s="70">
        <f>'Summary Del Bud'!B54</f>
        <v>0</v>
      </c>
      <c r="I22" s="502"/>
    </row>
    <row r="23" spans="1:9" x14ac:dyDescent="0.2">
      <c r="A23" s="309"/>
      <c r="B23" s="39" t="s">
        <v>63</v>
      </c>
      <c r="C23" s="375" t="s">
        <v>64</v>
      </c>
      <c r="D23" s="376"/>
      <c r="F23" s="505">
        <f>IF(ISERROR(VLOOKUP(VALUE('School Block'!B3),'16-17 Budgets'!C:U,18,FALSE)),0,(VLOOKUP(VALUE('School Block'!B3),'16-17 Budgets'!C:U,18,FALSE)))</f>
        <v>0</v>
      </c>
      <c r="G23" s="70">
        <f>'Summary Del Bud'!B55</f>
        <v>0</v>
      </c>
      <c r="I23" s="502"/>
    </row>
    <row r="24" spans="1:9" ht="18" customHeight="1" x14ac:dyDescent="0.2">
      <c r="C24" s="390" t="s">
        <v>65</v>
      </c>
      <c r="D24" s="32"/>
      <c r="F24" s="73">
        <f>ROUND(SUM(F22:F23),0)</f>
        <v>0</v>
      </c>
      <c r="G24" s="73">
        <f>ROUND(SUM(G22:G23),0)</f>
        <v>0</v>
      </c>
    </row>
    <row r="25" spans="1:9" ht="11.25" customHeight="1" x14ac:dyDescent="0.2"/>
    <row r="26" spans="1:9" ht="18" customHeight="1" x14ac:dyDescent="0.2">
      <c r="C26" s="371" t="s">
        <v>66</v>
      </c>
      <c r="D26" s="371"/>
    </row>
    <row r="27" spans="1:9" x14ac:dyDescent="0.2">
      <c r="A27" s="309"/>
      <c r="B27" s="39" t="s">
        <v>61</v>
      </c>
      <c r="C27" s="375" t="s">
        <v>67</v>
      </c>
      <c r="D27" s="370" t="s">
        <v>68</v>
      </c>
      <c r="E27" s="74" t="s">
        <v>69</v>
      </c>
      <c r="F27" s="100">
        <v>0</v>
      </c>
      <c r="G27" s="100">
        <v>0</v>
      </c>
      <c r="I27" s="502"/>
    </row>
    <row r="28" spans="1:9" x14ac:dyDescent="0.2">
      <c r="A28" s="309"/>
      <c r="B28" s="39" t="s">
        <v>70</v>
      </c>
      <c r="C28" s="375" t="s">
        <v>71</v>
      </c>
      <c r="D28" s="370" t="s">
        <v>72</v>
      </c>
      <c r="E28" s="74" t="s">
        <v>73</v>
      </c>
      <c r="F28" s="100">
        <v>0</v>
      </c>
      <c r="G28" s="100">
        <v>0</v>
      </c>
      <c r="I28" s="502"/>
    </row>
    <row r="29" spans="1:9" x14ac:dyDescent="0.2">
      <c r="A29" s="309"/>
      <c r="B29" s="39" t="s">
        <v>74</v>
      </c>
      <c r="C29" s="375" t="s">
        <v>75</v>
      </c>
      <c r="D29" s="370" t="s">
        <v>76</v>
      </c>
      <c r="E29" s="74" t="s">
        <v>77</v>
      </c>
      <c r="F29" s="100">
        <v>0</v>
      </c>
      <c r="G29" s="100">
        <v>0</v>
      </c>
      <c r="I29" s="502"/>
    </row>
    <row r="30" spans="1:9" x14ac:dyDescent="0.2">
      <c r="A30" s="309"/>
      <c r="B30" s="39" t="s">
        <v>78</v>
      </c>
      <c r="C30" s="375" t="s">
        <v>79</v>
      </c>
      <c r="D30" s="370" t="s">
        <v>80</v>
      </c>
      <c r="E30" s="75" t="s">
        <v>81</v>
      </c>
      <c r="F30" s="100">
        <v>0</v>
      </c>
      <c r="G30" s="100">
        <v>0</v>
      </c>
      <c r="I30" s="502"/>
    </row>
    <row r="31" spans="1:9" x14ac:dyDescent="0.2">
      <c r="A31" s="309"/>
      <c r="B31" s="39" t="s">
        <v>82</v>
      </c>
      <c r="C31" s="375" t="s">
        <v>83</v>
      </c>
      <c r="D31" s="370" t="s">
        <v>84</v>
      </c>
      <c r="E31" s="75" t="s">
        <v>85</v>
      </c>
      <c r="F31" s="100">
        <v>0</v>
      </c>
      <c r="G31" s="100">
        <v>0</v>
      </c>
      <c r="I31" s="502"/>
    </row>
    <row r="32" spans="1:9" x14ac:dyDescent="0.2">
      <c r="A32" s="309"/>
      <c r="B32" s="39" t="s">
        <v>86</v>
      </c>
      <c r="C32" s="375" t="s">
        <v>87</v>
      </c>
      <c r="D32" s="370" t="s">
        <v>88</v>
      </c>
      <c r="E32" s="75" t="s">
        <v>89</v>
      </c>
      <c r="F32" s="100">
        <v>0</v>
      </c>
      <c r="G32" s="100">
        <v>0</v>
      </c>
      <c r="I32" s="502"/>
    </row>
    <row r="33" spans="1:9" ht="18" customHeight="1" x14ac:dyDescent="0.2">
      <c r="C33" s="390" t="s">
        <v>90</v>
      </c>
      <c r="D33" s="32"/>
      <c r="F33" s="73">
        <f>ROUND(SUM(F27:F32),0)</f>
        <v>0</v>
      </c>
      <c r="G33" s="73">
        <f>ROUND(SUM(G27:G32),0)</f>
        <v>0</v>
      </c>
    </row>
    <row r="34" spans="1:9" ht="11.25" customHeight="1" x14ac:dyDescent="0.2"/>
    <row r="35" spans="1:9" ht="18" customHeight="1" x14ac:dyDescent="0.2">
      <c r="C35" s="371" t="s">
        <v>91</v>
      </c>
      <c r="D35" s="371"/>
    </row>
    <row r="36" spans="1:9" x14ac:dyDescent="0.2">
      <c r="A36" s="309"/>
      <c r="B36" s="39" t="s">
        <v>92</v>
      </c>
      <c r="C36" s="375" t="s">
        <v>93</v>
      </c>
      <c r="D36" s="370" t="s">
        <v>94</v>
      </c>
      <c r="E36" s="74" t="s">
        <v>95</v>
      </c>
      <c r="F36" s="100">
        <v>0</v>
      </c>
      <c r="G36" s="100">
        <v>0</v>
      </c>
      <c r="I36" s="502"/>
    </row>
    <row r="37" spans="1:9" x14ac:dyDescent="0.2">
      <c r="A37" s="309"/>
      <c r="B37" s="39" t="s">
        <v>92</v>
      </c>
      <c r="C37" s="375" t="s">
        <v>96</v>
      </c>
      <c r="D37" s="370" t="s">
        <v>97</v>
      </c>
      <c r="E37" s="74" t="s">
        <v>98</v>
      </c>
      <c r="F37" s="100">
        <v>0</v>
      </c>
      <c r="G37" s="100">
        <v>0</v>
      </c>
      <c r="I37" s="502"/>
    </row>
    <row r="38" spans="1:9" x14ac:dyDescent="0.2">
      <c r="A38" s="309"/>
      <c r="B38" s="39" t="s">
        <v>92</v>
      </c>
      <c r="C38" s="375" t="s">
        <v>99</v>
      </c>
      <c r="D38" s="370" t="s">
        <v>100</v>
      </c>
      <c r="E38" s="74" t="s">
        <v>101</v>
      </c>
      <c r="F38" s="100">
        <v>0</v>
      </c>
      <c r="G38" s="100">
        <v>0</v>
      </c>
      <c r="I38" s="502"/>
    </row>
    <row r="39" spans="1:9" x14ac:dyDescent="0.2">
      <c r="A39" s="309"/>
      <c r="B39" s="39" t="s">
        <v>102</v>
      </c>
      <c r="C39" s="375" t="s">
        <v>103</v>
      </c>
      <c r="D39" s="370" t="s">
        <v>104</v>
      </c>
      <c r="E39" s="75" t="s">
        <v>105</v>
      </c>
      <c r="F39" s="100">
        <v>0</v>
      </c>
      <c r="G39" s="100">
        <v>0</v>
      </c>
      <c r="I39" s="502"/>
    </row>
    <row r="40" spans="1:9" x14ac:dyDescent="0.2">
      <c r="A40" s="309"/>
      <c r="B40" s="39" t="s">
        <v>106</v>
      </c>
      <c r="C40" s="375" t="s">
        <v>107</v>
      </c>
      <c r="D40" s="370" t="s">
        <v>108</v>
      </c>
      <c r="E40" s="75" t="s">
        <v>109</v>
      </c>
      <c r="F40" s="100">
        <v>0</v>
      </c>
      <c r="G40" s="100">
        <v>0</v>
      </c>
      <c r="I40" s="502"/>
    </row>
    <row r="41" spans="1:9" x14ac:dyDescent="0.2">
      <c r="A41" s="309"/>
      <c r="B41" s="39" t="s">
        <v>110</v>
      </c>
      <c r="C41" s="375" t="s">
        <v>111</v>
      </c>
      <c r="D41" s="370" t="s">
        <v>112</v>
      </c>
      <c r="E41" s="75" t="s">
        <v>113</v>
      </c>
      <c r="F41" s="100">
        <v>0</v>
      </c>
      <c r="G41" s="100">
        <v>0</v>
      </c>
      <c r="I41" s="502"/>
    </row>
    <row r="42" spans="1:9" x14ac:dyDescent="0.2">
      <c r="A42" s="309"/>
      <c r="B42" s="39" t="s">
        <v>114</v>
      </c>
      <c r="C42" s="375" t="s">
        <v>115</v>
      </c>
      <c r="D42" s="370" t="s">
        <v>116</v>
      </c>
      <c r="E42" s="75" t="s">
        <v>117</v>
      </c>
      <c r="F42" s="100">
        <v>0</v>
      </c>
      <c r="G42" s="100">
        <v>0</v>
      </c>
      <c r="I42" s="502"/>
    </row>
    <row r="43" spans="1:9" x14ac:dyDescent="0.2">
      <c r="A43" s="309"/>
      <c r="B43" s="39" t="s">
        <v>118</v>
      </c>
      <c r="C43" s="375" t="s">
        <v>119</v>
      </c>
      <c r="D43" s="370" t="s">
        <v>120</v>
      </c>
      <c r="E43" s="75" t="s">
        <v>121</v>
      </c>
      <c r="F43" s="100">
        <v>0</v>
      </c>
      <c r="G43" s="100">
        <v>0</v>
      </c>
      <c r="I43" s="502"/>
    </row>
    <row r="44" spans="1:9" x14ac:dyDescent="0.2">
      <c r="A44" s="309"/>
      <c r="B44" s="76" t="s">
        <v>122</v>
      </c>
      <c r="C44" s="375" t="s">
        <v>123</v>
      </c>
      <c r="D44" s="370" t="s">
        <v>124</v>
      </c>
      <c r="E44" s="75" t="s">
        <v>125</v>
      </c>
      <c r="F44" s="100">
        <v>0</v>
      </c>
      <c r="G44" s="100">
        <v>0</v>
      </c>
      <c r="I44" s="502"/>
    </row>
    <row r="45" spans="1:9" ht="18" customHeight="1" x14ac:dyDescent="0.2">
      <c r="C45" s="390" t="s">
        <v>126</v>
      </c>
      <c r="D45" s="32"/>
      <c r="F45" s="73">
        <f>ROUND(SUM(F36:F44),0)</f>
        <v>0</v>
      </c>
      <c r="G45" s="73">
        <f>ROUND(SUM(G36:G44),0)</f>
        <v>0</v>
      </c>
    </row>
    <row r="46" spans="1:9" ht="11.25" customHeight="1" x14ac:dyDescent="0.2"/>
    <row r="47" spans="1:9" ht="18" customHeight="1" x14ac:dyDescent="0.2">
      <c r="C47" s="390" t="s">
        <v>127</v>
      </c>
      <c r="D47" s="32"/>
      <c r="F47" s="73">
        <f>SUM(F33+F45)</f>
        <v>0</v>
      </c>
      <c r="G47" s="73">
        <f>SUM(G33+G45)</f>
        <v>0</v>
      </c>
    </row>
    <row r="48" spans="1:9" ht="18" customHeight="1" x14ac:dyDescent="0.2">
      <c r="C48" s="390" t="s">
        <v>128</v>
      </c>
      <c r="D48" s="32"/>
      <c r="F48" s="73">
        <f>SUM(F47+F24)</f>
        <v>0</v>
      </c>
      <c r="G48" s="73">
        <f>SUM(G47+G24)</f>
        <v>0</v>
      </c>
    </row>
    <row r="49" spans="1:9" ht="18" customHeight="1" x14ac:dyDescent="0.2"/>
    <row r="50" spans="1:9" ht="18" customHeight="1" x14ac:dyDescent="0.2">
      <c r="C50" s="65" t="s">
        <v>129</v>
      </c>
      <c r="D50" s="393"/>
    </row>
    <row r="51" spans="1:9" ht="11.25" customHeight="1" x14ac:dyDescent="0.2"/>
    <row r="52" spans="1:9" ht="18" customHeight="1" x14ac:dyDescent="0.2">
      <c r="C52" s="372" t="s">
        <v>130</v>
      </c>
      <c r="D52" s="372"/>
    </row>
    <row r="53" spans="1:9" ht="18" customHeight="1" x14ac:dyDescent="0.2">
      <c r="C53" s="371" t="s">
        <v>131</v>
      </c>
      <c r="D53" s="371"/>
    </row>
    <row r="54" spans="1:9" x14ac:dyDescent="0.2">
      <c r="A54" s="309"/>
      <c r="B54" s="39" t="s">
        <v>132</v>
      </c>
      <c r="C54" s="375" t="s">
        <v>133</v>
      </c>
      <c r="D54" s="370" t="s">
        <v>134</v>
      </c>
      <c r="E54" s="74" t="s">
        <v>135</v>
      </c>
      <c r="F54" s="100">
        <v>0</v>
      </c>
      <c r="G54" s="100">
        <v>0</v>
      </c>
      <c r="I54" s="318"/>
    </row>
    <row r="55" spans="1:9" x14ac:dyDescent="0.2">
      <c r="A55" s="309"/>
      <c r="B55" s="39" t="s">
        <v>136</v>
      </c>
      <c r="C55" s="375" t="s">
        <v>137</v>
      </c>
      <c r="D55" s="370" t="s">
        <v>138</v>
      </c>
      <c r="E55" s="74" t="s">
        <v>135</v>
      </c>
      <c r="F55" s="100">
        <v>0</v>
      </c>
      <c r="G55" s="100">
        <v>0</v>
      </c>
      <c r="I55" s="318"/>
    </row>
    <row r="56" spans="1:9" ht="18" customHeight="1" x14ac:dyDescent="0.2">
      <c r="C56" s="390" t="s">
        <v>139</v>
      </c>
      <c r="D56" s="32"/>
      <c r="F56" s="73">
        <f>ROUND(SUM(F54:F55),0)</f>
        <v>0</v>
      </c>
      <c r="G56" s="73">
        <f>ROUND(SUM(G54:G55),0)</f>
        <v>0</v>
      </c>
    </row>
    <row r="57" spans="1:9" ht="11.25" customHeight="1" x14ac:dyDescent="0.2">
      <c r="C57" s="32"/>
      <c r="D57" s="364"/>
      <c r="G57" s="78"/>
    </row>
    <row r="58" spans="1:9" ht="18" customHeight="1" x14ac:dyDescent="0.2">
      <c r="C58" s="371" t="s">
        <v>140</v>
      </c>
      <c r="D58" s="371"/>
    </row>
    <row r="59" spans="1:9" x14ac:dyDescent="0.2">
      <c r="A59" s="309"/>
      <c r="B59" s="39" t="s">
        <v>141</v>
      </c>
      <c r="C59" s="375" t="s">
        <v>142</v>
      </c>
      <c r="D59" s="370" t="s">
        <v>143</v>
      </c>
      <c r="E59" s="74" t="s">
        <v>135</v>
      </c>
      <c r="F59" s="100">
        <v>0</v>
      </c>
      <c r="G59" s="100">
        <v>0</v>
      </c>
      <c r="I59" s="318"/>
    </row>
    <row r="60" spans="1:9" x14ac:dyDescent="0.2">
      <c r="A60" s="309"/>
      <c r="B60" s="39" t="s">
        <v>141</v>
      </c>
      <c r="C60" s="375" t="s">
        <v>144</v>
      </c>
      <c r="D60" s="79" t="s">
        <v>145</v>
      </c>
      <c r="E60" s="74" t="s">
        <v>135</v>
      </c>
      <c r="F60" s="100">
        <v>0</v>
      </c>
      <c r="G60" s="100">
        <v>0</v>
      </c>
      <c r="I60" s="318"/>
    </row>
    <row r="61" spans="1:9" x14ac:dyDescent="0.2">
      <c r="A61" s="309"/>
      <c r="B61" s="39" t="s">
        <v>141</v>
      </c>
      <c r="C61" s="375" t="s">
        <v>146</v>
      </c>
      <c r="D61" s="370" t="s">
        <v>147</v>
      </c>
      <c r="E61" s="74" t="s">
        <v>135</v>
      </c>
      <c r="F61" s="100">
        <v>0</v>
      </c>
      <c r="G61" s="100">
        <v>0</v>
      </c>
      <c r="I61" s="318"/>
    </row>
    <row r="62" spans="1:9" x14ac:dyDescent="0.2">
      <c r="A62" s="309"/>
      <c r="B62" s="39" t="s">
        <v>141</v>
      </c>
      <c r="C62" s="375" t="s">
        <v>148</v>
      </c>
      <c r="D62" s="370" t="s">
        <v>149</v>
      </c>
      <c r="E62" s="74" t="s">
        <v>135</v>
      </c>
      <c r="F62" s="100">
        <v>0</v>
      </c>
      <c r="G62" s="100">
        <v>0</v>
      </c>
      <c r="I62" s="318"/>
    </row>
    <row r="63" spans="1:9" x14ac:dyDescent="0.2">
      <c r="A63" s="309"/>
      <c r="B63" s="39" t="s">
        <v>141</v>
      </c>
      <c r="C63" s="375" t="s">
        <v>150</v>
      </c>
      <c r="D63" s="370" t="s">
        <v>151</v>
      </c>
      <c r="E63" s="74" t="s">
        <v>135</v>
      </c>
      <c r="F63" s="100">
        <v>0</v>
      </c>
      <c r="G63" s="100">
        <v>0</v>
      </c>
      <c r="I63" s="318"/>
    </row>
    <row r="64" spans="1:9" x14ac:dyDescent="0.2">
      <c r="A64" s="309"/>
      <c r="B64" s="39" t="s">
        <v>141</v>
      </c>
      <c r="C64" s="375" t="s">
        <v>152</v>
      </c>
      <c r="D64" s="370" t="s">
        <v>153</v>
      </c>
      <c r="E64" s="74" t="s">
        <v>135</v>
      </c>
      <c r="F64" s="100">
        <v>0</v>
      </c>
      <c r="G64" s="100">
        <v>0</v>
      </c>
      <c r="I64" s="318"/>
    </row>
    <row r="65" spans="1:9" x14ac:dyDescent="0.2">
      <c r="A65" s="309"/>
      <c r="B65" s="39" t="s">
        <v>154</v>
      </c>
      <c r="C65" s="375" t="s">
        <v>155</v>
      </c>
      <c r="D65" s="370" t="s">
        <v>156</v>
      </c>
      <c r="E65" s="74" t="s">
        <v>135</v>
      </c>
      <c r="F65" s="100">
        <v>0</v>
      </c>
      <c r="G65" s="100">
        <v>0</v>
      </c>
      <c r="I65" s="318"/>
    </row>
    <row r="66" spans="1:9" x14ac:dyDescent="0.2">
      <c r="A66" s="309"/>
      <c r="B66" s="39" t="s">
        <v>157</v>
      </c>
      <c r="C66" s="375" t="s">
        <v>158</v>
      </c>
      <c r="D66" s="370" t="s">
        <v>159</v>
      </c>
      <c r="E66" s="74" t="s">
        <v>135</v>
      </c>
      <c r="F66" s="100">
        <v>0</v>
      </c>
      <c r="G66" s="100">
        <v>0</v>
      </c>
      <c r="I66" s="318"/>
    </row>
    <row r="67" spans="1:9" x14ac:dyDescent="0.2">
      <c r="A67" s="309"/>
      <c r="B67" s="39" t="s">
        <v>160</v>
      </c>
      <c r="C67" s="375" t="s">
        <v>161</v>
      </c>
      <c r="D67" s="370" t="s">
        <v>162</v>
      </c>
      <c r="E67" s="74" t="s">
        <v>135</v>
      </c>
      <c r="F67" s="100">
        <v>0</v>
      </c>
      <c r="G67" s="100">
        <v>0</v>
      </c>
      <c r="I67" s="318"/>
    </row>
    <row r="68" spans="1:9" x14ac:dyDescent="0.2">
      <c r="A68" s="309"/>
      <c r="B68" s="39" t="s">
        <v>163</v>
      </c>
      <c r="C68" s="375" t="s">
        <v>164</v>
      </c>
      <c r="D68" s="370" t="s">
        <v>165</v>
      </c>
      <c r="E68" s="74" t="s">
        <v>135</v>
      </c>
      <c r="F68" s="100">
        <v>0</v>
      </c>
      <c r="G68" s="100">
        <v>0</v>
      </c>
      <c r="I68" s="318"/>
    </row>
    <row r="69" spans="1:9" x14ac:dyDescent="0.2">
      <c r="A69" s="309"/>
      <c r="B69" s="39" t="s">
        <v>163</v>
      </c>
      <c r="C69" s="375" t="s">
        <v>166</v>
      </c>
      <c r="D69" s="370" t="s">
        <v>167</v>
      </c>
      <c r="E69" s="74" t="s">
        <v>135</v>
      </c>
      <c r="F69" s="100">
        <v>0</v>
      </c>
      <c r="G69" s="100">
        <v>0</v>
      </c>
      <c r="I69" s="318"/>
    </row>
    <row r="70" spans="1:9" ht="18" customHeight="1" x14ac:dyDescent="0.2">
      <c r="C70" s="390" t="s">
        <v>168</v>
      </c>
      <c r="D70" s="32"/>
      <c r="F70" s="73">
        <f>ROUND(SUM(F59:F69),0)</f>
        <v>0</v>
      </c>
      <c r="G70" s="73">
        <f>ROUND(SUM(G59:G69),0)</f>
        <v>0</v>
      </c>
    </row>
    <row r="71" spans="1:9" ht="11.25" customHeight="1" x14ac:dyDescent="0.2"/>
    <row r="72" spans="1:9" ht="18" customHeight="1" x14ac:dyDescent="0.2">
      <c r="C72" s="371" t="s">
        <v>169</v>
      </c>
      <c r="D72" s="371"/>
    </row>
    <row r="73" spans="1:9" x14ac:dyDescent="0.2">
      <c r="A73" s="479"/>
      <c r="B73" s="480" t="s">
        <v>24</v>
      </c>
      <c r="C73" s="478" t="s">
        <v>170</v>
      </c>
      <c r="D73" s="477" t="s">
        <v>171</v>
      </c>
      <c r="E73" s="477" t="s">
        <v>172</v>
      </c>
      <c r="F73" s="474">
        <v>0</v>
      </c>
      <c r="G73" s="474">
        <v>0</v>
      </c>
      <c r="I73" s="318"/>
    </row>
    <row r="74" spans="1:9" x14ac:dyDescent="0.2">
      <c r="A74" s="309"/>
      <c r="B74" s="39" t="s">
        <v>24</v>
      </c>
      <c r="C74" s="375" t="s">
        <v>173</v>
      </c>
      <c r="D74" s="370" t="s">
        <v>174</v>
      </c>
      <c r="E74" s="74" t="s">
        <v>175</v>
      </c>
      <c r="F74" s="100">
        <v>0</v>
      </c>
      <c r="G74" s="100">
        <v>0</v>
      </c>
      <c r="I74" s="318"/>
    </row>
    <row r="75" spans="1:9" x14ac:dyDescent="0.2">
      <c r="A75" s="309"/>
      <c r="B75" s="39" t="s">
        <v>24</v>
      </c>
      <c r="C75" s="375" t="s">
        <v>176</v>
      </c>
      <c r="D75" s="370" t="s">
        <v>177</v>
      </c>
      <c r="E75" s="74" t="s">
        <v>178</v>
      </c>
      <c r="F75" s="100">
        <v>0</v>
      </c>
      <c r="G75" s="100">
        <v>0</v>
      </c>
      <c r="I75" s="318"/>
    </row>
    <row r="76" spans="1:9" x14ac:dyDescent="0.2">
      <c r="A76" s="309"/>
      <c r="B76" s="39" t="s">
        <v>24</v>
      </c>
      <c r="C76" s="375" t="s">
        <v>179</v>
      </c>
      <c r="D76" s="370" t="s">
        <v>180</v>
      </c>
      <c r="E76" s="75" t="s">
        <v>181</v>
      </c>
      <c r="F76" s="100">
        <v>0</v>
      </c>
      <c r="G76" s="100">
        <v>0</v>
      </c>
      <c r="I76" s="318"/>
    </row>
    <row r="77" spans="1:9" x14ac:dyDescent="0.2">
      <c r="A77" s="309"/>
      <c r="B77" s="39" t="s">
        <v>24</v>
      </c>
      <c r="C77" s="375" t="s">
        <v>182</v>
      </c>
      <c r="D77" s="370" t="s">
        <v>183</v>
      </c>
      <c r="E77" s="75" t="s">
        <v>184</v>
      </c>
      <c r="F77" s="100">
        <v>0</v>
      </c>
      <c r="G77" s="100">
        <v>0</v>
      </c>
      <c r="I77" s="318"/>
    </row>
    <row r="78" spans="1:9" x14ac:dyDescent="0.2">
      <c r="A78" s="309"/>
      <c r="B78" s="39" t="s">
        <v>185</v>
      </c>
      <c r="C78" s="375" t="s">
        <v>186</v>
      </c>
      <c r="D78" s="370" t="s">
        <v>187</v>
      </c>
      <c r="E78" s="75" t="s">
        <v>188</v>
      </c>
      <c r="F78" s="100">
        <v>0</v>
      </c>
      <c r="G78" s="100">
        <v>0</v>
      </c>
      <c r="I78" s="318"/>
    </row>
    <row r="79" spans="1:9" x14ac:dyDescent="0.2">
      <c r="A79" s="479"/>
      <c r="B79" s="480" t="s">
        <v>31</v>
      </c>
      <c r="C79" s="478" t="s">
        <v>189</v>
      </c>
      <c r="D79" s="477" t="s">
        <v>190</v>
      </c>
      <c r="E79" s="475" t="s">
        <v>191</v>
      </c>
      <c r="F79" s="474">
        <v>0</v>
      </c>
      <c r="G79" s="474">
        <v>0</v>
      </c>
      <c r="I79" s="318"/>
    </row>
    <row r="80" spans="1:9" x14ac:dyDescent="0.2">
      <c r="A80" s="309"/>
      <c r="B80" s="476" t="s">
        <v>32</v>
      </c>
      <c r="C80" s="478" t="s">
        <v>192</v>
      </c>
      <c r="D80" s="475" t="s">
        <v>193</v>
      </c>
      <c r="E80" s="475" t="s">
        <v>194</v>
      </c>
      <c r="F80" s="474">
        <v>0</v>
      </c>
      <c r="G80" s="474">
        <v>0</v>
      </c>
      <c r="I80" s="318"/>
    </row>
    <row r="81" spans="1:9" ht="18" customHeight="1" x14ac:dyDescent="0.2">
      <c r="A81" s="310"/>
      <c r="C81" s="390" t="s">
        <v>195</v>
      </c>
      <c r="D81" s="32"/>
      <c r="F81" s="73">
        <f>ROUND(SUM(F73:F80),0)</f>
        <v>0</v>
      </c>
      <c r="G81" s="73">
        <f>ROUND(SUM(G73:G80),0)</f>
        <v>0</v>
      </c>
    </row>
    <row r="82" spans="1:9" ht="18" customHeight="1" x14ac:dyDescent="0.2">
      <c r="C82" s="390" t="s">
        <v>196</v>
      </c>
      <c r="D82" s="32"/>
      <c r="F82" s="73">
        <f>SUM(F81+F70+F56)</f>
        <v>0</v>
      </c>
      <c r="G82" s="73">
        <f>SUM(G81+G70+G56)</f>
        <v>0</v>
      </c>
    </row>
    <row r="83" spans="1:9" ht="11.25" customHeight="1" x14ac:dyDescent="0.2"/>
    <row r="84" spans="1:9" ht="18" customHeight="1" x14ac:dyDescent="0.2">
      <c r="C84" s="371" t="s">
        <v>197</v>
      </c>
      <c r="D84" s="371"/>
    </row>
    <row r="85" spans="1:9" x14ac:dyDescent="0.2">
      <c r="A85" s="479"/>
      <c r="B85" s="480" t="s">
        <v>28</v>
      </c>
      <c r="C85" s="478" t="s">
        <v>198</v>
      </c>
      <c r="D85" s="477" t="s">
        <v>199</v>
      </c>
      <c r="E85" s="475" t="s">
        <v>200</v>
      </c>
      <c r="F85" s="474">
        <v>0</v>
      </c>
      <c r="G85" s="474">
        <v>0</v>
      </c>
      <c r="I85" s="318"/>
    </row>
    <row r="86" spans="1:9" x14ac:dyDescent="0.2">
      <c r="A86" s="479"/>
      <c r="B86" s="480" t="s">
        <v>34</v>
      </c>
      <c r="C86" s="478" t="s">
        <v>201</v>
      </c>
      <c r="D86" s="477" t="s">
        <v>202</v>
      </c>
      <c r="E86" s="475" t="s">
        <v>203</v>
      </c>
      <c r="F86" s="474">
        <v>0</v>
      </c>
      <c r="G86" s="474">
        <v>0</v>
      </c>
      <c r="I86" s="318"/>
    </row>
    <row r="87" spans="1:9" x14ac:dyDescent="0.2">
      <c r="A87" s="479"/>
      <c r="B87" s="480" t="s">
        <v>35</v>
      </c>
      <c r="C87" s="478" t="s">
        <v>204</v>
      </c>
      <c r="D87" s="477" t="s">
        <v>205</v>
      </c>
      <c r="E87" s="475" t="s">
        <v>206</v>
      </c>
      <c r="F87" s="474">
        <v>0</v>
      </c>
      <c r="G87" s="474">
        <v>0</v>
      </c>
      <c r="I87" s="318"/>
    </row>
    <row r="88" spans="1:9" x14ac:dyDescent="0.2">
      <c r="A88" s="309"/>
      <c r="B88" s="39" t="s">
        <v>207</v>
      </c>
      <c r="C88" s="375" t="s">
        <v>208</v>
      </c>
      <c r="D88" s="370" t="s">
        <v>209</v>
      </c>
      <c r="E88" s="74" t="s">
        <v>210</v>
      </c>
      <c r="F88" s="100">
        <v>0</v>
      </c>
      <c r="G88" s="100">
        <v>0</v>
      </c>
      <c r="I88" s="318"/>
    </row>
    <row r="89" spans="1:9" x14ac:dyDescent="0.2">
      <c r="A89" s="309"/>
      <c r="B89" s="39" t="s">
        <v>211</v>
      </c>
      <c r="C89" s="375" t="s">
        <v>212</v>
      </c>
      <c r="D89" s="370" t="s">
        <v>213</v>
      </c>
      <c r="E89" s="74" t="s">
        <v>214</v>
      </c>
      <c r="F89" s="100">
        <v>0</v>
      </c>
      <c r="G89" s="100">
        <v>0</v>
      </c>
      <c r="I89" s="318"/>
    </row>
    <row r="90" spans="1:9" x14ac:dyDescent="0.2">
      <c r="A90" s="309"/>
      <c r="B90" s="39" t="s">
        <v>211</v>
      </c>
      <c r="C90" s="375" t="s">
        <v>215</v>
      </c>
      <c r="D90" s="370" t="s">
        <v>216</v>
      </c>
      <c r="E90" s="74" t="s">
        <v>217</v>
      </c>
      <c r="F90" s="100">
        <v>0</v>
      </c>
      <c r="G90" s="100">
        <v>0</v>
      </c>
      <c r="I90" s="318"/>
    </row>
    <row r="91" spans="1:9" x14ac:dyDescent="0.2">
      <c r="A91" s="309"/>
      <c r="B91" s="39" t="s">
        <v>211</v>
      </c>
      <c r="C91" s="375" t="s">
        <v>218</v>
      </c>
      <c r="D91" s="370" t="s">
        <v>219</v>
      </c>
      <c r="E91" s="74" t="s">
        <v>220</v>
      </c>
      <c r="F91" s="100">
        <v>0</v>
      </c>
      <c r="G91" s="100">
        <v>0</v>
      </c>
      <c r="I91" s="318"/>
    </row>
    <row r="92" spans="1:9" x14ac:dyDescent="0.2">
      <c r="A92" s="309"/>
      <c r="B92" s="39" t="s">
        <v>221</v>
      </c>
      <c r="C92" s="375" t="s">
        <v>222</v>
      </c>
      <c r="D92" s="370" t="s">
        <v>223</v>
      </c>
      <c r="E92" s="74" t="s">
        <v>224</v>
      </c>
      <c r="F92" s="100">
        <v>0</v>
      </c>
      <c r="G92" s="70" t="str">
        <f>IF('Summary Del Bud'!B26=0,0,'Summary Del Bud'!B26)</f>
        <v/>
      </c>
      <c r="I92" s="81" t="s">
        <v>1426</v>
      </c>
    </row>
    <row r="93" spans="1:9" x14ac:dyDescent="0.2">
      <c r="A93" s="309"/>
      <c r="B93" s="39" t="s">
        <v>225</v>
      </c>
      <c r="C93" s="375" t="s">
        <v>226</v>
      </c>
      <c r="D93" s="370" t="s">
        <v>227</v>
      </c>
      <c r="E93" s="74" t="s">
        <v>228</v>
      </c>
      <c r="F93" s="100">
        <v>0</v>
      </c>
      <c r="G93" s="100">
        <v>0</v>
      </c>
      <c r="I93" s="318"/>
    </row>
    <row r="94" spans="1:9" x14ac:dyDescent="0.2">
      <c r="A94" s="309"/>
      <c r="B94" s="39" t="s">
        <v>225</v>
      </c>
      <c r="C94" s="375" t="s">
        <v>229</v>
      </c>
      <c r="D94" s="370" t="s">
        <v>230</v>
      </c>
      <c r="E94" s="74" t="s">
        <v>231</v>
      </c>
      <c r="F94" s="100">
        <v>0</v>
      </c>
      <c r="G94" s="100">
        <v>0</v>
      </c>
      <c r="I94" s="318"/>
    </row>
    <row r="95" spans="1:9" ht="18" customHeight="1" x14ac:dyDescent="0.2">
      <c r="C95" s="390" t="s">
        <v>232</v>
      </c>
      <c r="D95" s="32"/>
      <c r="F95" s="73">
        <f>ROUND(SUM(F85:F94),0)</f>
        <v>0</v>
      </c>
      <c r="G95" s="73">
        <f>ROUND(SUM(G85:G94),0)</f>
        <v>0</v>
      </c>
    </row>
    <row r="96" spans="1:9" ht="11.25" customHeight="1" x14ac:dyDescent="0.2"/>
    <row r="97" spans="1:9" ht="18" customHeight="1" x14ac:dyDescent="0.2">
      <c r="C97" s="371" t="s">
        <v>233</v>
      </c>
      <c r="D97" s="371"/>
    </row>
    <row r="98" spans="1:9" x14ac:dyDescent="0.2">
      <c r="A98" s="479"/>
      <c r="B98" s="480" t="s">
        <v>36</v>
      </c>
      <c r="C98" s="478" t="s">
        <v>234</v>
      </c>
      <c r="D98" s="477" t="s">
        <v>235</v>
      </c>
      <c r="E98" s="477" t="s">
        <v>236</v>
      </c>
      <c r="F98" s="474">
        <v>0</v>
      </c>
      <c r="G98" s="474">
        <v>0</v>
      </c>
      <c r="I98" s="318"/>
    </row>
    <row r="99" spans="1:9" x14ac:dyDescent="0.2">
      <c r="A99" s="309"/>
      <c r="B99" s="39" t="s">
        <v>36</v>
      </c>
      <c r="C99" s="375" t="s">
        <v>237</v>
      </c>
      <c r="D99" s="370" t="s">
        <v>238</v>
      </c>
      <c r="E99" s="74" t="s">
        <v>239</v>
      </c>
      <c r="F99" s="100">
        <v>0</v>
      </c>
      <c r="G99" s="100">
        <v>0</v>
      </c>
      <c r="I99" s="318"/>
    </row>
    <row r="100" spans="1:9" ht="25.5" x14ac:dyDescent="0.2">
      <c r="A100" s="479"/>
      <c r="B100" s="480" t="s">
        <v>27</v>
      </c>
      <c r="C100" s="481" t="s">
        <v>584</v>
      </c>
      <c r="D100" s="477" t="s">
        <v>240</v>
      </c>
      <c r="E100" s="475" t="s">
        <v>241</v>
      </c>
      <c r="F100" s="474">
        <v>0</v>
      </c>
      <c r="G100" s="474">
        <v>0</v>
      </c>
      <c r="I100" s="318"/>
    </row>
    <row r="101" spans="1:9" x14ac:dyDescent="0.2">
      <c r="A101" s="309"/>
      <c r="B101" s="39" t="s">
        <v>242</v>
      </c>
      <c r="C101" s="375" t="s">
        <v>243</v>
      </c>
      <c r="D101" s="370" t="s">
        <v>244</v>
      </c>
      <c r="E101" s="74" t="s">
        <v>245</v>
      </c>
      <c r="F101" s="100">
        <v>0</v>
      </c>
      <c r="G101" s="100">
        <v>0</v>
      </c>
      <c r="I101" s="318"/>
    </row>
    <row r="102" spans="1:9" ht="18" customHeight="1" x14ac:dyDescent="0.2">
      <c r="C102" s="390" t="s">
        <v>246</v>
      </c>
      <c r="D102" s="32"/>
      <c r="F102" s="73">
        <f>ROUND(SUM(F98:F101),0)</f>
        <v>0</v>
      </c>
      <c r="G102" s="73">
        <f>ROUND(SUM(G98:G101),0)</f>
        <v>0</v>
      </c>
    </row>
    <row r="103" spans="1:9" ht="11.25" customHeight="1" x14ac:dyDescent="0.2"/>
    <row r="104" spans="1:9" ht="18" customHeight="1" x14ac:dyDescent="0.2">
      <c r="C104" s="371" t="s">
        <v>247</v>
      </c>
      <c r="D104" s="371"/>
    </row>
    <row r="105" spans="1:9" x14ac:dyDescent="0.2">
      <c r="A105" s="479"/>
      <c r="B105" s="480" t="s">
        <v>26</v>
      </c>
      <c r="C105" s="478" t="s">
        <v>248</v>
      </c>
      <c r="D105" s="477" t="s">
        <v>249</v>
      </c>
      <c r="E105" s="477" t="s">
        <v>250</v>
      </c>
      <c r="F105" s="474">
        <v>0</v>
      </c>
      <c r="G105" s="474">
        <v>0</v>
      </c>
      <c r="I105" s="318"/>
    </row>
    <row r="106" spans="1:9" x14ac:dyDescent="0.2">
      <c r="A106" s="309"/>
      <c r="B106" s="39" t="s">
        <v>26</v>
      </c>
      <c r="C106" s="375" t="s">
        <v>251</v>
      </c>
      <c r="D106" s="370" t="s">
        <v>252</v>
      </c>
      <c r="E106" s="75" t="s">
        <v>253</v>
      </c>
      <c r="F106" s="100">
        <v>0</v>
      </c>
      <c r="G106" s="100">
        <v>0</v>
      </c>
      <c r="I106" s="318"/>
    </row>
    <row r="107" spans="1:9" x14ac:dyDescent="0.2">
      <c r="A107" s="309"/>
      <c r="B107" s="39" t="s">
        <v>26</v>
      </c>
      <c r="C107" s="375" t="s">
        <v>254</v>
      </c>
      <c r="D107" s="370" t="s">
        <v>255</v>
      </c>
      <c r="E107" s="75" t="s">
        <v>256</v>
      </c>
      <c r="F107" s="100">
        <v>0</v>
      </c>
      <c r="G107" s="100">
        <v>0</v>
      </c>
      <c r="I107" s="318"/>
    </row>
    <row r="108" spans="1:9" x14ac:dyDescent="0.2">
      <c r="A108" s="309"/>
      <c r="B108" s="39" t="s">
        <v>26</v>
      </c>
      <c r="C108" s="375" t="s">
        <v>257</v>
      </c>
      <c r="D108" s="370" t="s">
        <v>258</v>
      </c>
      <c r="E108" s="75" t="s">
        <v>259</v>
      </c>
      <c r="F108" s="100">
        <v>0</v>
      </c>
      <c r="G108" s="100">
        <v>0</v>
      </c>
      <c r="I108" s="318"/>
    </row>
    <row r="109" spans="1:9" x14ac:dyDescent="0.2">
      <c r="A109" s="479"/>
      <c r="B109" s="480" t="s">
        <v>33</v>
      </c>
      <c r="C109" s="478" t="s">
        <v>260</v>
      </c>
      <c r="D109" s="477" t="s">
        <v>261</v>
      </c>
      <c r="E109" s="477" t="s">
        <v>262</v>
      </c>
      <c r="F109" s="474">
        <v>0</v>
      </c>
      <c r="G109" s="474">
        <v>0</v>
      </c>
      <c r="I109" s="318"/>
    </row>
    <row r="110" spans="1:9" x14ac:dyDescent="0.2">
      <c r="A110" s="309"/>
      <c r="B110" s="39" t="s">
        <v>263</v>
      </c>
      <c r="C110" s="375" t="s">
        <v>264</v>
      </c>
      <c r="D110" s="370" t="s">
        <v>265</v>
      </c>
      <c r="E110" s="75" t="s">
        <v>266</v>
      </c>
      <c r="F110" s="100">
        <v>0</v>
      </c>
      <c r="G110" s="100">
        <v>0</v>
      </c>
      <c r="I110" s="318"/>
    </row>
    <row r="111" spans="1:9" x14ac:dyDescent="0.2">
      <c r="A111" s="309"/>
      <c r="B111" s="39" t="s">
        <v>263</v>
      </c>
      <c r="C111" s="375" t="s">
        <v>267</v>
      </c>
      <c r="D111" s="370" t="s">
        <v>268</v>
      </c>
      <c r="E111" s="75" t="s">
        <v>269</v>
      </c>
      <c r="F111" s="100">
        <v>0</v>
      </c>
      <c r="G111" s="100">
        <v>0</v>
      </c>
      <c r="I111" s="318"/>
    </row>
    <row r="112" spans="1:9" x14ac:dyDescent="0.2">
      <c r="A112" s="479"/>
      <c r="B112" s="480" t="s">
        <v>37</v>
      </c>
      <c r="C112" s="478" t="s">
        <v>270</v>
      </c>
      <c r="D112" s="477" t="s">
        <v>271</v>
      </c>
      <c r="E112" s="483" t="s">
        <v>272</v>
      </c>
      <c r="F112" s="474">
        <v>0</v>
      </c>
      <c r="G112" s="474">
        <v>0</v>
      </c>
      <c r="I112" s="318"/>
    </row>
    <row r="113" spans="1:9" x14ac:dyDescent="0.2">
      <c r="A113" s="309"/>
      <c r="B113" s="39" t="s">
        <v>273</v>
      </c>
      <c r="C113" s="375" t="s">
        <v>274</v>
      </c>
      <c r="D113" s="370" t="s">
        <v>275</v>
      </c>
      <c r="E113" s="75" t="s">
        <v>276</v>
      </c>
      <c r="F113" s="100">
        <v>0</v>
      </c>
      <c r="G113" s="100">
        <v>0</v>
      </c>
      <c r="I113" s="318"/>
    </row>
    <row r="114" spans="1:9" x14ac:dyDescent="0.2">
      <c r="A114" s="479"/>
      <c r="B114" s="480" t="s">
        <v>38</v>
      </c>
      <c r="C114" s="478" t="s">
        <v>277</v>
      </c>
      <c r="D114" s="477" t="s">
        <v>278</v>
      </c>
      <c r="E114" s="477" t="s">
        <v>279</v>
      </c>
      <c r="F114" s="474">
        <v>0</v>
      </c>
      <c r="G114" s="474">
        <v>0</v>
      </c>
      <c r="I114" s="318"/>
    </row>
    <row r="115" spans="1:9" x14ac:dyDescent="0.2">
      <c r="A115" s="309"/>
      <c r="B115" s="39" t="s">
        <v>38</v>
      </c>
      <c r="C115" s="375" t="s">
        <v>280</v>
      </c>
      <c r="D115" s="370" t="s">
        <v>281</v>
      </c>
      <c r="E115" s="75" t="s">
        <v>282</v>
      </c>
      <c r="F115" s="100">
        <v>0</v>
      </c>
      <c r="G115" s="100">
        <v>0</v>
      </c>
      <c r="I115" s="318"/>
    </row>
    <row r="116" spans="1:9" x14ac:dyDescent="0.2">
      <c r="A116" s="309"/>
      <c r="B116" s="39" t="s">
        <v>25</v>
      </c>
      <c r="C116" s="375" t="s">
        <v>283</v>
      </c>
      <c r="D116" s="370" t="s">
        <v>284</v>
      </c>
      <c r="E116" s="75" t="s">
        <v>285</v>
      </c>
      <c r="F116" s="100">
        <v>0</v>
      </c>
      <c r="G116" s="100">
        <v>0</v>
      </c>
      <c r="I116" s="318"/>
    </row>
    <row r="117" spans="1:9" x14ac:dyDescent="0.2">
      <c r="A117" s="479"/>
      <c r="B117" s="480" t="s">
        <v>25</v>
      </c>
      <c r="C117" s="478" t="s">
        <v>286</v>
      </c>
      <c r="D117" s="477" t="s">
        <v>287</v>
      </c>
      <c r="E117" s="482" t="s">
        <v>240</v>
      </c>
      <c r="F117" s="474">
        <v>0</v>
      </c>
      <c r="G117" s="474">
        <v>0</v>
      </c>
      <c r="I117" s="318"/>
    </row>
    <row r="118" spans="1:9" x14ac:dyDescent="0.2">
      <c r="A118" s="309"/>
      <c r="B118" s="39" t="s">
        <v>288</v>
      </c>
      <c r="C118" s="375" t="s">
        <v>289</v>
      </c>
      <c r="D118" s="370" t="s">
        <v>290</v>
      </c>
      <c r="E118" s="75" t="s">
        <v>291</v>
      </c>
      <c r="F118" s="100">
        <v>0</v>
      </c>
      <c r="G118" s="100">
        <v>0</v>
      </c>
      <c r="I118" s="318"/>
    </row>
    <row r="119" spans="1:9" x14ac:dyDescent="0.2">
      <c r="A119" s="309"/>
      <c r="B119" s="76" t="s">
        <v>122</v>
      </c>
      <c r="C119" s="375" t="s">
        <v>292</v>
      </c>
      <c r="D119" s="370" t="s">
        <v>293</v>
      </c>
      <c r="E119" s="75" t="s">
        <v>294</v>
      </c>
      <c r="F119" s="100">
        <v>0</v>
      </c>
      <c r="G119" s="100">
        <v>0</v>
      </c>
      <c r="I119" s="318"/>
    </row>
    <row r="120" spans="1:9" ht="18" customHeight="1" x14ac:dyDescent="0.2">
      <c r="C120" s="390" t="s">
        <v>295</v>
      </c>
      <c r="D120" s="32"/>
      <c r="F120" s="73">
        <f>ROUND(SUM(F105:F119),0)</f>
        <v>0</v>
      </c>
      <c r="G120" s="73">
        <f>ROUND(SUM(G105:G119),0)</f>
        <v>0</v>
      </c>
    </row>
    <row r="121" spans="1:9" ht="11.25" customHeight="1" x14ac:dyDescent="0.2"/>
    <row r="122" spans="1:9" ht="18" customHeight="1" x14ac:dyDescent="0.2">
      <c r="C122" s="371" t="s">
        <v>296</v>
      </c>
      <c r="D122" s="371"/>
    </row>
    <row r="123" spans="1:9" x14ac:dyDescent="0.2">
      <c r="A123" s="309"/>
      <c r="B123" s="39" t="s">
        <v>297</v>
      </c>
      <c r="C123" s="375" t="s">
        <v>298</v>
      </c>
      <c r="D123" s="370" t="s">
        <v>299</v>
      </c>
      <c r="E123" s="75" t="s">
        <v>300</v>
      </c>
      <c r="F123" s="100">
        <v>0</v>
      </c>
      <c r="G123" s="100">
        <v>0</v>
      </c>
      <c r="I123" s="318"/>
    </row>
    <row r="124" spans="1:9" x14ac:dyDescent="0.2">
      <c r="A124" s="309"/>
      <c r="B124" s="39" t="s">
        <v>297</v>
      </c>
      <c r="C124" s="375" t="s">
        <v>301</v>
      </c>
      <c r="D124" s="370" t="s">
        <v>302</v>
      </c>
      <c r="E124" s="75" t="s">
        <v>303</v>
      </c>
      <c r="F124" s="100">
        <v>0</v>
      </c>
      <c r="G124" s="100">
        <v>0</v>
      </c>
      <c r="I124" s="318"/>
    </row>
    <row r="125" spans="1:9" x14ac:dyDescent="0.2">
      <c r="A125" s="309"/>
      <c r="B125" s="39" t="s">
        <v>297</v>
      </c>
      <c r="C125" s="375" t="s">
        <v>304</v>
      </c>
      <c r="D125" s="370" t="s">
        <v>241</v>
      </c>
      <c r="E125" s="75" t="s">
        <v>305</v>
      </c>
      <c r="F125" s="100">
        <v>0</v>
      </c>
      <c r="G125" s="100">
        <v>0</v>
      </c>
      <c r="I125" s="318"/>
    </row>
    <row r="126" spans="1:9" ht="18" customHeight="1" x14ac:dyDescent="0.2">
      <c r="C126" s="390" t="s">
        <v>306</v>
      </c>
      <c r="D126" s="32"/>
      <c r="F126" s="73">
        <f>ROUND(SUM(F123:F125),0)</f>
        <v>0</v>
      </c>
      <c r="G126" s="73">
        <f>ROUND(SUM(G123:G125),0)</f>
        <v>0</v>
      </c>
      <c r="I126" s="319"/>
    </row>
    <row r="127" spans="1:9" ht="11.25" customHeight="1" x14ac:dyDescent="0.2"/>
    <row r="128" spans="1:9" x14ac:dyDescent="0.2">
      <c r="A128" s="309"/>
      <c r="B128" s="76" t="s">
        <v>122</v>
      </c>
      <c r="C128" s="403" t="s">
        <v>307</v>
      </c>
      <c r="D128" s="370" t="s">
        <v>308</v>
      </c>
      <c r="E128" s="75" t="s">
        <v>309</v>
      </c>
      <c r="G128" s="100">
        <v>0</v>
      </c>
      <c r="I128" s="318"/>
    </row>
    <row r="129" spans="3:9" ht="11.25" customHeight="1" x14ac:dyDescent="0.2"/>
    <row r="130" spans="3:9" ht="18" customHeight="1" x14ac:dyDescent="0.2">
      <c r="C130" s="65" t="s">
        <v>310</v>
      </c>
      <c r="F130" s="73">
        <f>SUM(F128+F126+F120+F102+F95+F82)</f>
        <v>0</v>
      </c>
      <c r="G130" s="73">
        <f>SUM(G128+G126+G120+G102+G95+G82)</f>
        <v>0</v>
      </c>
    </row>
    <row r="133" spans="3:9" x14ac:dyDescent="0.2">
      <c r="C133" s="65" t="s">
        <v>311</v>
      </c>
      <c r="D133" s="290"/>
      <c r="F133" s="42"/>
      <c r="G133" s="517">
        <f>F155</f>
        <v>0</v>
      </c>
      <c r="I133" s="318"/>
    </row>
    <row r="134" spans="3:9" x14ac:dyDescent="0.2">
      <c r="C134" s="65" t="s">
        <v>312</v>
      </c>
      <c r="D134" s="290"/>
      <c r="E134" s="75" t="s">
        <v>313</v>
      </c>
      <c r="G134" s="70">
        <f>ROUND(SUM(G48+G133-G130),0)</f>
        <v>0</v>
      </c>
      <c r="I134" s="788" t="s">
        <v>1424</v>
      </c>
    </row>
    <row r="135" spans="3:9" x14ac:dyDescent="0.2">
      <c r="C135" s="65" t="s">
        <v>314</v>
      </c>
      <c r="D135" s="290"/>
      <c r="G135" s="70">
        <f>ROUND(-SUM(G47-G130-G134),0)</f>
        <v>0</v>
      </c>
      <c r="I135" s="788" t="s">
        <v>315</v>
      </c>
    </row>
    <row r="136" spans="3:9" ht="18" customHeight="1" x14ac:dyDescent="0.2"/>
    <row r="137" spans="3:9" ht="18" customHeight="1" x14ac:dyDescent="0.2">
      <c r="C137" s="408" t="s">
        <v>316</v>
      </c>
      <c r="D137" s="290"/>
      <c r="G137" s="100"/>
    </row>
    <row r="138" spans="3:9" ht="18" customHeight="1" x14ac:dyDescent="0.2">
      <c r="C138" s="408" t="s">
        <v>317</v>
      </c>
      <c r="D138" s="290"/>
      <c r="G138" s="102"/>
    </row>
    <row r="139" spans="3:9" ht="18" customHeight="1" x14ac:dyDescent="0.2"/>
    <row r="140" spans="3:9" ht="18" customHeight="1" x14ac:dyDescent="0.2">
      <c r="C140" s="372" t="s">
        <v>318</v>
      </c>
    </row>
    <row r="141" spans="3:9" x14ac:dyDescent="0.2">
      <c r="C141" s="65" t="str">
        <f>C12</f>
        <v>Funded Pupil Numbers</v>
      </c>
      <c r="G141" s="66">
        <f>G12</f>
        <v>0</v>
      </c>
      <c r="I141" s="318"/>
    </row>
    <row r="142" spans="3:9" x14ac:dyDescent="0.2">
      <c r="C142" s="65" t="str">
        <f>C13</f>
        <v>Funded High Needs Place Numbers</v>
      </c>
      <c r="G142" s="66">
        <f>G13</f>
        <v>0</v>
      </c>
      <c r="I142" s="318"/>
    </row>
    <row r="143" spans="3:9" ht="18" customHeight="1" x14ac:dyDescent="0.2"/>
    <row r="144" spans="3:9" x14ac:dyDescent="0.2">
      <c r="C144" s="65" t="s">
        <v>57</v>
      </c>
      <c r="G144" s="66">
        <f>G15</f>
        <v>0</v>
      </c>
      <c r="I144" s="318"/>
    </row>
    <row r="145" spans="3:9" x14ac:dyDescent="0.2">
      <c r="C145" s="65" t="s">
        <v>58</v>
      </c>
      <c r="G145" s="66">
        <f>G16</f>
        <v>0</v>
      </c>
      <c r="I145" s="318"/>
    </row>
    <row r="146" spans="3:9" ht="18" customHeight="1" x14ac:dyDescent="0.2"/>
    <row r="147" spans="3:9" ht="18" customHeight="1" x14ac:dyDescent="0.2">
      <c r="C147" s="372" t="s">
        <v>319</v>
      </c>
    </row>
    <row r="148" spans="3:9" x14ac:dyDescent="0.2">
      <c r="C148" s="65" t="s">
        <v>128</v>
      </c>
      <c r="D148" s="290"/>
      <c r="F148" s="70">
        <f>F48</f>
        <v>0</v>
      </c>
      <c r="G148" s="70">
        <f>G48</f>
        <v>0</v>
      </c>
      <c r="I148" s="883"/>
    </row>
    <row r="149" spans="3:9" x14ac:dyDescent="0.2">
      <c r="C149" s="65" t="s">
        <v>310</v>
      </c>
      <c r="D149" s="290"/>
      <c r="F149" s="70">
        <f>F130</f>
        <v>0</v>
      </c>
      <c r="G149" s="70">
        <f>G130</f>
        <v>0</v>
      </c>
      <c r="I149" s="884"/>
    </row>
    <row r="150" spans="3:9" x14ac:dyDescent="0.2">
      <c r="C150" s="65" t="s">
        <v>320</v>
      </c>
      <c r="D150" s="290"/>
      <c r="F150" s="70">
        <f>F148-F149</f>
        <v>0</v>
      </c>
      <c r="G150" s="70">
        <f>G148-G149</f>
        <v>0</v>
      </c>
      <c r="I150" s="885"/>
    </row>
    <row r="151" spans="3:9" ht="18" customHeight="1" x14ac:dyDescent="0.2"/>
    <row r="152" spans="3:9" ht="18" customHeight="1" x14ac:dyDescent="0.2">
      <c r="C152" s="372" t="s">
        <v>321</v>
      </c>
    </row>
    <row r="153" spans="3:9" x14ac:dyDescent="0.2">
      <c r="C153" s="65" t="s">
        <v>322</v>
      </c>
      <c r="D153" s="290"/>
      <c r="F153" s="505">
        <f>IF(ISERROR(VLOOKUP(VALUE('School Block'!B3),'New ISB'!$B:$BK,61,FALSE)),0,(VLOOKUP(VALUE('School Block'!B3),'New ISB'!$B:$BK,61,FALSE)))</f>
        <v>0</v>
      </c>
      <c r="G153" s="70">
        <f>ROUND(G133,0)</f>
        <v>0</v>
      </c>
      <c r="I153" s="883"/>
    </row>
    <row r="154" spans="3:9" x14ac:dyDescent="0.2">
      <c r="C154" s="65" t="s">
        <v>323</v>
      </c>
      <c r="D154" s="290"/>
      <c r="F154" s="70">
        <f>ROUND(F150,0)</f>
        <v>0</v>
      </c>
      <c r="G154" s="70">
        <f>ROUND(G150,0)</f>
        <v>0</v>
      </c>
      <c r="I154" s="884"/>
    </row>
    <row r="155" spans="3:9" x14ac:dyDescent="0.2">
      <c r="C155" s="65" t="s">
        <v>324</v>
      </c>
      <c r="D155" s="290"/>
      <c r="F155" s="70">
        <f>ROUND(SUM(F153+F154),0)</f>
        <v>0</v>
      </c>
      <c r="G155" s="70">
        <f>ROUND(SUM(G153+G154),0)</f>
        <v>0</v>
      </c>
      <c r="I155" s="885"/>
    </row>
    <row r="156" spans="3:9" ht="18" customHeight="1" x14ac:dyDescent="0.2"/>
    <row r="157" spans="3:9" x14ac:dyDescent="0.2">
      <c r="C157" s="520" t="s">
        <v>325</v>
      </c>
      <c r="D157" s="370" t="s">
        <v>326</v>
      </c>
      <c r="E157" s="75" t="s">
        <v>327</v>
      </c>
      <c r="G157" s="100">
        <v>0</v>
      </c>
      <c r="I157" s="318"/>
    </row>
    <row r="158" spans="3:9" ht="18" customHeight="1" x14ac:dyDescent="0.2"/>
    <row r="159" spans="3:9" ht="36" hidden="1" customHeight="1" x14ac:dyDescent="0.2">
      <c r="C159" s="65" t="s">
        <v>328</v>
      </c>
      <c r="D159" s="290"/>
      <c r="E159" s="82"/>
      <c r="F159" s="82"/>
      <c r="G159" s="83" t="s">
        <v>329</v>
      </c>
    </row>
    <row r="160" spans="3:9" ht="18" customHeight="1" x14ac:dyDescent="0.2"/>
    <row r="161" spans="1:9" ht="18" customHeight="1" x14ac:dyDescent="0.2"/>
    <row r="162" spans="1:9" ht="18" customHeight="1" x14ac:dyDescent="0.2"/>
    <row r="163" spans="1:9" ht="18" customHeight="1" x14ac:dyDescent="0.2"/>
    <row r="164" spans="1:9" ht="18" customHeight="1" x14ac:dyDescent="0.2">
      <c r="C164" s="84" t="s">
        <v>330</v>
      </c>
      <c r="D164" s="86"/>
      <c r="E164" s="85"/>
      <c r="F164" s="85"/>
      <c r="G164" s="85"/>
      <c r="H164" s="85"/>
      <c r="I164" s="87"/>
    </row>
    <row r="165" spans="1:9" ht="18" customHeight="1" x14ac:dyDescent="0.2"/>
    <row r="166" spans="1:9" ht="18" customHeight="1" x14ac:dyDescent="0.2">
      <c r="C166" s="372" t="s">
        <v>331</v>
      </c>
    </row>
    <row r="167" spans="1:9" x14ac:dyDescent="0.2">
      <c r="C167" s="88" t="s">
        <v>332</v>
      </c>
      <c r="E167" s="89"/>
      <c r="F167" s="505">
        <f>IF(ISERROR(VLOOKUP(VALUE('School Block'!B3),'New ISB'!$B:$BK,62,FALSE)),0,(VLOOKUP(VALUE('School Block'!B3),'New ISB'!$B:$BK,62,FALSE)))</f>
        <v>0</v>
      </c>
      <c r="G167" s="506">
        <f>F178</f>
        <v>0</v>
      </c>
      <c r="I167" s="318"/>
    </row>
    <row r="168" spans="1:9" x14ac:dyDescent="0.2">
      <c r="A168" s="309"/>
      <c r="B168" s="39" t="s">
        <v>333</v>
      </c>
      <c r="C168" s="375" t="s">
        <v>334</v>
      </c>
      <c r="D168" s="370" t="s">
        <v>335</v>
      </c>
      <c r="E168" s="75" t="s">
        <v>335</v>
      </c>
      <c r="F168" s="100">
        <v>0</v>
      </c>
      <c r="G168" s="100">
        <v>0</v>
      </c>
      <c r="I168" s="318"/>
    </row>
    <row r="169" spans="1:9" x14ac:dyDescent="0.2">
      <c r="A169" s="309"/>
      <c r="B169" s="39" t="s">
        <v>336</v>
      </c>
      <c r="C169" s="375" t="s">
        <v>337</v>
      </c>
      <c r="D169" s="370" t="s">
        <v>338</v>
      </c>
      <c r="E169" s="75" t="s">
        <v>338</v>
      </c>
      <c r="F169" s="100">
        <v>0</v>
      </c>
      <c r="G169" s="100">
        <v>0</v>
      </c>
      <c r="I169" s="318"/>
    </row>
    <row r="170" spans="1:9" ht="18" customHeight="1" x14ac:dyDescent="0.2">
      <c r="C170" s="90" t="s">
        <v>339</v>
      </c>
      <c r="D170" s="32"/>
      <c r="F170" s="73">
        <f>ROUND(SUM(F167:F169),0)</f>
        <v>0</v>
      </c>
      <c r="G170" s="73">
        <f>ROUND(SUM(G167:G169),0)</f>
        <v>0</v>
      </c>
    </row>
    <row r="171" spans="1:9" ht="18" customHeight="1" x14ac:dyDescent="0.2"/>
    <row r="172" spans="1:9" ht="18" customHeight="1" x14ac:dyDescent="0.2">
      <c r="C172" s="372" t="s">
        <v>340</v>
      </c>
    </row>
    <row r="173" spans="1:9" x14ac:dyDescent="0.2">
      <c r="A173" s="309"/>
      <c r="B173" s="39" t="s">
        <v>341</v>
      </c>
      <c r="C173" s="375" t="s">
        <v>342</v>
      </c>
      <c r="D173" s="370" t="s">
        <v>343</v>
      </c>
      <c r="E173" s="75" t="s">
        <v>343</v>
      </c>
      <c r="F173" s="100">
        <v>0</v>
      </c>
      <c r="G173" s="100">
        <v>0</v>
      </c>
      <c r="I173" s="502"/>
    </row>
    <row r="174" spans="1:9" x14ac:dyDescent="0.2">
      <c r="A174" s="309"/>
      <c r="B174" s="39" t="s">
        <v>344</v>
      </c>
      <c r="C174" s="375" t="s">
        <v>345</v>
      </c>
      <c r="D174" s="370" t="s">
        <v>346</v>
      </c>
      <c r="E174" s="75" t="s">
        <v>346</v>
      </c>
      <c r="F174" s="100">
        <v>0</v>
      </c>
      <c r="G174" s="100">
        <v>0</v>
      </c>
      <c r="I174" s="502"/>
    </row>
    <row r="175" spans="1:9" x14ac:dyDescent="0.2">
      <c r="A175" s="309"/>
      <c r="B175" s="39" t="s">
        <v>347</v>
      </c>
      <c r="C175" s="366" t="s">
        <v>348</v>
      </c>
      <c r="D175" s="370" t="s">
        <v>349</v>
      </c>
      <c r="E175" s="75" t="s">
        <v>349</v>
      </c>
      <c r="F175" s="344">
        <v>0</v>
      </c>
      <c r="G175" s="101">
        <v>0</v>
      </c>
      <c r="I175" s="502"/>
    </row>
    <row r="176" spans="1:9" ht="18" customHeight="1" x14ac:dyDescent="0.2">
      <c r="C176" s="90" t="s">
        <v>350</v>
      </c>
      <c r="D176" s="32"/>
      <c r="F176" s="73">
        <f>ROUND(SUM(F173:F175),0)</f>
        <v>0</v>
      </c>
      <c r="G176" s="73">
        <f>ROUND(SUM(G173:G175),0)</f>
        <v>0</v>
      </c>
    </row>
    <row r="177" spans="1:9" ht="18" customHeight="1" x14ac:dyDescent="0.2"/>
    <row r="178" spans="1:9" ht="18" customHeight="1" x14ac:dyDescent="0.2">
      <c r="A178" s="309"/>
      <c r="C178" s="382" t="s">
        <v>351</v>
      </c>
      <c r="D178" s="32"/>
      <c r="E178" s="75" t="s">
        <v>352</v>
      </c>
      <c r="F178" s="73">
        <f>F184</f>
        <v>0</v>
      </c>
      <c r="G178" s="73">
        <f>G184</f>
        <v>0</v>
      </c>
    </row>
    <row r="179" spans="1:9" ht="18" customHeight="1" x14ac:dyDescent="0.2"/>
    <row r="180" spans="1:9" ht="18" customHeight="1" x14ac:dyDescent="0.2"/>
    <row r="181" spans="1:9" ht="18" customHeight="1" thickBot="1" x14ac:dyDescent="0.25">
      <c r="C181" s="372" t="s">
        <v>353</v>
      </c>
    </row>
    <row r="182" spans="1:9" ht="13.5" thickBot="1" x14ac:dyDescent="0.25">
      <c r="C182" s="409" t="s">
        <v>339</v>
      </c>
      <c r="D182" s="290"/>
      <c r="E182" s="42"/>
      <c r="F182" s="411">
        <f>F170</f>
        <v>0</v>
      </c>
      <c r="G182" s="92">
        <f>G170</f>
        <v>0</v>
      </c>
      <c r="I182" s="320"/>
    </row>
    <row r="183" spans="1:9" ht="13.5" thickBot="1" x14ac:dyDescent="0.25">
      <c r="C183" s="409" t="s">
        <v>350</v>
      </c>
      <c r="D183" s="290"/>
      <c r="E183" s="42"/>
      <c r="F183" s="412">
        <f>F176</f>
        <v>0</v>
      </c>
      <c r="G183" s="93">
        <f>G176</f>
        <v>0</v>
      </c>
      <c r="I183" s="321"/>
    </row>
    <row r="184" spans="1:9" ht="13.5" thickBot="1" x14ac:dyDescent="0.25">
      <c r="C184" s="409" t="s">
        <v>351</v>
      </c>
      <c r="D184" s="290"/>
      <c r="E184" s="42"/>
      <c r="F184" s="413">
        <f>F182-F183</f>
        <v>0</v>
      </c>
      <c r="G184" s="94">
        <f>G182-G183</f>
        <v>0</v>
      </c>
      <c r="I184" s="322"/>
    </row>
    <row r="185" spans="1:9" ht="13.5" thickBot="1" x14ac:dyDescent="0.25">
      <c r="C185" s="410" t="s">
        <v>354</v>
      </c>
      <c r="D185" s="290"/>
      <c r="E185" s="42"/>
      <c r="F185" s="414">
        <f>F126</f>
        <v>0</v>
      </c>
      <c r="G185" s="95">
        <f>G126</f>
        <v>0</v>
      </c>
      <c r="I185" s="96" t="s">
        <v>355</v>
      </c>
    </row>
    <row r="186" spans="1:9" ht="18" customHeight="1" x14ac:dyDescent="0.2"/>
    <row r="187" spans="1:9" ht="18" hidden="1" customHeight="1" x14ac:dyDescent="0.2">
      <c r="C187" s="368" t="s">
        <v>356</v>
      </c>
      <c r="D187" s="369"/>
      <c r="E187" s="91"/>
      <c r="F187" s="91"/>
      <c r="G187" s="92"/>
      <c r="I187" s="890"/>
    </row>
    <row r="188" spans="1:9" ht="18" hidden="1" customHeight="1" x14ac:dyDescent="0.2">
      <c r="C188" s="379" t="s">
        <v>357</v>
      </c>
      <c r="D188" s="380"/>
      <c r="E188" s="42"/>
      <c r="F188" s="42"/>
      <c r="G188" s="93"/>
      <c r="I188" s="891"/>
    </row>
    <row r="189" spans="1:9" ht="18" hidden="1" customHeight="1" x14ac:dyDescent="0.2">
      <c r="C189" s="379" t="s">
        <v>358</v>
      </c>
      <c r="D189" s="380"/>
      <c r="E189" s="42"/>
      <c r="F189" s="42"/>
      <c r="G189" s="93"/>
      <c r="I189" s="891"/>
    </row>
    <row r="190" spans="1:9" ht="18" hidden="1" customHeight="1" thickBot="1" x14ac:dyDescent="0.25">
      <c r="C190" s="377" t="s">
        <v>359</v>
      </c>
      <c r="D190" s="378"/>
      <c r="E190" s="97"/>
      <c r="F190" s="97"/>
      <c r="G190" s="98"/>
      <c r="I190" s="892"/>
    </row>
    <row r="191" spans="1:9" ht="18" customHeight="1" x14ac:dyDescent="0.2"/>
    <row r="192" spans="1:9" ht="18" customHeight="1" thickBot="1" x14ac:dyDescent="0.25"/>
    <row r="193" spans="1:10" s="402" customFormat="1" ht="37.5" customHeight="1" thickBot="1" x14ac:dyDescent="0.25">
      <c r="A193" s="42"/>
      <c r="B193" s="42"/>
      <c r="C193" s="521" t="s">
        <v>409</v>
      </c>
      <c r="D193" s="522"/>
      <c r="E193" s="522"/>
      <c r="F193" s="522"/>
      <c r="G193" s="523"/>
      <c r="H193" s="893"/>
      <c r="I193" s="894"/>
      <c r="J193" s="31"/>
    </row>
    <row r="194" spans="1:10" s="402" customFormat="1" ht="49.5" customHeight="1" thickBot="1" x14ac:dyDescent="0.25">
      <c r="A194" s="290"/>
      <c r="B194" s="290"/>
      <c r="C194" s="524" t="s">
        <v>410</v>
      </c>
      <c r="D194" s="525"/>
      <c r="E194" s="525"/>
      <c r="F194" s="525"/>
      <c r="G194" s="525"/>
      <c r="H194" s="525"/>
      <c r="I194" s="526"/>
      <c r="J194" s="290"/>
    </row>
    <row r="195" spans="1:10" s="402" customFormat="1" ht="13.5" thickBot="1" x14ac:dyDescent="0.25">
      <c r="A195" s="290"/>
      <c r="B195" s="290"/>
      <c r="C195" s="397"/>
      <c r="D195" s="417"/>
      <c r="E195" s="415"/>
      <c r="F195" s="415" t="s">
        <v>30</v>
      </c>
      <c r="G195" s="416"/>
      <c r="H195" s="886"/>
      <c r="I195" s="887"/>
      <c r="J195" s="31"/>
    </row>
    <row r="196" spans="1:10" s="402" customFormat="1" ht="13.5" thickBot="1" x14ac:dyDescent="0.25">
      <c r="A196" s="290"/>
      <c r="B196" s="290"/>
      <c r="C196" s="397"/>
      <c r="D196" s="417"/>
      <c r="E196" s="415"/>
      <c r="F196" s="415" t="s">
        <v>411</v>
      </c>
      <c r="G196" s="416"/>
      <c r="H196" s="886"/>
      <c r="I196" s="887"/>
      <c r="J196" s="31"/>
    </row>
    <row r="197" spans="1:10" s="402" customFormat="1" ht="13.5" thickBot="1" x14ac:dyDescent="0.25">
      <c r="A197" s="290"/>
      <c r="B197" s="290"/>
      <c r="C197" s="397"/>
      <c r="D197" s="417"/>
      <c r="E197" s="415"/>
      <c r="F197" s="415" t="s">
        <v>29</v>
      </c>
      <c r="G197" s="416"/>
      <c r="H197" s="888" t="s">
        <v>412</v>
      </c>
      <c r="I197" s="889"/>
      <c r="J197" s="290"/>
    </row>
    <row r="198" spans="1:10" s="402" customFormat="1" x14ac:dyDescent="0.2">
      <c r="B198" s="396"/>
      <c r="D198" s="396"/>
    </row>
    <row r="199" spans="1:10" s="402" customFormat="1" x14ac:dyDescent="0.2">
      <c r="B199" s="396"/>
      <c r="D199" s="396"/>
    </row>
    <row r="200" spans="1:10" s="402" customFormat="1" x14ac:dyDescent="0.2">
      <c r="B200" s="396"/>
      <c r="D200" s="396"/>
    </row>
    <row r="201" spans="1:10" s="402" customFormat="1" x14ac:dyDescent="0.2">
      <c r="B201" s="396"/>
      <c r="D201" s="396"/>
    </row>
  </sheetData>
  <sheetProtection sheet="1" objects="1" scenarios="1" formatColumns="0" formatRows="0"/>
  <dataConsolidate/>
  <mergeCells count="12">
    <mergeCell ref="G5:H5"/>
    <mergeCell ref="G6:H6"/>
    <mergeCell ref="G7:H7"/>
    <mergeCell ref="G10:H10"/>
    <mergeCell ref="C8:C9"/>
    <mergeCell ref="I153:I155"/>
    <mergeCell ref="I148:I150"/>
    <mergeCell ref="H195:I195"/>
    <mergeCell ref="H196:I196"/>
    <mergeCell ref="H197:I197"/>
    <mergeCell ref="I187:I190"/>
    <mergeCell ref="H193:I193"/>
  </mergeCells>
  <phoneticPr fontId="0" type="noConversion"/>
  <dataValidations count="28">
    <dataValidation type="whole" allowBlank="1" showInputMessage="1" showErrorMessage="1" errorTitle="Whole Numbers Only" error="Please ensure that you enter values to whole pounds (£'s) only.  Round any pence accordingly." sqref="G173:G175 G31:G32 G54:G55 G59:G69 G93:G94 G37:G44 G123:G125 G105:G119 G133 G167:G169 G128 G73:G80 G85:G91 G99:G101" xr:uid="{00000000-0002-0000-0300-000000000000}">
      <formula1>-10000000</formula1>
      <formula2>10000000</formula2>
    </dataValidation>
    <dataValidation allowBlank="1" showInputMessage="1" showErrorMessage="1" promptTitle="LA Delegated Budget" prompt="Excludes Sixth Form Funding_x000a_Delegated Funding from LCHI, EAL appears here._x000a_High Needs Block funding (not including Top Up) included here." sqref="C22:D22" xr:uid="{00000000-0002-0000-0300-000001000000}"/>
    <dataValidation type="whole" allowBlank="1" showInputMessage="1" showErrorMessage="1" errorTitle="Whole Numbers Only" error="Please ensure that you enter values to whole pounds (£'s) only.  Round any pence accordingly." promptTitle="Additional Resources from LA" prompt="Include Early Years Termly Adjustments" sqref="G27" xr:uid="{00000000-0002-0000-0300-000002000000}">
      <formula1>-10000000</formula1>
      <formula2>10000000</formula2>
    </dataValidation>
    <dataValidation type="whole" allowBlank="1" showInputMessage="1" showErrorMessage="1" errorTitle="Whole Numbers Only" error="Please ensure that you enter values to whole pounds (£'s) only.  Round any pence accordingly." promptTitle="SEN and High Needs Funding" prompt="Include all High Needs Top Up funding._x000a_Excludes all Place funding, included in I01." sqref="G28" xr:uid="{00000000-0002-0000-0300-000003000000}">
      <formula1>-10000000</formula1>
      <formula2>10000000</formula2>
    </dataValidation>
    <dataValidation type="whole" allowBlank="1" showInputMessage="1" showErrorMessage="1" errorTitle="Whole Numbers Only" error="Please ensure that you enter values to whole pounds (£'s) only.  Round any pence accordingly." promptTitle="Ethnic Minority Pupils Funding" prompt="Include only funding which is outside of I01 EAL." sqref="G29" xr:uid="{00000000-0002-0000-0300-000004000000}">
      <formula1>-10000000</formula1>
      <formula2>10000000</formula2>
    </dataValidation>
    <dataValidation type="whole" allowBlank="1" showInputMessage="1" showErrorMessage="1" errorTitle="Whole Numbers Only" error="Please ensure that you enter values to whole pounds (£'s) only.  Round any pence accordingly." promptTitle="Pupil Premium" prompt="Include Pupil Premium funding only.  FSM, Service Children and LAC." sqref="G30" xr:uid="{00000000-0002-0000-0300-000005000000}">
      <formula1>-10000000</formula1>
      <formula2>10000000</formula2>
    </dataValidation>
    <dataValidation allowBlank="1" showInputMessage="1" showErrorMessage="1" promptTitle="Income From Services Provided" prompt="Additional ledger codes inked to this budget heading._x000a_82180" sqref="D36" xr:uid="{00000000-0002-0000-0300-000006000000}"/>
    <dataValidation type="whole" allowBlank="1" showErrorMessage="1" errorTitle="Whole Numbers Only" error="Please ensure that you enter values to whole pounds (£'s) only.  Round any pence accordingly." promptTitle="Income From Services Provided" prompt="Include Sports Centre Reimbursements, Other Allocation." sqref="G36" xr:uid="{00000000-0002-0000-0300-000007000000}">
      <formula1>-10000000</formula1>
      <formula2>10000000</formula2>
    </dataValidation>
    <dataValidation allowBlank="1" showInputMessage="1" showErrorMessage="1" promptTitle="Teaching Staff" prompt="Additional ledger codes linked to this budget heading._x000a_3741A" sqref="D54" xr:uid="{00000000-0002-0000-0300-000008000000}"/>
    <dataValidation allowBlank="1" showInputMessage="1" showErrorMessage="1" promptTitle="Supply Staff" prompt="Additional ledger codes linked to this budget heading._x000a_3471A_x000a_3481A_x000a_3511A" sqref="D55" xr:uid="{00000000-0002-0000-0300-000009000000}"/>
    <dataValidation allowBlank="1" showInputMessage="1" showErrorMessage="1" promptTitle="LSA/Ancillary/Classroom Asst." prompt="Additional ledger codes linked to this budget heading._x000a_0161A_x000a_1481A" sqref="D59" xr:uid="{00000000-0002-0000-0300-00000A000000}"/>
    <dataValidation allowBlank="1" showInputMessage="1" showErrorMessage="1" promptTitle="Premises Staff" prompt="Additional ledger codes linked to this budget heading._x000a_1621A_x000a_0631A" sqref="D65" xr:uid="{00000000-0002-0000-0300-00000B000000}"/>
    <dataValidation allowBlank="1" showInputMessage="1" showErrorMessage="1" promptTitle="Administrative &amp; Clerical Staff" prompt="Additional ledger codes linked to this budget heading._x000a_0361A" sqref="D66" xr:uid="{00000000-0002-0000-0300-00000C000000}"/>
    <dataValidation allowBlank="1" showInputMessage="1" showErrorMessage="1" promptTitle="Catering Staff" prompt="Additional ledger codes linked to this budget heading._x000a_2011A" sqref="D67" xr:uid="{00000000-0002-0000-0300-00000D000000}"/>
    <dataValidation allowBlank="1" showInputMessage="1" showErrorMessage="1" promptTitle="Mid-day Supervision Staff" prompt="Additional ledger codes linked to this budget heading._x000a_2391A" sqref="D68" xr:uid="{00000000-0002-0000-0300-00000E000000}"/>
    <dataValidation allowBlank="1" showInputMessage="1" showErrorMessage="1" promptTitle="Other Staff - Special Facilites" prompt="Additional ledger codes linked to this budget heading._x000a_3421A" sqref="D69" xr:uid="{00000000-0002-0000-0300-00000F000000}"/>
    <dataValidation allowBlank="1" showInputMessage="1" showErrorMessage="1" promptTitle="Advertising/Intervw/Recruitment" prompt="Additional ledger codes linked to this budget heading._x000a_00510_x000a_00525" sqref="D73" xr:uid="{00000000-0002-0000-0300-000010000000}"/>
    <dataValidation allowBlank="1" showInputMessage="1" showErrorMessage="1" promptTitle="Long Service / Premature Retire." prompt="Additional ledger codes linked to this budget heading._x000a_00803_x000a_" sqref="D74" xr:uid="{00000000-0002-0000-0300-000011000000}"/>
    <dataValidation allowBlank="1" showInputMessage="1" showErrorMessage="1" promptTitle="Staff Travel/Travel/Subsistence" prompt="Additional ledger codes linked to this budget heading._x000a_23000_x000a_36000" sqref="D75" xr:uid="{00000000-0002-0000-0300-000012000000}"/>
    <dataValidation allowBlank="1" showInputMessage="1" showErrorMessage="1" promptTitle="Grounds Maintenance" sqref="D86" xr:uid="{00000000-0002-0000-0300-000013000000}"/>
    <dataValidation allowBlank="1" showInputMessage="1" showErrorMessage="1" promptTitle="Cleaning &amp; Catering" prompt="Additional ledger codes linked to this budget heading._x000a_17101_x000a_17000" sqref="D87" xr:uid="{00000000-0002-0000-0300-000014000000}"/>
    <dataValidation allowBlank="1" showInputMessage="1" showErrorMessage="1" promptTitle="Water &amp; Sewerage" sqref="D88" xr:uid="{00000000-0002-0000-0300-000015000000}"/>
    <dataValidation allowBlank="1" showInputMessage="1" showErrorMessage="1" promptTitle="Gas &amp; LPG" prompt="Additional ledger codes linked to this budget heading._x000a_14040_x000a_14010" sqref="D90" xr:uid="{00000000-0002-0000-0300-000016000000}"/>
    <dataValidation allowBlank="1" showInputMessage="1" showErrorMessage="1" promptTitle="Other Premises Costs" prompt="Additional ledger codes linked to this budget heading._x000a_17030_x000a_17050" sqref="D94" xr:uid="{00000000-0002-0000-0300-000017000000}"/>
    <dataValidation type="whole" allowBlank="1" showInputMessage="1" showErrorMessage="1" errorTitle="Whole Numbers Only" error="Please ensure that you enter values to whole pounds (£'s) only.  Round any pence accordingly." promptTitle="Educational Supplies &amp; Services" prompt="Additional ledger codes linked to this budget heading._x000a_22060_x000a_23320_x000a_30000_x000a_30390_x000a_30310_x000a_31030_x000a_33003" sqref="G98" xr:uid="{00000000-0002-0000-0300-000018000000}">
      <formula1>-10000000</formula1>
      <formula2>10000000</formula2>
    </dataValidation>
    <dataValidation allowBlank="1" showInputMessage="1" showErrorMessage="1" promptTitle="Admin. Supplies &amp; Maintenance" prompt="Additional ledger codes linked to this budget heading._x000a_30305" sqref="D105" xr:uid="{00000000-0002-0000-0300-000019000000}"/>
    <dataValidation allowBlank="1" showInputMessage="1" showErrorMessage="1" promptTitle="Catering Service" prompt="Additional ledger codes linked to this budget heading._x000a_31005_x000a_31000" sqref="D112" xr:uid="{00000000-0002-0000-0300-00001A000000}"/>
    <dataValidation allowBlank="1" showInputMessage="1" showErrorMessage="1" promptTitle="Educational Supplies and Service" prompt="Additional ledger codes linked to this budget heading:_x000a_22060_x000a_23320_x000a_30000_x000a_30390_x000a_30310_x000a_31030_x000a_33003" sqref="D98" xr:uid="{00000000-0002-0000-0300-00001B000000}"/>
  </dataValidations>
  <printOptions horizontalCentered="1"/>
  <pageMargins left="0" right="0" top="0" bottom="0.39370078740157483" header="0" footer="0.19685039370078741"/>
  <pageSetup paperSize="9" scale="52" fitToHeight="0" orientation="landscape" cellComments="atEnd" errors="blank" r:id="rId1"/>
  <headerFooter alignWithMargins="0">
    <oddHeader>&amp;C[]&amp;L[]&amp;R[]</oddHeader>
    <oddFooter>&amp;L&amp;D&amp;C&amp;A&amp;RPage &amp;P of&amp;N</oddFooter>
  </headerFooter>
  <rowBreaks count="4" manualBreakCount="4">
    <brk id="48" max="8" man="1"/>
    <brk id="95" max="8" man="1"/>
    <brk id="131" max="8" man="1"/>
    <brk id="160" max="8" man="1"/>
  </rowBreaks>
  <drawing r:id="rId2"/>
  <legacyDrawing r:id="rId3"/>
  <controls>
    <mc:AlternateContent xmlns:mc="http://schemas.openxmlformats.org/markup-compatibility/2006">
      <mc:Choice Requires="x14">
        <control shapeId="2" r:id="rId4" name="ToggleButton1">
          <controlPr defaultSize="0" print="0" autoLine="0" r:id="rId5">
            <anchor moveWithCells="1">
              <from>
                <xdr:col>5</xdr:col>
                <xdr:colOff>0</xdr:colOff>
                <xdr:row>0</xdr:row>
                <xdr:rowOff>66675</xdr:rowOff>
              </from>
              <to>
                <xdr:col>6</xdr:col>
                <xdr:colOff>847725</xdr:colOff>
                <xdr:row>0</xdr:row>
                <xdr:rowOff>619125</xdr:rowOff>
              </to>
            </anchor>
          </controlPr>
        </control>
      </mc:Choice>
      <mc:Fallback>
        <control shapeId="4105" r:id="rId4" name="ToggleButton1"/>
      </mc:Fallback>
    </mc:AlternateContent>
    <mc:AlternateContent xmlns:mc="http://schemas.openxmlformats.org/markup-compatibility/2006">
      <mc:Choice Requires="x14">
        <control shapeId="4104" r:id="rId6" name="CheckBox1">
          <controlPr defaultSize="0" autoLine="0" r:id="rId7">
            <anchor moveWithCells="1">
              <from>
                <xdr:col>5</xdr:col>
                <xdr:colOff>0</xdr:colOff>
                <xdr:row>7</xdr:row>
                <xdr:rowOff>57150</xdr:rowOff>
              </from>
              <to>
                <xdr:col>8</xdr:col>
                <xdr:colOff>4895850</xdr:colOff>
                <xdr:row>8</xdr:row>
                <xdr:rowOff>133350</xdr:rowOff>
              </to>
            </anchor>
          </controlPr>
        </control>
      </mc:Choice>
      <mc:Fallback>
        <control shapeId="4104" r:id="rId6" name="CheckBox1"/>
      </mc:Fallback>
    </mc:AlternateContent>
  </control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tabColor indexed="41"/>
    <pageSetUpPr fitToPage="1"/>
  </sheetPr>
  <dimension ref="A1:S96"/>
  <sheetViews>
    <sheetView showGridLines="0" showRowColHeaders="0" workbookViewId="0">
      <pane ySplit="1" topLeftCell="A2" activePane="bottomLeft" state="frozen"/>
      <selection pane="bottomLeft" activeCell="A2" sqref="A2"/>
    </sheetView>
  </sheetViews>
  <sheetFormatPr defaultRowHeight="12.75" x14ac:dyDescent="0.2"/>
  <cols>
    <col min="1" max="1" width="3.7109375" style="1" customWidth="1"/>
    <col min="2" max="16" width="9.140625" style="1"/>
    <col min="17" max="17" width="0" style="1" hidden="1" customWidth="1"/>
    <col min="18" max="16384" width="9.140625" style="1"/>
  </cols>
  <sheetData>
    <row r="1" spans="1:19" ht="33.75" customHeight="1" x14ac:dyDescent="0.2">
      <c r="A1" s="910" t="s">
        <v>361</v>
      </c>
      <c r="B1" s="910"/>
      <c r="C1" s="910"/>
      <c r="D1" s="910"/>
      <c r="E1" s="910"/>
      <c r="F1" s="910"/>
      <c r="G1" s="910"/>
      <c r="H1" s="910"/>
      <c r="I1" s="910"/>
      <c r="J1" s="910"/>
      <c r="K1" s="910"/>
      <c r="L1" s="910"/>
      <c r="M1" s="910"/>
      <c r="N1" s="910"/>
      <c r="O1" s="910"/>
      <c r="P1" s="16"/>
      <c r="Q1" s="16"/>
      <c r="R1" s="16"/>
      <c r="S1" s="16"/>
    </row>
    <row r="2" spans="1:19" x14ac:dyDescent="0.2">
      <c r="P2" s="16"/>
      <c r="Q2" s="16"/>
      <c r="R2" s="16"/>
      <c r="S2" s="16"/>
    </row>
    <row r="3" spans="1:19" ht="24" customHeight="1" x14ac:dyDescent="0.2">
      <c r="A3" s="103"/>
      <c r="B3" s="103"/>
      <c r="C3" s="17"/>
      <c r="D3" s="911" t="s">
        <v>362</v>
      </c>
      <c r="E3" s="911"/>
      <c r="F3" s="911"/>
      <c r="G3" s="911"/>
      <c r="H3" s="911"/>
      <c r="I3" s="911"/>
      <c r="J3" s="911"/>
      <c r="K3" s="911"/>
      <c r="L3" s="17"/>
      <c r="M3" s="17"/>
      <c r="N3" s="17"/>
      <c r="O3" s="17"/>
      <c r="P3" s="16"/>
      <c r="Q3" s="16"/>
      <c r="R3" s="16"/>
      <c r="S3" s="16"/>
    </row>
    <row r="4" spans="1:19" ht="24" customHeight="1" x14ac:dyDescent="0.2">
      <c r="A4" s="17"/>
      <c r="B4" s="17"/>
      <c r="C4" s="17"/>
      <c r="D4" s="911" t="s">
        <v>363</v>
      </c>
      <c r="E4" s="911"/>
      <c r="F4" s="911"/>
      <c r="G4" s="911"/>
      <c r="H4" s="911"/>
      <c r="I4" s="911"/>
      <c r="J4" s="911"/>
      <c r="K4" s="911"/>
      <c r="L4" s="17"/>
      <c r="M4" s="17"/>
      <c r="N4" s="17"/>
      <c r="O4" s="17"/>
      <c r="P4" s="16"/>
      <c r="Q4" s="16"/>
      <c r="R4" s="16"/>
      <c r="S4" s="16"/>
    </row>
    <row r="5" spans="1:19" ht="24" customHeight="1" x14ac:dyDescent="0.2">
      <c r="A5" s="17"/>
      <c r="B5" s="913" t="s">
        <v>364</v>
      </c>
      <c r="C5" s="913"/>
      <c r="D5" s="913"/>
      <c r="E5" s="913"/>
      <c r="F5" s="913"/>
      <c r="G5" s="913"/>
      <c r="H5" s="913"/>
      <c r="I5" s="913"/>
      <c r="J5" s="913"/>
      <c r="K5" s="913"/>
      <c r="L5" s="913"/>
      <c r="M5" s="913"/>
      <c r="N5" s="17"/>
      <c r="O5" s="17"/>
      <c r="P5" s="16"/>
      <c r="Q5" s="16"/>
      <c r="R5" s="16"/>
      <c r="S5" s="16"/>
    </row>
    <row r="6" spans="1:19" ht="12.75" customHeight="1" x14ac:dyDescent="0.2">
      <c r="A6" s="17"/>
      <c r="B6" s="914" t="s">
        <v>365</v>
      </c>
      <c r="C6" s="914"/>
      <c r="D6" s="914"/>
      <c r="E6" s="914"/>
      <c r="F6" s="914"/>
      <c r="G6" s="914"/>
      <c r="H6" s="914"/>
      <c r="I6" s="914"/>
      <c r="J6" s="914"/>
      <c r="K6" s="914"/>
      <c r="L6" s="914"/>
      <c r="M6" s="914"/>
      <c r="N6" s="17"/>
      <c r="O6" s="17"/>
      <c r="P6" s="16"/>
      <c r="Q6" s="16"/>
      <c r="R6" s="16"/>
      <c r="S6" s="16"/>
    </row>
    <row r="7" spans="1:19" ht="12.75" customHeight="1" x14ac:dyDescent="0.2">
      <c r="A7" s="17"/>
      <c r="B7" s="914" t="s">
        <v>366</v>
      </c>
      <c r="C7" s="914"/>
      <c r="D7" s="914"/>
      <c r="E7" s="914"/>
      <c r="F7" s="914"/>
      <c r="G7" s="914"/>
      <c r="H7" s="914"/>
      <c r="I7" s="914"/>
      <c r="J7" s="914"/>
      <c r="K7" s="914"/>
      <c r="L7" s="914"/>
      <c r="M7" s="914"/>
      <c r="N7" s="17"/>
      <c r="O7" s="17"/>
      <c r="P7" s="16"/>
      <c r="Q7" s="16"/>
      <c r="R7" s="16"/>
      <c r="S7" s="16"/>
    </row>
    <row r="8" spans="1:19" s="24" customFormat="1" ht="12.75" customHeight="1" x14ac:dyDescent="0.2">
      <c r="A8" s="14"/>
      <c r="B8" s="14"/>
      <c r="C8" s="14"/>
      <c r="D8" s="14"/>
      <c r="E8" s="14"/>
      <c r="F8" s="14"/>
      <c r="G8" s="14"/>
      <c r="H8" s="14"/>
      <c r="I8" s="14"/>
      <c r="J8" s="14"/>
      <c r="K8" s="14"/>
      <c r="L8" s="14"/>
      <c r="M8" s="14"/>
      <c r="N8" s="14"/>
      <c r="O8" s="14"/>
      <c r="P8" s="13"/>
      <c r="Q8" s="13"/>
      <c r="R8" s="13"/>
      <c r="S8" s="13"/>
    </row>
    <row r="9" spans="1:19" ht="12.75" hidden="1" customHeight="1" x14ac:dyDescent="0.2">
      <c r="A9" s="17"/>
      <c r="B9" s="17"/>
      <c r="C9" s="915" t="str">
        <f>IF(Q73=0,"Checklist Completed","Please ensure all check boxes have been completed")</f>
        <v>Please ensure all check boxes have been completed</v>
      </c>
      <c r="D9" s="915"/>
      <c r="E9" s="915"/>
      <c r="F9" s="915"/>
      <c r="G9" s="915"/>
      <c r="H9" s="915"/>
      <c r="I9" s="915"/>
      <c r="J9" s="915"/>
      <c r="K9" s="915"/>
      <c r="L9" s="915"/>
      <c r="M9" s="17"/>
      <c r="N9" s="17"/>
      <c r="O9" s="17"/>
      <c r="P9" s="16"/>
      <c r="Q9" s="16"/>
      <c r="R9" s="16"/>
      <c r="S9" s="16"/>
    </row>
    <row r="10" spans="1:19" s="24" customFormat="1" ht="12.75" hidden="1" customHeight="1" x14ac:dyDescent="0.2">
      <c r="A10" s="14"/>
      <c r="B10" s="14"/>
      <c r="C10" s="912" t="str">
        <f>IF(Q74=1,"Please complete the 'Name', 'Job Role' and 'Date' boxes at the bottom of this form","")</f>
        <v>Please complete the 'Name', 'Job Role' and 'Date' boxes at the bottom of this form</v>
      </c>
      <c r="D10" s="912"/>
      <c r="E10" s="912"/>
      <c r="F10" s="912"/>
      <c r="G10" s="912"/>
      <c r="H10" s="912"/>
      <c r="I10" s="912"/>
      <c r="J10" s="912"/>
      <c r="K10" s="912"/>
      <c r="L10" s="912"/>
      <c r="M10" s="14"/>
      <c r="N10" s="14"/>
      <c r="O10" s="14"/>
      <c r="P10" s="13"/>
      <c r="Q10" s="13"/>
      <c r="R10" s="13"/>
      <c r="S10" s="13"/>
    </row>
    <row r="11" spans="1:19" ht="12.75" customHeight="1" x14ac:dyDescent="0.2">
      <c r="P11" s="16"/>
      <c r="Q11" s="16"/>
      <c r="R11" s="16"/>
      <c r="S11" s="16"/>
    </row>
    <row r="12" spans="1:19" ht="12.75" customHeight="1" x14ac:dyDescent="0.2">
      <c r="B12" s="105" t="s">
        <v>367</v>
      </c>
      <c r="P12" s="16"/>
      <c r="Q12" s="16"/>
      <c r="R12" s="16"/>
      <c r="S12" s="16"/>
    </row>
    <row r="13" spans="1:19" ht="12.75" customHeight="1" x14ac:dyDescent="0.2">
      <c r="P13" s="16"/>
      <c r="Q13" s="16"/>
      <c r="R13" s="16"/>
      <c r="S13" s="16"/>
    </row>
    <row r="14" spans="1:19" ht="12.75" customHeight="1" x14ac:dyDescent="0.2">
      <c r="B14" s="1" t="s">
        <v>368</v>
      </c>
      <c r="N14" s="106" t="s">
        <v>369</v>
      </c>
      <c r="P14" s="16"/>
      <c r="Q14" s="16">
        <f>IF(N14="No",1,0)</f>
        <v>1</v>
      </c>
      <c r="R14" s="16"/>
      <c r="S14" s="16"/>
    </row>
    <row r="15" spans="1:19" ht="12.75" customHeight="1" x14ac:dyDescent="0.2">
      <c r="P15" s="16"/>
      <c r="Q15" s="16"/>
      <c r="R15" s="16"/>
      <c r="S15" s="16"/>
    </row>
    <row r="16" spans="1:19" ht="12.75" customHeight="1" x14ac:dyDescent="0.2">
      <c r="B16" s="1" t="s">
        <v>370</v>
      </c>
      <c r="N16" s="106" t="s">
        <v>369</v>
      </c>
      <c r="P16" s="16"/>
      <c r="Q16" s="16">
        <f>IF(N16="No",1,0)</f>
        <v>1</v>
      </c>
      <c r="R16" s="16"/>
      <c r="S16" s="16"/>
    </row>
    <row r="17" spans="2:19" ht="12.75" customHeight="1" x14ac:dyDescent="0.2">
      <c r="P17" s="16"/>
      <c r="Q17" s="16"/>
      <c r="R17" s="16"/>
      <c r="S17" s="16"/>
    </row>
    <row r="18" spans="2:19" ht="12.75" customHeight="1" x14ac:dyDescent="0.2">
      <c r="B18" s="1" t="s">
        <v>371</v>
      </c>
      <c r="N18" s="106" t="s">
        <v>369</v>
      </c>
      <c r="P18" s="16"/>
      <c r="Q18" s="16">
        <f>IF(N18="No",1,0)</f>
        <v>1</v>
      </c>
      <c r="R18" s="16"/>
      <c r="S18" s="16"/>
    </row>
    <row r="19" spans="2:19" ht="12.75" customHeight="1" x14ac:dyDescent="0.2">
      <c r="P19" s="16"/>
      <c r="Q19" s="16"/>
      <c r="R19" s="16"/>
      <c r="S19" s="16"/>
    </row>
    <row r="20" spans="2:19" ht="12.75" customHeight="1" x14ac:dyDescent="0.2">
      <c r="B20" s="1" t="s">
        <v>372</v>
      </c>
      <c r="N20" s="106" t="s">
        <v>369</v>
      </c>
      <c r="P20" s="16"/>
      <c r="Q20" s="16">
        <f>IF(N20="No",1,0)</f>
        <v>1</v>
      </c>
      <c r="R20" s="16"/>
      <c r="S20" s="16"/>
    </row>
    <row r="21" spans="2:19" ht="12.75" customHeight="1" x14ac:dyDescent="0.2">
      <c r="N21" s="31"/>
      <c r="P21" s="16"/>
      <c r="Q21" s="16"/>
      <c r="R21" s="16"/>
      <c r="S21" s="16"/>
    </row>
    <row r="22" spans="2:19" ht="12.75" customHeight="1" x14ac:dyDescent="0.2">
      <c r="B22" s="1" t="s">
        <v>373</v>
      </c>
      <c r="N22" s="106" t="s">
        <v>369</v>
      </c>
      <c r="P22" s="16"/>
      <c r="Q22" s="16">
        <f>IF(N22="No",1,0)</f>
        <v>1</v>
      </c>
      <c r="R22" s="16"/>
      <c r="S22" s="16"/>
    </row>
    <row r="23" spans="2:19" ht="12.75" customHeight="1" x14ac:dyDescent="0.2">
      <c r="P23" s="16"/>
      <c r="Q23" s="16"/>
      <c r="R23" s="16"/>
      <c r="S23" s="16"/>
    </row>
    <row r="24" spans="2:19" ht="12.75" customHeight="1" x14ac:dyDescent="0.2">
      <c r="B24" s="17" t="s">
        <v>374</v>
      </c>
      <c r="N24" s="106" t="s">
        <v>369</v>
      </c>
      <c r="P24" s="16"/>
      <c r="Q24" s="16">
        <f>IF(N24="No",1,0)</f>
        <v>1</v>
      </c>
      <c r="R24" s="16"/>
      <c r="S24" s="16"/>
    </row>
    <row r="25" spans="2:19" ht="12.75" customHeight="1" x14ac:dyDescent="0.2">
      <c r="P25" s="16"/>
      <c r="Q25" s="16"/>
      <c r="R25" s="16"/>
      <c r="S25" s="16"/>
    </row>
    <row r="26" spans="2:19" ht="12.75" customHeight="1" x14ac:dyDescent="0.2">
      <c r="B26" s="1" t="s">
        <v>375</v>
      </c>
      <c r="N26" s="106" t="s">
        <v>369</v>
      </c>
      <c r="P26" s="16"/>
      <c r="Q26" s="16">
        <f>IF(N26="No",1,0)</f>
        <v>1</v>
      </c>
      <c r="R26" s="16"/>
      <c r="S26" s="16"/>
    </row>
    <row r="27" spans="2:19" ht="12.75" customHeight="1" x14ac:dyDescent="0.2">
      <c r="P27" s="16"/>
      <c r="Q27" s="16"/>
      <c r="R27" s="16"/>
      <c r="S27" s="16"/>
    </row>
    <row r="28" spans="2:19" ht="12.75" customHeight="1" x14ac:dyDescent="0.2">
      <c r="B28" s="1" t="s">
        <v>376</v>
      </c>
      <c r="N28" s="106" t="s">
        <v>369</v>
      </c>
      <c r="P28" s="16"/>
      <c r="Q28" s="16">
        <f>IF(N28="No",1,0)</f>
        <v>1</v>
      </c>
      <c r="R28" s="16"/>
      <c r="S28" s="16"/>
    </row>
    <row r="29" spans="2:19" ht="12.75" customHeight="1" x14ac:dyDescent="0.2">
      <c r="P29" s="16"/>
      <c r="Q29" s="16"/>
      <c r="R29" s="16"/>
      <c r="S29" s="16"/>
    </row>
    <row r="30" spans="2:19" ht="12.75" customHeight="1" x14ac:dyDescent="0.2">
      <c r="B30" s="1" t="s">
        <v>377</v>
      </c>
      <c r="N30" s="106" t="s">
        <v>369</v>
      </c>
      <c r="P30" s="16"/>
      <c r="Q30" s="16">
        <f>IF(N30="No",1,0)</f>
        <v>1</v>
      </c>
      <c r="R30" s="16"/>
      <c r="S30" s="16"/>
    </row>
    <row r="31" spans="2:19" ht="12.75" customHeight="1" x14ac:dyDescent="0.2">
      <c r="P31" s="16"/>
      <c r="Q31" s="16"/>
      <c r="R31" s="16"/>
      <c r="S31" s="16"/>
    </row>
    <row r="32" spans="2:19" ht="12.75" customHeight="1" x14ac:dyDescent="0.2">
      <c r="P32" s="16"/>
      <c r="Q32" s="16"/>
      <c r="R32" s="16"/>
      <c r="S32" s="16"/>
    </row>
    <row r="33" spans="2:19" ht="12.75" customHeight="1" x14ac:dyDescent="0.2">
      <c r="B33" s="105" t="s">
        <v>378</v>
      </c>
      <c r="P33" s="16"/>
      <c r="Q33" s="16"/>
      <c r="R33" s="16"/>
      <c r="S33" s="16"/>
    </row>
    <row r="34" spans="2:19" ht="12.75" customHeight="1" x14ac:dyDescent="0.2">
      <c r="P34" s="16"/>
      <c r="Q34" s="16"/>
      <c r="R34" s="16"/>
      <c r="S34" s="16"/>
    </row>
    <row r="35" spans="2:19" ht="12.75" customHeight="1" x14ac:dyDescent="0.2">
      <c r="B35" s="1" t="s">
        <v>379</v>
      </c>
      <c r="N35" s="106" t="s">
        <v>369</v>
      </c>
      <c r="P35" s="16"/>
      <c r="Q35" s="16">
        <f>IF(N35="No",1,0)</f>
        <v>1</v>
      </c>
      <c r="R35" s="16"/>
      <c r="S35" s="16"/>
    </row>
    <row r="36" spans="2:19" ht="12.75" customHeight="1" x14ac:dyDescent="0.2">
      <c r="N36" s="82"/>
      <c r="P36" s="16"/>
      <c r="Q36" s="16"/>
      <c r="R36" s="16"/>
      <c r="S36" s="16"/>
    </row>
    <row r="37" spans="2:19" ht="12.75" customHeight="1" x14ac:dyDescent="0.2">
      <c r="B37" s="1" t="s">
        <v>1425</v>
      </c>
      <c r="N37" s="106" t="s">
        <v>369</v>
      </c>
      <c r="P37" s="16"/>
      <c r="Q37" s="16">
        <f>IF(N37="No",1,0)</f>
        <v>1</v>
      </c>
      <c r="R37" s="16"/>
      <c r="S37" s="16"/>
    </row>
    <row r="38" spans="2:19" ht="12.75" customHeight="1" x14ac:dyDescent="0.2">
      <c r="P38" s="16"/>
      <c r="Q38" s="16"/>
      <c r="R38" s="16"/>
      <c r="S38" s="16"/>
    </row>
    <row r="39" spans="2:19" ht="12.75" customHeight="1" x14ac:dyDescent="0.2">
      <c r="P39" s="16"/>
      <c r="Q39" s="16"/>
      <c r="R39" s="16"/>
      <c r="S39" s="16"/>
    </row>
    <row r="40" spans="2:19" ht="12.75" customHeight="1" x14ac:dyDescent="0.2">
      <c r="B40" s="105" t="s">
        <v>380</v>
      </c>
      <c r="P40" s="16"/>
      <c r="Q40" s="16"/>
      <c r="R40" s="16"/>
      <c r="S40" s="16"/>
    </row>
    <row r="41" spans="2:19" ht="12.75" customHeight="1" x14ac:dyDescent="0.2">
      <c r="P41" s="16"/>
      <c r="Q41" s="16"/>
      <c r="R41" s="16"/>
      <c r="S41" s="16"/>
    </row>
    <row r="42" spans="2:19" ht="12.75" customHeight="1" x14ac:dyDescent="0.2">
      <c r="B42" s="1" t="s">
        <v>381</v>
      </c>
      <c r="N42" s="106" t="s">
        <v>369</v>
      </c>
      <c r="P42" s="16"/>
      <c r="Q42" s="16">
        <f>IF(N42="No",1,0)</f>
        <v>1</v>
      </c>
      <c r="R42" s="16"/>
      <c r="S42" s="16"/>
    </row>
    <row r="43" spans="2:19" ht="12.75" customHeight="1" x14ac:dyDescent="0.2">
      <c r="B43" s="909" t="s">
        <v>382</v>
      </c>
      <c r="C43" s="909"/>
      <c r="D43" s="909"/>
      <c r="E43" s="909"/>
      <c r="F43" s="909"/>
      <c r="G43" s="909"/>
      <c r="H43" s="909"/>
      <c r="I43" s="909"/>
      <c r="J43" s="909"/>
      <c r="K43" s="909"/>
      <c r="L43" s="909"/>
      <c r="M43" s="909"/>
      <c r="P43" s="16"/>
      <c r="Q43" s="16"/>
      <c r="R43" s="16"/>
      <c r="S43" s="16"/>
    </row>
    <row r="44" spans="2:19" ht="12.75" customHeight="1" x14ac:dyDescent="0.2">
      <c r="P44" s="16"/>
      <c r="Q44" s="16"/>
      <c r="R44" s="16"/>
      <c r="S44" s="16"/>
    </row>
    <row r="45" spans="2:19" ht="12.75" customHeight="1" x14ac:dyDescent="0.2">
      <c r="B45" s="1" t="s">
        <v>383</v>
      </c>
      <c r="N45" s="106" t="s">
        <v>369</v>
      </c>
      <c r="P45" s="16"/>
      <c r="Q45" s="16">
        <f>IF(N45="No",1,0)</f>
        <v>1</v>
      </c>
      <c r="R45" s="16"/>
      <c r="S45" s="16"/>
    </row>
    <row r="46" spans="2:19" ht="12.75" customHeight="1" x14ac:dyDescent="0.2">
      <c r="P46" s="16"/>
      <c r="Q46" s="16"/>
      <c r="R46" s="16"/>
      <c r="S46" s="16"/>
    </row>
    <row r="47" spans="2:19" ht="12.75" customHeight="1" x14ac:dyDescent="0.2">
      <c r="B47" s="1" t="s">
        <v>384</v>
      </c>
      <c r="N47" s="106" t="s">
        <v>369</v>
      </c>
      <c r="P47" s="16"/>
      <c r="Q47" s="16">
        <f>IF(N47="No",1,0)</f>
        <v>1</v>
      </c>
      <c r="R47" s="16"/>
      <c r="S47" s="16"/>
    </row>
    <row r="48" spans="2:19" ht="12.75" customHeight="1" x14ac:dyDescent="0.2">
      <c r="P48" s="16"/>
      <c r="Q48" s="16"/>
      <c r="R48" s="16"/>
      <c r="S48" s="16"/>
    </row>
    <row r="49" spans="2:19" ht="12.75" customHeight="1" x14ac:dyDescent="0.2">
      <c r="B49" s="1" t="s">
        <v>385</v>
      </c>
      <c r="N49" s="106" t="s">
        <v>369</v>
      </c>
      <c r="P49" s="16"/>
      <c r="Q49" s="16">
        <f>IF(N49="No",1,0)</f>
        <v>1</v>
      </c>
      <c r="R49" s="16"/>
      <c r="S49" s="16"/>
    </row>
    <row r="50" spans="2:19" ht="12.75" customHeight="1" x14ac:dyDescent="0.2">
      <c r="P50" s="16"/>
      <c r="Q50" s="16"/>
      <c r="R50" s="16"/>
      <c r="S50" s="16"/>
    </row>
    <row r="51" spans="2:19" ht="12.75" customHeight="1" x14ac:dyDescent="0.2">
      <c r="P51" s="16"/>
      <c r="Q51" s="16"/>
      <c r="R51" s="16"/>
      <c r="S51" s="16"/>
    </row>
    <row r="52" spans="2:19" ht="12.75" customHeight="1" x14ac:dyDescent="0.2">
      <c r="B52" s="105" t="s">
        <v>386</v>
      </c>
      <c r="P52" s="16"/>
      <c r="Q52" s="16"/>
      <c r="R52" s="16"/>
      <c r="S52" s="16"/>
    </row>
    <row r="53" spans="2:19" ht="12.75" customHeight="1" x14ac:dyDescent="0.2">
      <c r="P53" s="16"/>
      <c r="Q53" s="16"/>
      <c r="R53" s="16"/>
      <c r="S53" s="16"/>
    </row>
    <row r="54" spans="2:19" ht="12.75" customHeight="1" x14ac:dyDescent="0.2">
      <c r="B54" s="1" t="s">
        <v>387</v>
      </c>
      <c r="N54" s="106" t="s">
        <v>369</v>
      </c>
      <c r="P54" s="16"/>
      <c r="Q54" s="16">
        <f>IF(N54="No",1,0)</f>
        <v>1</v>
      </c>
      <c r="R54" s="16"/>
      <c r="S54" s="16"/>
    </row>
    <row r="55" spans="2:19" ht="12.75" customHeight="1" x14ac:dyDescent="0.2">
      <c r="P55" s="16"/>
      <c r="Q55" s="16"/>
      <c r="R55" s="16"/>
      <c r="S55" s="16"/>
    </row>
    <row r="56" spans="2:19" ht="12.75" customHeight="1" x14ac:dyDescent="0.2">
      <c r="B56" s="1" t="s">
        <v>388</v>
      </c>
      <c r="N56" s="106" t="s">
        <v>369</v>
      </c>
      <c r="P56" s="16"/>
      <c r="Q56" s="16">
        <f>IF(N56="No",1,0)</f>
        <v>1</v>
      </c>
      <c r="R56" s="16"/>
      <c r="S56" s="16"/>
    </row>
    <row r="57" spans="2:19" ht="12.75" customHeight="1" x14ac:dyDescent="0.2">
      <c r="P57" s="16"/>
      <c r="Q57" s="16"/>
      <c r="R57" s="16"/>
      <c r="S57" s="16"/>
    </row>
    <row r="58" spans="2:19" ht="12.75" customHeight="1" x14ac:dyDescent="0.2">
      <c r="B58" s="1" t="s">
        <v>389</v>
      </c>
      <c r="N58" s="106" t="s">
        <v>369</v>
      </c>
      <c r="P58" s="16"/>
      <c r="Q58" s="16">
        <f>IF(N58="No",1,0)</f>
        <v>1</v>
      </c>
      <c r="R58" s="16"/>
      <c r="S58" s="16"/>
    </row>
    <row r="59" spans="2:19" ht="12.75" customHeight="1" x14ac:dyDescent="0.2">
      <c r="P59" s="16"/>
      <c r="Q59" s="16"/>
      <c r="R59" s="16"/>
      <c r="S59" s="16"/>
    </row>
    <row r="60" spans="2:19" ht="12.75" customHeight="1" x14ac:dyDescent="0.2">
      <c r="B60" s="1" t="s">
        <v>390</v>
      </c>
      <c r="N60" s="106" t="s">
        <v>369</v>
      </c>
      <c r="P60" s="16"/>
      <c r="Q60" s="16">
        <f>IF(N60="No",1,0)</f>
        <v>1</v>
      </c>
      <c r="R60" s="16"/>
      <c r="S60" s="16"/>
    </row>
    <row r="61" spans="2:19" ht="12.75" customHeight="1" x14ac:dyDescent="0.2">
      <c r="P61" s="16"/>
      <c r="Q61" s="16"/>
      <c r="R61" s="16"/>
      <c r="S61" s="16"/>
    </row>
    <row r="62" spans="2:19" ht="12.75" customHeight="1" x14ac:dyDescent="0.2">
      <c r="B62" s="1" t="s">
        <v>391</v>
      </c>
      <c r="N62" s="106" t="s">
        <v>369</v>
      </c>
      <c r="P62" s="16"/>
      <c r="Q62" s="16">
        <f>IF(N62="No",1,0)</f>
        <v>1</v>
      </c>
      <c r="R62" s="16"/>
      <c r="S62" s="16"/>
    </row>
    <row r="63" spans="2:19" ht="12.75" customHeight="1" x14ac:dyDescent="0.2">
      <c r="P63" s="16"/>
      <c r="Q63" s="16"/>
      <c r="R63" s="16"/>
      <c r="S63" s="16"/>
    </row>
    <row r="64" spans="2:19" ht="12.75" customHeight="1" x14ac:dyDescent="0.2">
      <c r="B64" s="17" t="s">
        <v>392</v>
      </c>
      <c r="N64" s="106" t="s">
        <v>369</v>
      </c>
      <c r="P64" s="16"/>
      <c r="Q64" s="16">
        <f>IF(N64="No",1,0)</f>
        <v>1</v>
      </c>
      <c r="R64" s="16"/>
      <c r="S64" s="16"/>
    </row>
    <row r="65" spans="1:19" ht="12.75" customHeight="1" x14ac:dyDescent="0.2">
      <c r="P65" s="16"/>
      <c r="Q65" s="16"/>
      <c r="R65" s="16"/>
      <c r="S65" s="16"/>
    </row>
    <row r="66" spans="1:19" ht="12.75" customHeight="1" x14ac:dyDescent="0.2">
      <c r="B66" s="1" t="s">
        <v>393</v>
      </c>
      <c r="N66" s="106" t="s">
        <v>369</v>
      </c>
      <c r="P66" s="16"/>
      <c r="Q66" s="16">
        <f>IF(N66="No",1,0)</f>
        <v>1</v>
      </c>
      <c r="R66" s="16"/>
      <c r="S66" s="16"/>
    </row>
    <row r="67" spans="1:19" ht="12.75" customHeight="1" x14ac:dyDescent="0.2">
      <c r="P67" s="16"/>
      <c r="Q67" s="16"/>
      <c r="R67" s="16"/>
      <c r="S67" s="16"/>
    </row>
    <row r="68" spans="1:19" ht="12.75" customHeight="1" x14ac:dyDescent="0.2">
      <c r="P68" s="16"/>
      <c r="Q68" s="16"/>
      <c r="R68" s="16"/>
      <c r="S68" s="16"/>
    </row>
    <row r="69" spans="1:19" ht="12.75" customHeight="1" x14ac:dyDescent="0.2">
      <c r="P69" s="16"/>
      <c r="Q69" s="16"/>
      <c r="R69" s="16"/>
      <c r="S69" s="16"/>
    </row>
    <row r="70" spans="1:19" ht="12.75" customHeight="1" x14ac:dyDescent="0.2">
      <c r="P70" s="16"/>
      <c r="Q70" s="16"/>
      <c r="R70" s="16"/>
      <c r="S70" s="16"/>
    </row>
    <row r="71" spans="1:19" ht="12.75" customHeight="1" x14ac:dyDescent="0.2">
      <c r="P71" s="16"/>
      <c r="Q71" s="16"/>
      <c r="R71" s="16"/>
      <c r="S71" s="16"/>
    </row>
    <row r="72" spans="1:19" ht="12.75" customHeight="1" x14ac:dyDescent="0.2">
      <c r="P72" s="16"/>
      <c r="Q72" s="16"/>
      <c r="R72" s="16"/>
      <c r="S72" s="16"/>
    </row>
    <row r="73" spans="1:19" ht="12.75" customHeight="1" x14ac:dyDescent="0.2">
      <c r="B73" s="26" t="s">
        <v>394</v>
      </c>
      <c r="D73" s="902"/>
      <c r="E73" s="903"/>
      <c r="F73" s="903"/>
      <c r="G73" s="904"/>
      <c r="I73" s="26" t="s">
        <v>395</v>
      </c>
      <c r="K73" s="902"/>
      <c r="L73" s="903"/>
      <c r="M73" s="903"/>
      <c r="N73" s="904"/>
      <c r="P73" s="16"/>
      <c r="Q73" s="16">
        <f>SUM(Q14:Q66)</f>
        <v>22</v>
      </c>
      <c r="R73" s="16"/>
      <c r="S73" s="16"/>
    </row>
    <row r="74" spans="1:19" ht="12.75" customHeight="1" x14ac:dyDescent="0.2">
      <c r="B74" s="26"/>
      <c r="D74" s="905"/>
      <c r="E74" s="906"/>
      <c r="F74" s="906"/>
      <c r="G74" s="907"/>
      <c r="I74" s="26"/>
      <c r="K74" s="905"/>
      <c r="L74" s="906"/>
      <c r="M74" s="906"/>
      <c r="N74" s="907"/>
      <c r="P74" s="16"/>
      <c r="Q74" s="16">
        <f>IF(OR(ISBLANK(D73),ISBLANK(K73),ISBLANK(D76)),1,0)</f>
        <v>1</v>
      </c>
      <c r="R74" s="16"/>
      <c r="S74" s="16"/>
    </row>
    <row r="75" spans="1:19" ht="12.75" customHeight="1" x14ac:dyDescent="0.2">
      <c r="P75" s="16"/>
      <c r="Q75" s="16"/>
      <c r="R75" s="16"/>
      <c r="S75" s="16"/>
    </row>
    <row r="76" spans="1:19" ht="12.75" customHeight="1" x14ac:dyDescent="0.2">
      <c r="B76" s="26" t="s">
        <v>396</v>
      </c>
      <c r="D76" s="908"/>
      <c r="E76" s="903"/>
      <c r="F76" s="903"/>
      <c r="G76" s="904"/>
      <c r="P76" s="16"/>
      <c r="Q76" s="16"/>
      <c r="R76" s="16"/>
      <c r="S76" s="16"/>
    </row>
    <row r="77" spans="1:19" ht="12.75" customHeight="1" x14ac:dyDescent="0.2">
      <c r="D77" s="905"/>
      <c r="E77" s="906"/>
      <c r="F77" s="906"/>
      <c r="G77" s="907"/>
      <c r="P77" s="16"/>
      <c r="Q77" s="16"/>
      <c r="R77" s="16"/>
      <c r="S77" s="16"/>
    </row>
    <row r="78" spans="1:19" ht="12.75" customHeight="1" x14ac:dyDescent="0.2">
      <c r="P78" s="16"/>
      <c r="Q78" s="16"/>
      <c r="R78" s="16"/>
      <c r="S78" s="16"/>
    </row>
    <row r="79" spans="1:19" ht="12.75" customHeight="1" x14ac:dyDescent="0.2">
      <c r="A79" s="16"/>
      <c r="B79" s="16"/>
      <c r="C79" s="16"/>
      <c r="D79" s="16"/>
      <c r="E79" s="16"/>
      <c r="F79" s="16"/>
      <c r="G79" s="16"/>
      <c r="H79" s="16"/>
      <c r="I79" s="16"/>
      <c r="J79" s="16"/>
      <c r="K79" s="16"/>
      <c r="L79" s="16"/>
      <c r="M79" s="16"/>
      <c r="N79" s="16"/>
      <c r="O79" s="16"/>
      <c r="P79" s="16"/>
      <c r="Q79" s="16"/>
      <c r="R79" s="16"/>
      <c r="S79" s="16"/>
    </row>
    <row r="80" spans="1:19" ht="12.75" customHeight="1" x14ac:dyDescent="0.2">
      <c r="A80" s="16"/>
      <c r="B80" s="16"/>
      <c r="C80" s="16"/>
      <c r="D80" s="16"/>
      <c r="E80" s="16"/>
      <c r="F80" s="16"/>
      <c r="G80" s="16"/>
      <c r="H80" s="16"/>
      <c r="I80" s="16"/>
      <c r="J80" s="16"/>
      <c r="K80" s="16"/>
      <c r="L80" s="16"/>
      <c r="M80" s="16"/>
      <c r="N80" s="16"/>
      <c r="O80" s="16"/>
      <c r="P80" s="16"/>
      <c r="Q80" s="16"/>
      <c r="R80" s="16"/>
      <c r="S80" s="16"/>
    </row>
    <row r="81" spans="1:19" ht="12.75" customHeight="1" x14ac:dyDescent="0.2">
      <c r="A81" s="16"/>
      <c r="B81" s="16"/>
      <c r="C81" s="16"/>
      <c r="D81" s="16"/>
      <c r="E81" s="16"/>
      <c r="F81" s="16"/>
      <c r="G81" s="16"/>
      <c r="H81" s="16"/>
      <c r="I81" s="16"/>
      <c r="J81" s="16"/>
      <c r="K81" s="16"/>
      <c r="L81" s="16"/>
      <c r="M81" s="16"/>
      <c r="N81" s="16"/>
      <c r="O81" s="16"/>
      <c r="P81" s="16"/>
      <c r="Q81" s="16"/>
      <c r="R81" s="16"/>
      <c r="S81" s="16"/>
    </row>
    <row r="82" spans="1:19" ht="12.75" customHeight="1" x14ac:dyDescent="0.2">
      <c r="A82" s="16"/>
      <c r="B82" s="16"/>
      <c r="C82" s="16"/>
      <c r="D82" s="16"/>
      <c r="E82" s="16"/>
      <c r="F82" s="16"/>
      <c r="G82" s="16"/>
      <c r="H82" s="16"/>
      <c r="I82" s="16"/>
      <c r="J82" s="16"/>
      <c r="K82" s="16"/>
      <c r="L82" s="16"/>
      <c r="M82" s="16"/>
      <c r="N82" s="16"/>
      <c r="O82" s="16"/>
      <c r="P82" s="16"/>
      <c r="Q82" s="16"/>
      <c r="R82" s="16"/>
      <c r="S82" s="16"/>
    </row>
    <row r="83" spans="1:19" ht="12.75" customHeight="1" x14ac:dyDescent="0.2">
      <c r="A83" s="16"/>
      <c r="B83" s="16"/>
      <c r="C83" s="16"/>
      <c r="D83" s="16"/>
      <c r="E83" s="16"/>
      <c r="F83" s="16"/>
      <c r="G83" s="16"/>
      <c r="H83" s="16"/>
      <c r="I83" s="16"/>
      <c r="J83" s="16"/>
      <c r="K83" s="16"/>
      <c r="L83" s="16"/>
      <c r="M83" s="16"/>
      <c r="N83" s="16"/>
      <c r="O83" s="16"/>
      <c r="P83" s="16"/>
      <c r="Q83" s="16"/>
      <c r="R83" s="16"/>
      <c r="S83" s="16"/>
    </row>
    <row r="84" spans="1:19" ht="12.75" customHeight="1" x14ac:dyDescent="0.2">
      <c r="A84" s="16"/>
      <c r="B84" s="16"/>
      <c r="C84" s="16"/>
      <c r="D84" s="16"/>
      <c r="E84" s="16"/>
      <c r="F84" s="16"/>
      <c r="G84" s="16"/>
      <c r="H84" s="16"/>
      <c r="I84" s="16"/>
      <c r="J84" s="16"/>
      <c r="K84" s="16"/>
      <c r="L84" s="16"/>
      <c r="M84" s="16"/>
      <c r="N84" s="16"/>
      <c r="O84" s="16"/>
      <c r="P84" s="16"/>
      <c r="Q84" s="16"/>
      <c r="R84" s="16"/>
      <c r="S84" s="16"/>
    </row>
    <row r="85" spans="1:19" ht="12.75" customHeight="1" x14ac:dyDescent="0.2">
      <c r="A85" s="16"/>
      <c r="B85" s="16"/>
      <c r="C85" s="16"/>
      <c r="D85" s="16"/>
      <c r="E85" s="16"/>
      <c r="F85" s="16"/>
      <c r="G85" s="16"/>
      <c r="H85" s="16"/>
      <c r="I85" s="16"/>
      <c r="J85" s="16"/>
      <c r="K85" s="16"/>
      <c r="L85" s="16"/>
      <c r="M85" s="16"/>
      <c r="N85" s="16"/>
      <c r="O85" s="16"/>
      <c r="P85" s="16"/>
      <c r="Q85" s="16"/>
      <c r="R85" s="16"/>
      <c r="S85" s="16"/>
    </row>
    <row r="86" spans="1:19" ht="12.75" customHeight="1" x14ac:dyDescent="0.2">
      <c r="A86" s="16"/>
      <c r="B86" s="16"/>
      <c r="C86" s="16"/>
      <c r="D86" s="16"/>
      <c r="E86" s="16"/>
      <c r="F86" s="16"/>
      <c r="G86" s="16"/>
      <c r="H86" s="16"/>
      <c r="I86" s="16"/>
      <c r="J86" s="16"/>
      <c r="K86" s="16"/>
      <c r="L86" s="16"/>
      <c r="M86" s="16"/>
      <c r="N86" s="16"/>
      <c r="O86" s="16"/>
      <c r="P86" s="16"/>
      <c r="Q86" s="16"/>
      <c r="R86" s="16"/>
      <c r="S86" s="16"/>
    </row>
    <row r="87" spans="1:19" ht="12.75" customHeight="1" x14ac:dyDescent="0.2">
      <c r="A87" s="16"/>
      <c r="B87" s="16"/>
      <c r="C87" s="16"/>
      <c r="D87" s="16"/>
      <c r="E87" s="16"/>
      <c r="F87" s="16"/>
      <c r="G87" s="16"/>
      <c r="H87" s="16"/>
      <c r="I87" s="16"/>
      <c r="J87" s="16"/>
      <c r="K87" s="16"/>
      <c r="L87" s="16"/>
      <c r="M87" s="16"/>
      <c r="N87" s="16"/>
      <c r="O87" s="16"/>
      <c r="P87" s="16"/>
      <c r="Q87" s="16"/>
      <c r="R87" s="16"/>
      <c r="S87" s="16"/>
    </row>
    <row r="88" spans="1:19" ht="12.75" customHeight="1" x14ac:dyDescent="0.2">
      <c r="A88" s="16"/>
      <c r="B88" s="16"/>
      <c r="C88" s="16"/>
      <c r="D88" s="16"/>
      <c r="E88" s="16"/>
      <c r="F88" s="16"/>
      <c r="G88" s="16"/>
      <c r="H88" s="16"/>
      <c r="I88" s="16"/>
      <c r="J88" s="16"/>
      <c r="K88" s="16"/>
      <c r="L88" s="16"/>
      <c r="M88" s="16"/>
      <c r="N88" s="16"/>
      <c r="O88" s="16"/>
      <c r="P88" s="16"/>
      <c r="Q88" s="16"/>
      <c r="R88" s="16"/>
      <c r="S88" s="16"/>
    </row>
    <row r="89" spans="1:19" ht="12.75" customHeight="1" x14ac:dyDescent="0.2">
      <c r="A89" s="16"/>
      <c r="B89" s="16"/>
      <c r="C89" s="16"/>
      <c r="D89" s="16"/>
      <c r="E89" s="16"/>
      <c r="F89" s="16"/>
      <c r="G89" s="16"/>
      <c r="H89" s="16"/>
      <c r="I89" s="16"/>
      <c r="J89" s="16"/>
      <c r="K89" s="16"/>
      <c r="L89" s="16"/>
      <c r="M89" s="16"/>
      <c r="N89" s="16"/>
      <c r="O89" s="16"/>
      <c r="P89" s="16"/>
      <c r="Q89" s="16"/>
      <c r="R89" s="16"/>
      <c r="S89" s="16"/>
    </row>
    <row r="90" spans="1:19" ht="12.75" customHeight="1" x14ac:dyDescent="0.2">
      <c r="A90" s="16"/>
      <c r="B90" s="16"/>
      <c r="C90" s="16"/>
      <c r="D90" s="16"/>
      <c r="E90" s="16"/>
      <c r="F90" s="16"/>
      <c r="G90" s="16"/>
      <c r="H90" s="16"/>
      <c r="I90" s="16"/>
      <c r="J90" s="16"/>
      <c r="K90" s="16"/>
      <c r="L90" s="16"/>
      <c r="M90" s="16"/>
      <c r="N90" s="16"/>
      <c r="O90" s="16"/>
      <c r="P90" s="16"/>
      <c r="Q90" s="16"/>
      <c r="R90" s="16"/>
      <c r="S90" s="16"/>
    </row>
    <row r="91" spans="1:19" ht="12.75" customHeight="1" x14ac:dyDescent="0.2">
      <c r="A91" s="16"/>
      <c r="B91" s="16"/>
      <c r="C91" s="16"/>
      <c r="D91" s="16"/>
      <c r="E91" s="16"/>
      <c r="F91" s="16"/>
      <c r="G91" s="16"/>
      <c r="H91" s="16"/>
      <c r="I91" s="16"/>
      <c r="J91" s="16"/>
      <c r="K91" s="16"/>
      <c r="L91" s="16"/>
      <c r="M91" s="16"/>
      <c r="N91" s="16"/>
      <c r="O91" s="16"/>
      <c r="P91" s="16"/>
      <c r="Q91" s="16"/>
      <c r="R91" s="16"/>
      <c r="S91" s="16"/>
    </row>
    <row r="92" spans="1:19" ht="12.75" customHeight="1" x14ac:dyDescent="0.2">
      <c r="A92" s="16"/>
      <c r="B92" s="16"/>
      <c r="C92" s="16"/>
      <c r="D92" s="16"/>
      <c r="E92" s="16"/>
      <c r="F92" s="16"/>
      <c r="G92" s="16"/>
      <c r="H92" s="16"/>
      <c r="I92" s="16"/>
      <c r="J92" s="16"/>
      <c r="K92" s="16"/>
      <c r="L92" s="16"/>
      <c r="M92" s="16"/>
      <c r="N92" s="16"/>
      <c r="O92" s="16"/>
      <c r="P92" s="16"/>
      <c r="Q92" s="16"/>
      <c r="R92" s="16"/>
      <c r="S92" s="16"/>
    </row>
    <row r="93" spans="1:19" ht="12.75" customHeight="1" x14ac:dyDescent="0.2">
      <c r="A93" s="16"/>
      <c r="B93" s="16"/>
      <c r="C93" s="16"/>
      <c r="D93" s="16"/>
      <c r="E93" s="16"/>
      <c r="F93" s="16"/>
      <c r="G93" s="16"/>
      <c r="H93" s="16"/>
      <c r="I93" s="16"/>
      <c r="J93" s="16"/>
      <c r="K93" s="16"/>
      <c r="L93" s="16"/>
      <c r="M93" s="16"/>
      <c r="N93" s="16"/>
      <c r="O93" s="16"/>
      <c r="P93" s="16"/>
      <c r="Q93" s="16"/>
      <c r="R93" s="16"/>
      <c r="S93" s="16"/>
    </row>
    <row r="94" spans="1:19" ht="12.75" customHeight="1" x14ac:dyDescent="0.2">
      <c r="A94" s="16"/>
      <c r="B94" s="16"/>
      <c r="C94" s="16"/>
      <c r="D94" s="16"/>
      <c r="E94" s="16"/>
      <c r="F94" s="16"/>
      <c r="G94" s="16"/>
      <c r="H94" s="16"/>
      <c r="I94" s="16"/>
      <c r="J94" s="16"/>
      <c r="K94" s="16"/>
      <c r="L94" s="16"/>
      <c r="M94" s="16"/>
      <c r="N94" s="16"/>
      <c r="O94" s="16"/>
      <c r="P94" s="16"/>
      <c r="Q94" s="16"/>
      <c r="R94" s="16"/>
      <c r="S94" s="16"/>
    </row>
    <row r="95" spans="1:19" ht="12.75" customHeight="1" x14ac:dyDescent="0.2"/>
    <row r="96" spans="1:19" ht="12.75" customHeight="1" x14ac:dyDescent="0.2"/>
  </sheetData>
  <sheetProtection sheet="1" objects="1" scenarios="1"/>
  <mergeCells count="12">
    <mergeCell ref="D73:G74"/>
    <mergeCell ref="D76:G77"/>
    <mergeCell ref="K73:N74"/>
    <mergeCell ref="B43:M43"/>
    <mergeCell ref="A1:O1"/>
    <mergeCell ref="D3:K3"/>
    <mergeCell ref="D4:K4"/>
    <mergeCell ref="C10:L10"/>
    <mergeCell ref="B5:M5"/>
    <mergeCell ref="B6:M6"/>
    <mergeCell ref="B7:M7"/>
    <mergeCell ref="C9:L9"/>
  </mergeCells>
  <phoneticPr fontId="0" type="noConversion"/>
  <conditionalFormatting sqref="N64 N62 N60 N58 N56 N54 N49 N47 N45 N42 N37 N35 N30 N28 N26 N24 N22 N20 N18 N16 N14 N66">
    <cfRule type="cellIs" dxfId="8" priority="1" stopIfTrue="1" operator="equal">
      <formula>"No"</formula>
    </cfRule>
    <cfRule type="cellIs" dxfId="7" priority="2" stopIfTrue="1" operator="equal">
      <formula>"Yes"</formula>
    </cfRule>
  </conditionalFormatting>
  <dataValidations count="1">
    <dataValidation type="list" allowBlank="1" showInputMessage="1" showErrorMessage="1" sqref="N14 N64 N16 N18 N20 N22 N24 N26 N28 N30 N35 N37 N42 N45 N47 N49 N54 N56 N58 N60 N62 N66" xr:uid="{00000000-0002-0000-0400-000000000000}">
      <formula1>"No,Yes"</formula1>
    </dataValidation>
  </dataValidations>
  <hyperlinks>
    <hyperlink ref="B43:M43" r:id="rId1" display="Utilities - Budgets and forecasts | Suffolk County Council" xr:uid="{00000000-0004-0000-0400-000000000000}"/>
  </hyperlinks>
  <printOptions horizontalCentered="1"/>
  <pageMargins left="0" right="0" top="0" bottom="0.78740157480314965" header="0" footer="0.39370078740157483"/>
  <pageSetup paperSize="9" scale="76" orientation="portrait" r:id="rId2"/>
  <headerFooter alignWithMargins="0">
    <oddFooter>&amp;L&amp;D&amp;C&amp;A&amp;RPage &amp;P</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
  <dimension ref="B2:P26"/>
  <sheetViews>
    <sheetView showGridLines="0" showRowColHeaders="0" workbookViewId="0">
      <pane ySplit="45" topLeftCell="A46" activePane="bottomLeft" state="frozen"/>
      <selection pane="bottomLeft" activeCell="A46" sqref="A46"/>
    </sheetView>
  </sheetViews>
  <sheetFormatPr defaultRowHeight="12.75" x14ac:dyDescent="0.2"/>
  <cols>
    <col min="1" max="16384" width="9.140625" style="1"/>
  </cols>
  <sheetData>
    <row r="2" spans="2:16" x14ac:dyDescent="0.2">
      <c r="B2" s="27"/>
      <c r="C2" s="50"/>
      <c r="D2" s="50"/>
      <c r="E2" s="50"/>
      <c r="F2" s="50"/>
      <c r="G2" s="50"/>
      <c r="H2" s="50"/>
      <c r="I2" s="50"/>
      <c r="J2" s="50"/>
      <c r="K2" s="50"/>
      <c r="L2" s="50"/>
      <c r="M2" s="50"/>
      <c r="N2" s="50"/>
      <c r="O2" s="50"/>
      <c r="P2" s="28"/>
    </row>
    <row r="3" spans="2:16" ht="24" customHeight="1" x14ac:dyDescent="0.2">
      <c r="B3" s="859" t="s">
        <v>10</v>
      </c>
      <c r="C3" s="860"/>
      <c r="D3" s="860"/>
      <c r="E3" s="860"/>
      <c r="F3" s="860"/>
      <c r="G3" s="860"/>
      <c r="H3" s="860"/>
      <c r="I3" s="860"/>
      <c r="J3" s="860"/>
      <c r="K3" s="860"/>
      <c r="L3" s="860"/>
      <c r="M3" s="860"/>
      <c r="N3" s="860"/>
      <c r="O3" s="860"/>
      <c r="P3" s="861"/>
    </row>
    <row r="4" spans="2:16" x14ac:dyDescent="0.2">
      <c r="B4" s="51"/>
      <c r="C4" s="52"/>
      <c r="D4" s="52"/>
      <c r="E4" s="52"/>
      <c r="F4" s="52"/>
      <c r="G4" s="52"/>
      <c r="H4" s="52"/>
      <c r="I4" s="52"/>
      <c r="J4" s="52"/>
      <c r="K4" s="52"/>
      <c r="L4" s="52"/>
      <c r="M4" s="52"/>
      <c r="N4" s="52"/>
      <c r="O4" s="52"/>
      <c r="P4" s="53"/>
    </row>
    <row r="5" spans="2:16" x14ac:dyDescent="0.2">
      <c r="B5" s="51"/>
      <c r="C5" s="52"/>
      <c r="D5" s="52"/>
      <c r="E5" s="52"/>
      <c r="F5" s="52"/>
      <c r="G5" s="52"/>
      <c r="H5" s="52"/>
      <c r="I5" s="52"/>
      <c r="J5" s="52"/>
      <c r="K5" s="52"/>
      <c r="L5" s="52"/>
      <c r="M5" s="52"/>
      <c r="N5" s="52"/>
      <c r="O5" s="52"/>
      <c r="P5" s="53"/>
    </row>
    <row r="6" spans="2:16" x14ac:dyDescent="0.2">
      <c r="B6" s="51"/>
      <c r="C6" s="52"/>
      <c r="D6" s="52"/>
      <c r="E6" s="52"/>
      <c r="F6" s="52"/>
      <c r="G6" s="52"/>
      <c r="H6" s="52"/>
      <c r="I6" s="52"/>
      <c r="J6" s="52"/>
      <c r="K6" s="52"/>
      <c r="L6" s="52"/>
      <c r="M6" s="52"/>
      <c r="N6" s="52"/>
      <c r="O6" s="52"/>
      <c r="P6" s="53"/>
    </row>
    <row r="7" spans="2:16" x14ac:dyDescent="0.2">
      <c r="B7" s="51"/>
      <c r="C7" s="52"/>
      <c r="D7" s="52"/>
      <c r="E7" s="52"/>
      <c r="F7" s="52"/>
      <c r="G7" s="52"/>
      <c r="H7" s="52"/>
      <c r="I7" s="52"/>
      <c r="J7" s="52"/>
      <c r="K7" s="52"/>
      <c r="L7" s="52"/>
      <c r="M7" s="52"/>
      <c r="N7" s="52"/>
      <c r="O7" s="52"/>
      <c r="P7" s="53"/>
    </row>
    <row r="8" spans="2:16" x14ac:dyDescent="0.2">
      <c r="B8" s="51"/>
      <c r="C8" s="52"/>
      <c r="D8" s="52"/>
      <c r="E8" s="52"/>
      <c r="F8" s="52"/>
      <c r="G8" s="52"/>
      <c r="H8" s="52"/>
      <c r="I8" s="52"/>
      <c r="J8" s="52"/>
      <c r="K8" s="52"/>
      <c r="L8" s="52"/>
      <c r="M8" s="52"/>
      <c r="N8" s="52"/>
      <c r="O8" s="52"/>
      <c r="P8" s="53"/>
    </row>
    <row r="9" spans="2:16" x14ac:dyDescent="0.2">
      <c r="B9" s="51"/>
      <c r="C9" s="52"/>
      <c r="D9" s="52"/>
      <c r="E9" s="52"/>
      <c r="F9" s="52"/>
      <c r="G9" s="52"/>
      <c r="H9" s="52"/>
      <c r="I9" s="52"/>
      <c r="J9" s="52"/>
      <c r="K9" s="52"/>
      <c r="L9" s="52"/>
      <c r="M9" s="52"/>
      <c r="N9" s="52"/>
      <c r="O9" s="52"/>
      <c r="P9" s="53"/>
    </row>
    <row r="10" spans="2:16" x14ac:dyDescent="0.2">
      <c r="B10" s="51"/>
      <c r="C10" s="52"/>
      <c r="D10" s="52"/>
      <c r="E10" s="52"/>
      <c r="F10" s="52"/>
      <c r="G10" s="52"/>
      <c r="H10" s="52"/>
      <c r="I10" s="52"/>
      <c r="J10" s="52"/>
      <c r="K10" s="52"/>
      <c r="L10" s="52"/>
      <c r="M10" s="52"/>
      <c r="N10" s="52"/>
      <c r="O10" s="52"/>
      <c r="P10" s="53"/>
    </row>
    <row r="11" spans="2:16" x14ac:dyDescent="0.2">
      <c r="B11" s="51"/>
      <c r="C11" s="52"/>
      <c r="D11" s="52"/>
      <c r="E11" s="52"/>
      <c r="F11" s="52"/>
      <c r="G11" s="52"/>
      <c r="H11" s="52"/>
      <c r="I11" s="52"/>
      <c r="J11" s="52"/>
      <c r="K11" s="52"/>
      <c r="L11" s="52"/>
      <c r="M11" s="52"/>
      <c r="N11" s="52"/>
      <c r="O11" s="52"/>
      <c r="P11" s="53"/>
    </row>
    <row r="12" spans="2:16" x14ac:dyDescent="0.2">
      <c r="B12" s="51"/>
      <c r="C12" s="52"/>
      <c r="D12" s="52"/>
      <c r="E12" s="52"/>
      <c r="F12" s="52"/>
      <c r="G12" s="52"/>
      <c r="H12" s="52"/>
      <c r="I12" s="52"/>
      <c r="J12" s="52"/>
      <c r="K12" s="52"/>
      <c r="L12" s="52"/>
      <c r="M12" s="52"/>
      <c r="N12" s="52"/>
      <c r="O12" s="52"/>
      <c r="P12" s="53"/>
    </row>
    <row r="13" spans="2:16" x14ac:dyDescent="0.2">
      <c r="B13" s="51"/>
      <c r="C13" s="52"/>
      <c r="D13" s="52"/>
      <c r="E13" s="52"/>
      <c r="F13" s="52"/>
      <c r="G13" s="52"/>
      <c r="H13" s="52"/>
      <c r="I13" s="52"/>
      <c r="J13" s="52"/>
      <c r="K13" s="52"/>
      <c r="L13" s="52"/>
      <c r="M13" s="52"/>
      <c r="N13" s="52"/>
      <c r="O13" s="52"/>
      <c r="P13" s="53"/>
    </row>
    <row r="14" spans="2:16" x14ac:dyDescent="0.2">
      <c r="B14" s="51"/>
      <c r="C14" s="52"/>
      <c r="D14" s="52"/>
      <c r="E14" s="52"/>
      <c r="F14" s="52"/>
      <c r="G14" s="52"/>
      <c r="H14" s="52"/>
      <c r="I14" s="52"/>
      <c r="J14" s="52"/>
      <c r="K14" s="52"/>
      <c r="L14" s="52"/>
      <c r="M14" s="52"/>
      <c r="N14" s="52"/>
      <c r="O14" s="52"/>
      <c r="P14" s="53"/>
    </row>
    <row r="15" spans="2:16" x14ac:dyDescent="0.2">
      <c r="B15" s="51"/>
      <c r="C15" s="52"/>
      <c r="D15" s="52"/>
      <c r="E15" s="52"/>
      <c r="F15" s="52"/>
      <c r="G15" s="52"/>
      <c r="H15" s="52"/>
      <c r="I15" s="52"/>
      <c r="J15" s="52"/>
      <c r="K15" s="52"/>
      <c r="L15" s="52"/>
      <c r="M15" s="52"/>
      <c r="N15" s="52"/>
      <c r="O15" s="52"/>
      <c r="P15" s="53"/>
    </row>
    <row r="16" spans="2:16" x14ac:dyDescent="0.2">
      <c r="B16" s="51"/>
      <c r="C16" s="52"/>
      <c r="D16" s="52"/>
      <c r="E16" s="52"/>
      <c r="F16" s="52"/>
      <c r="G16" s="52"/>
      <c r="H16" s="52"/>
      <c r="I16" s="52"/>
      <c r="J16" s="52"/>
      <c r="K16" s="52"/>
      <c r="L16" s="52"/>
      <c r="M16" s="52"/>
      <c r="N16" s="52"/>
      <c r="O16" s="52"/>
      <c r="P16" s="53"/>
    </row>
    <row r="17" spans="2:16" x14ac:dyDescent="0.2">
      <c r="B17" s="51"/>
      <c r="C17" s="52"/>
      <c r="D17" s="52"/>
      <c r="E17" s="52"/>
      <c r="F17" s="52"/>
      <c r="G17" s="52"/>
      <c r="H17" s="52"/>
      <c r="I17" s="52"/>
      <c r="J17" s="52"/>
      <c r="K17" s="52"/>
      <c r="L17" s="52"/>
      <c r="M17" s="52"/>
      <c r="N17" s="52"/>
      <c r="O17" s="52"/>
      <c r="P17" s="53"/>
    </row>
    <row r="18" spans="2:16" x14ac:dyDescent="0.2">
      <c r="B18" s="51"/>
      <c r="C18" s="52"/>
      <c r="D18" s="52"/>
      <c r="E18" s="52"/>
      <c r="F18" s="52"/>
      <c r="G18" s="52"/>
      <c r="H18" s="52"/>
      <c r="I18" s="52"/>
      <c r="J18" s="52"/>
      <c r="K18" s="52"/>
      <c r="L18" s="52"/>
      <c r="M18" s="52"/>
      <c r="N18" s="52"/>
      <c r="O18" s="52"/>
      <c r="P18" s="53"/>
    </row>
    <row r="19" spans="2:16" x14ac:dyDescent="0.2">
      <c r="B19" s="51"/>
      <c r="C19" s="52"/>
      <c r="D19" s="52"/>
      <c r="E19" s="52"/>
      <c r="F19" s="52"/>
      <c r="G19" s="52"/>
      <c r="H19" s="52"/>
      <c r="I19" s="52"/>
      <c r="J19" s="52"/>
      <c r="K19" s="52"/>
      <c r="L19" s="52"/>
      <c r="M19" s="52"/>
      <c r="N19" s="52"/>
      <c r="O19" s="52"/>
      <c r="P19" s="53"/>
    </row>
    <row r="20" spans="2:16" x14ac:dyDescent="0.2">
      <c r="B20" s="51"/>
      <c r="C20" s="52"/>
      <c r="D20" s="52"/>
      <c r="E20" s="52"/>
      <c r="F20" s="52"/>
      <c r="G20" s="52"/>
      <c r="H20" s="52"/>
      <c r="I20" s="52"/>
      <c r="J20" s="52"/>
      <c r="K20" s="52"/>
      <c r="L20" s="52"/>
      <c r="M20" s="52"/>
      <c r="N20" s="52"/>
      <c r="O20" s="52"/>
      <c r="P20" s="53"/>
    </row>
    <row r="21" spans="2:16" x14ac:dyDescent="0.2">
      <c r="B21" s="51"/>
      <c r="C21" s="52"/>
      <c r="D21" s="52"/>
      <c r="E21" s="52"/>
      <c r="F21" s="52"/>
      <c r="G21" s="52"/>
      <c r="H21" s="52"/>
      <c r="I21" s="52"/>
      <c r="J21" s="52"/>
      <c r="K21" s="52"/>
      <c r="L21" s="52"/>
      <c r="M21" s="52"/>
      <c r="N21" s="52"/>
      <c r="O21" s="52"/>
      <c r="P21" s="53"/>
    </row>
    <row r="22" spans="2:16" x14ac:dyDescent="0.2">
      <c r="B22" s="51"/>
      <c r="C22" s="52"/>
      <c r="D22" s="52"/>
      <c r="E22" s="52"/>
      <c r="F22" s="52"/>
      <c r="G22" s="52"/>
      <c r="H22" s="52"/>
      <c r="I22" s="52"/>
      <c r="J22" s="52"/>
      <c r="K22" s="52"/>
      <c r="L22" s="52"/>
      <c r="M22" s="52"/>
      <c r="N22" s="52"/>
      <c r="O22" s="52"/>
      <c r="P22" s="53"/>
    </row>
    <row r="23" spans="2:16" x14ac:dyDescent="0.2">
      <c r="B23" s="51"/>
      <c r="C23" s="52"/>
      <c r="D23" s="52"/>
      <c r="E23" s="52"/>
      <c r="F23" s="52"/>
      <c r="G23" s="52"/>
      <c r="H23" s="52"/>
      <c r="I23" s="52"/>
      <c r="J23" s="52"/>
      <c r="K23" s="52"/>
      <c r="L23" s="52"/>
      <c r="M23" s="52"/>
      <c r="N23" s="52"/>
      <c r="O23" s="52"/>
      <c r="P23" s="53"/>
    </row>
    <row r="24" spans="2:16" x14ac:dyDescent="0.2">
      <c r="B24" s="51"/>
      <c r="C24" s="52"/>
      <c r="D24" s="52"/>
      <c r="E24" s="52"/>
      <c r="F24" s="52"/>
      <c r="G24" s="52"/>
      <c r="H24" s="52"/>
      <c r="I24" s="52"/>
      <c r="J24" s="52"/>
      <c r="K24" s="52"/>
      <c r="L24" s="52"/>
      <c r="M24" s="52"/>
      <c r="N24" s="52"/>
      <c r="O24" s="52"/>
      <c r="P24" s="53"/>
    </row>
    <row r="25" spans="2:16" x14ac:dyDescent="0.2">
      <c r="B25" s="51"/>
      <c r="C25" s="52"/>
      <c r="D25" s="52"/>
      <c r="E25" s="52"/>
      <c r="F25" s="52"/>
      <c r="G25" s="52"/>
      <c r="H25" s="52"/>
      <c r="I25" s="52"/>
      <c r="J25" s="52"/>
      <c r="K25" s="52"/>
      <c r="L25" s="52"/>
      <c r="M25" s="52"/>
      <c r="N25" s="52"/>
      <c r="O25" s="52"/>
      <c r="P25" s="53"/>
    </row>
    <row r="26" spans="2:16" x14ac:dyDescent="0.2">
      <c r="B26" s="29"/>
      <c r="C26" s="56"/>
      <c r="D26" s="56"/>
      <c r="E26" s="56"/>
      <c r="F26" s="56"/>
      <c r="G26" s="56"/>
      <c r="H26" s="56"/>
      <c r="I26" s="56"/>
      <c r="J26" s="56"/>
      <c r="K26" s="56"/>
      <c r="L26" s="56"/>
      <c r="M26" s="56"/>
      <c r="N26" s="56"/>
      <c r="O26" s="56"/>
      <c r="P26" s="30"/>
    </row>
  </sheetData>
  <sheetProtection sheet="1" objects="1" scenarios="1"/>
  <mergeCells count="1">
    <mergeCell ref="B3:P3"/>
  </mergeCells>
  <phoneticPr fontId="0" type="noConversion"/>
  <pageMargins left="0.75" right="0.75" top="1" bottom="1" header="0.5" footer="0.5"/>
  <headerFooter alignWithMargins="0"/>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9">
    <tabColor indexed="41"/>
  </sheetPr>
  <dimension ref="B1:Q202"/>
  <sheetViews>
    <sheetView showGridLines="0" zoomScale="80" zoomScaleNormal="80" workbookViewId="0">
      <pane ySplit="1" topLeftCell="A2" activePane="bottomLeft" state="frozen"/>
      <selection pane="bottomLeft" activeCell="C2" sqref="C2"/>
    </sheetView>
  </sheetViews>
  <sheetFormatPr defaultRowHeight="12.75" outlineLevelRow="1" x14ac:dyDescent="0.2"/>
  <cols>
    <col min="1" max="1" width="0" style="42" hidden="1" customWidth="1"/>
    <col min="2" max="2" width="9.140625" style="42" hidden="1" customWidth="1"/>
    <col min="3" max="6" width="9.140625" style="42"/>
    <col min="7" max="8" width="12.5703125" style="42" customWidth="1"/>
    <col min="9" max="13" width="16.85546875" style="42" customWidth="1"/>
    <col min="14" max="16384" width="9.140625" style="42"/>
  </cols>
  <sheetData>
    <row r="1" spans="2:17" ht="45" customHeight="1" x14ac:dyDescent="0.2">
      <c r="B1" s="46"/>
      <c r="C1" s="45" t="s">
        <v>591</v>
      </c>
      <c r="D1" s="46"/>
      <c r="E1" s="46"/>
      <c r="F1" s="46"/>
      <c r="G1" s="46"/>
      <c r="H1" s="46"/>
      <c r="I1" s="46"/>
      <c r="J1" s="46"/>
      <c r="K1" s="46"/>
      <c r="L1" s="46"/>
      <c r="M1" s="46"/>
      <c r="N1" s="46"/>
      <c r="O1" s="46"/>
      <c r="P1" s="46"/>
      <c r="Q1" s="46"/>
    </row>
    <row r="2" spans="2:17" x14ac:dyDescent="0.2">
      <c r="N2" s="46"/>
      <c r="O2" s="46"/>
      <c r="P2" s="46"/>
      <c r="Q2" s="46"/>
    </row>
    <row r="3" spans="2:17" s="356" customFormat="1" ht="24" customHeight="1" x14ac:dyDescent="0.2">
      <c r="C3" s="916" t="str">
        <f>'Main Menu'!G5</f>
        <v>000 - School</v>
      </c>
      <c r="D3" s="916"/>
      <c r="E3" s="916"/>
      <c r="F3" s="916"/>
      <c r="G3" s="916"/>
      <c r="H3" s="916"/>
      <c r="I3" s="916"/>
      <c r="J3" s="916"/>
      <c r="K3" s="916"/>
      <c r="L3" s="381"/>
      <c r="M3" s="381"/>
      <c r="N3" s="46"/>
      <c r="O3" s="357"/>
      <c r="P3" s="357"/>
      <c r="Q3" s="357"/>
    </row>
    <row r="4" spans="2:17" x14ac:dyDescent="0.2">
      <c r="N4" s="46"/>
      <c r="O4" s="46"/>
      <c r="P4" s="46"/>
      <c r="Q4" s="46"/>
    </row>
    <row r="5" spans="2:17" ht="42" customHeight="1" x14ac:dyDescent="0.2">
      <c r="B5" s="60" t="s">
        <v>45</v>
      </c>
      <c r="C5" s="920" t="s">
        <v>397</v>
      </c>
      <c r="D5" s="921"/>
      <c r="E5" s="921"/>
      <c r="F5" s="921"/>
      <c r="G5" s="921"/>
      <c r="H5" s="922"/>
      <c r="I5" s="60" t="str">
        <f>'Budget Plan'!F3</f>
        <v>Estimated Outturn 
2016-2017</v>
      </c>
      <c r="J5" s="60" t="str">
        <f>'Strategic Financial Plan'!G8</f>
        <v>Actual  P13 Outturn 
2016-2017</v>
      </c>
      <c r="K5" s="60" t="str">
        <f>'Strategic Financial Plan'!H8</f>
        <v>Year 1 Budget 
2017-2018</v>
      </c>
      <c r="L5" s="60" t="str">
        <f>'Strategic Financial Plan'!I8</f>
        <v>Year 2 Budget 
2018-2019</v>
      </c>
      <c r="M5" s="60" t="str">
        <f>'Strategic Financial Plan'!J8</f>
        <v>Year 3 Budget
2019-2020</v>
      </c>
      <c r="N5" s="46"/>
      <c r="O5" s="46"/>
      <c r="P5" s="46"/>
      <c r="Q5" s="46"/>
    </row>
    <row r="6" spans="2:17" x14ac:dyDescent="0.2">
      <c r="N6" s="46"/>
      <c r="O6" s="46"/>
      <c r="P6" s="46"/>
      <c r="Q6" s="46"/>
    </row>
    <row r="7" spans="2:17" x14ac:dyDescent="0.2">
      <c r="C7" s="917" t="str">
        <f>'Budget Plan'!C12</f>
        <v>Funded Pupil Numbers</v>
      </c>
      <c r="D7" s="917"/>
      <c r="E7" s="917"/>
      <c r="F7" s="917"/>
      <c r="G7" s="917"/>
      <c r="H7" s="917"/>
      <c r="I7" s="406">
        <f>'Budget Plan'!F12</f>
        <v>0</v>
      </c>
      <c r="J7" s="406">
        <f>'Strategic Financial Plan'!G16</f>
        <v>0</v>
      </c>
      <c r="K7" s="406">
        <f>'Strategic Financial Plan'!H16</f>
        <v>0</v>
      </c>
      <c r="L7" s="406">
        <f>'Strategic Financial Plan'!I16</f>
        <v>0</v>
      </c>
      <c r="M7" s="406">
        <f>'Strategic Financial Plan'!J16</f>
        <v>0</v>
      </c>
      <c r="N7" s="46"/>
      <c r="O7" s="46"/>
      <c r="P7" s="46"/>
      <c r="Q7" s="46"/>
    </row>
    <row r="8" spans="2:17" x14ac:dyDescent="0.2">
      <c r="C8" s="917" t="str">
        <f>'Budget Plan'!C13</f>
        <v>Funded High Needs Place Numbers</v>
      </c>
      <c r="D8" s="917"/>
      <c r="E8" s="917"/>
      <c r="F8" s="917"/>
      <c r="G8" s="917"/>
      <c r="H8" s="917"/>
      <c r="I8" s="406">
        <f>'Budget Plan'!F13</f>
        <v>0</v>
      </c>
      <c r="J8" s="406">
        <f>'Strategic Financial Plan'!G17</f>
        <v>0</v>
      </c>
      <c r="K8" s="406">
        <f>'Strategic Financial Plan'!H17</f>
        <v>0</v>
      </c>
      <c r="L8" s="406">
        <f>'Strategic Financial Plan'!I17</f>
        <v>0</v>
      </c>
      <c r="M8" s="406">
        <f>'Strategic Financial Plan'!J17</f>
        <v>0</v>
      </c>
      <c r="N8" s="46"/>
      <c r="O8" s="46"/>
      <c r="P8" s="46"/>
      <c r="Q8" s="46"/>
    </row>
    <row r="9" spans="2:17" x14ac:dyDescent="0.2">
      <c r="C9" s="358"/>
      <c r="D9" s="358"/>
      <c r="E9" s="358"/>
      <c r="F9" s="358"/>
      <c r="G9" s="358"/>
      <c r="H9" s="358"/>
      <c r="I9" s="407"/>
      <c r="J9" s="407"/>
      <c r="K9" s="407"/>
      <c r="L9" s="407"/>
      <c r="M9" s="407"/>
      <c r="N9" s="46"/>
      <c r="O9" s="46"/>
      <c r="P9" s="46"/>
      <c r="Q9" s="46"/>
    </row>
    <row r="10" spans="2:17" x14ac:dyDescent="0.2">
      <c r="C10" s="917" t="s">
        <v>398</v>
      </c>
      <c r="D10" s="917"/>
      <c r="E10" s="917"/>
      <c r="F10" s="917"/>
      <c r="G10" s="917"/>
      <c r="H10" s="917"/>
      <c r="I10" s="406">
        <f>'Budget Plan'!F15</f>
        <v>0</v>
      </c>
      <c r="J10" s="406">
        <f>'Strategic Financial Plan'!G19</f>
        <v>0</v>
      </c>
      <c r="K10" s="406">
        <f>'Strategic Financial Plan'!H19</f>
        <v>0</v>
      </c>
      <c r="L10" s="406">
        <f>'Strategic Financial Plan'!I19</f>
        <v>0</v>
      </c>
      <c r="M10" s="406">
        <f>'Strategic Financial Plan'!J19</f>
        <v>0</v>
      </c>
      <c r="N10" s="46"/>
      <c r="O10" s="46"/>
      <c r="P10" s="46"/>
      <c r="Q10" s="46"/>
    </row>
    <row r="11" spans="2:17" x14ac:dyDescent="0.2">
      <c r="C11" s="917" t="s">
        <v>399</v>
      </c>
      <c r="D11" s="917"/>
      <c r="E11" s="917"/>
      <c r="F11" s="917"/>
      <c r="G11" s="917"/>
      <c r="H11" s="917"/>
      <c r="I11" s="406">
        <f>'Budget Plan'!F16</f>
        <v>0</v>
      </c>
      <c r="J11" s="406">
        <f>'Strategic Financial Plan'!G20</f>
        <v>0</v>
      </c>
      <c r="K11" s="406">
        <f>'Strategic Financial Plan'!H20</f>
        <v>0</v>
      </c>
      <c r="L11" s="406">
        <f>'Strategic Financial Plan'!I20</f>
        <v>0</v>
      </c>
      <c r="M11" s="406">
        <f>'Strategic Financial Plan'!J20</f>
        <v>0</v>
      </c>
      <c r="N11" s="46"/>
      <c r="O11" s="46"/>
      <c r="P11" s="46"/>
      <c r="Q11" s="46"/>
    </row>
    <row r="12" spans="2:17" x14ac:dyDescent="0.2">
      <c r="N12" s="46"/>
      <c r="O12" s="46"/>
      <c r="P12" s="46"/>
      <c r="Q12" s="46"/>
    </row>
    <row r="13" spans="2:17" x14ac:dyDescent="0.2">
      <c r="N13" s="46"/>
      <c r="O13" s="46"/>
      <c r="P13" s="46"/>
      <c r="Q13" s="46"/>
    </row>
    <row r="14" spans="2:17" ht="6.95" customHeight="1" x14ac:dyDescent="0.2">
      <c r="C14" s="923" t="s">
        <v>59</v>
      </c>
      <c r="D14" s="924"/>
      <c r="E14" s="924"/>
      <c r="F14" s="924"/>
      <c r="G14" s="924"/>
      <c r="H14" s="924"/>
      <c r="I14" s="924"/>
      <c r="J14" s="924"/>
      <c r="K14" s="924"/>
      <c r="L14" s="924"/>
      <c r="M14" s="925"/>
      <c r="N14" s="46"/>
      <c r="O14" s="46"/>
      <c r="P14" s="46"/>
      <c r="Q14" s="46"/>
    </row>
    <row r="15" spans="2:17" ht="6.95" customHeight="1" x14ac:dyDescent="0.2">
      <c r="C15" s="926"/>
      <c r="D15" s="927"/>
      <c r="E15" s="927"/>
      <c r="F15" s="927"/>
      <c r="G15" s="927"/>
      <c r="H15" s="927"/>
      <c r="I15" s="927"/>
      <c r="J15" s="927"/>
      <c r="K15" s="927"/>
      <c r="L15" s="927"/>
      <c r="M15" s="928"/>
      <c r="N15" s="46"/>
      <c r="O15" s="46"/>
      <c r="P15" s="46"/>
      <c r="Q15" s="46"/>
    </row>
    <row r="16" spans="2:17" ht="6.95" customHeight="1" x14ac:dyDescent="0.2">
      <c r="C16" s="929"/>
      <c r="D16" s="930"/>
      <c r="E16" s="930"/>
      <c r="F16" s="930"/>
      <c r="G16" s="930"/>
      <c r="H16" s="930"/>
      <c r="I16" s="930"/>
      <c r="J16" s="930"/>
      <c r="K16" s="930"/>
      <c r="L16" s="930"/>
      <c r="M16" s="931"/>
      <c r="N16" s="46"/>
      <c r="O16" s="46"/>
      <c r="P16" s="46"/>
      <c r="Q16" s="46"/>
    </row>
    <row r="17" spans="2:17" x14ac:dyDescent="0.2">
      <c r="N17" s="46"/>
      <c r="O17" s="46"/>
      <c r="P17" s="46"/>
      <c r="Q17" s="46"/>
    </row>
    <row r="18" spans="2:17" ht="9" customHeight="1" x14ac:dyDescent="0.2">
      <c r="C18" s="932" t="s">
        <v>60</v>
      </c>
      <c r="D18" s="933"/>
      <c r="E18" s="933"/>
      <c r="F18" s="933"/>
      <c r="G18" s="933"/>
      <c r="H18" s="933"/>
      <c r="I18" s="933"/>
      <c r="J18" s="933"/>
      <c r="K18" s="933"/>
      <c r="L18" s="933"/>
      <c r="M18" s="934"/>
      <c r="N18" s="46"/>
      <c r="O18" s="46"/>
      <c r="P18" s="46"/>
      <c r="Q18" s="46"/>
    </row>
    <row r="19" spans="2:17" ht="12.75" customHeight="1" x14ac:dyDescent="0.2">
      <c r="C19" s="935"/>
      <c r="D19" s="936"/>
      <c r="E19" s="936"/>
      <c r="F19" s="936"/>
      <c r="G19" s="936"/>
      <c r="H19" s="936"/>
      <c r="I19" s="936"/>
      <c r="J19" s="936"/>
      <c r="K19" s="936"/>
      <c r="L19" s="936"/>
      <c r="M19" s="937"/>
      <c r="N19" s="46"/>
      <c r="O19" s="46"/>
      <c r="P19" s="46"/>
      <c r="Q19" s="46"/>
    </row>
    <row r="20" spans="2:17" x14ac:dyDescent="0.2">
      <c r="N20" s="46"/>
      <c r="O20" s="46"/>
      <c r="P20" s="46"/>
      <c r="Q20" s="46"/>
    </row>
    <row r="21" spans="2:17" hidden="1" outlineLevel="1" x14ac:dyDescent="0.2">
      <c r="B21" s="349">
        <f>'Budget Plan'!A22</f>
        <v>0</v>
      </c>
      <c r="C21" s="918" t="str">
        <f>'Budget Plan'!C22</f>
        <v>LA Delegated Budget (excl. Sixth Form)</v>
      </c>
      <c r="D21" s="918"/>
      <c r="E21" s="918"/>
      <c r="F21" s="918"/>
      <c r="G21" s="918"/>
      <c r="H21" s="918"/>
      <c r="I21" s="360">
        <f>'Budget Plan'!F22</f>
        <v>0</v>
      </c>
      <c r="J21" s="384">
        <f>'Strategic Financial Plan'!G30</f>
        <v>0</v>
      </c>
      <c r="K21" s="384">
        <f>'Strategic Financial Plan'!H30</f>
        <v>0</v>
      </c>
      <c r="L21" s="384">
        <f>'Strategic Financial Plan'!I30</f>
        <v>0</v>
      </c>
      <c r="M21" s="384">
        <f>'Strategic Financial Plan'!J30</f>
        <v>0</v>
      </c>
      <c r="N21" s="46"/>
      <c r="O21" s="46"/>
      <c r="P21" s="46"/>
      <c r="Q21" s="46"/>
    </row>
    <row r="22" spans="2:17" hidden="1" outlineLevel="1" x14ac:dyDescent="0.2">
      <c r="B22" s="349">
        <f>'Budget Plan'!A23</f>
        <v>0</v>
      </c>
      <c r="C22" s="919" t="str">
        <f>'Budget Plan'!C23</f>
        <v>Funding for Sixth Form Students</v>
      </c>
      <c r="D22" s="919"/>
      <c r="E22" s="919"/>
      <c r="F22" s="919"/>
      <c r="G22" s="919"/>
      <c r="H22" s="919"/>
      <c r="I22" s="360">
        <f>'Budget Plan'!F23</f>
        <v>0</v>
      </c>
      <c r="J22" s="384">
        <f>'Strategic Financial Plan'!G31</f>
        <v>0</v>
      </c>
      <c r="K22" s="384">
        <f>'Strategic Financial Plan'!H31</f>
        <v>0</v>
      </c>
      <c r="L22" s="384">
        <f>'Strategic Financial Plan'!I31</f>
        <v>0</v>
      </c>
      <c r="M22" s="384">
        <f>'Strategic Financial Plan'!J31</f>
        <v>0</v>
      </c>
      <c r="N22" s="46"/>
      <c r="O22" s="46"/>
      <c r="P22" s="46"/>
      <c r="Q22" s="46"/>
    </row>
    <row r="23" spans="2:17" ht="18" customHeight="1" collapsed="1" x14ac:dyDescent="0.2">
      <c r="C23" s="917" t="s">
        <v>400</v>
      </c>
      <c r="D23" s="917"/>
      <c r="E23" s="917"/>
      <c r="F23" s="917"/>
      <c r="G23" s="917"/>
      <c r="H23" s="917"/>
      <c r="I23" s="350">
        <f>SUM(I21:I22)</f>
        <v>0</v>
      </c>
      <c r="J23" s="389">
        <f>SUM(J21:J22)</f>
        <v>0</v>
      </c>
      <c r="K23" s="350">
        <f>SUM(K21:K22)</f>
        <v>0</v>
      </c>
      <c r="L23" s="389">
        <f>SUM(L21:L22)</f>
        <v>0</v>
      </c>
      <c r="M23" s="389">
        <f>SUM(M21:M22)</f>
        <v>0</v>
      </c>
      <c r="N23" s="46"/>
      <c r="O23" s="46"/>
      <c r="P23" s="46"/>
      <c r="Q23" s="46"/>
    </row>
    <row r="24" spans="2:17" hidden="1" outlineLevel="1" x14ac:dyDescent="0.2">
      <c r="B24" s="349">
        <f>'Budget Plan'!A27</f>
        <v>0</v>
      </c>
      <c r="C24" s="919" t="str">
        <f>'Budget Plan'!C27</f>
        <v>Additional Resources from LA</v>
      </c>
      <c r="D24" s="919"/>
      <c r="E24" s="919"/>
      <c r="F24" s="919"/>
      <c r="G24" s="919"/>
      <c r="H24" s="919"/>
      <c r="I24" s="360">
        <f>'Budget Plan'!F27</f>
        <v>0</v>
      </c>
      <c r="J24" s="384">
        <f>'Strategic Financial Plan'!G35</f>
        <v>0</v>
      </c>
      <c r="K24" s="384">
        <f>'Strategic Financial Plan'!H35</f>
        <v>0</v>
      </c>
      <c r="L24" s="384">
        <f>'Strategic Financial Plan'!I35</f>
        <v>0</v>
      </c>
      <c r="M24" s="384">
        <f>'Strategic Financial Plan'!J35</f>
        <v>0</v>
      </c>
      <c r="N24" s="46"/>
      <c r="O24" s="46"/>
      <c r="P24" s="46"/>
      <c r="Q24" s="46"/>
    </row>
    <row r="25" spans="2:17" hidden="1" outlineLevel="1" x14ac:dyDescent="0.2">
      <c r="B25" s="349">
        <f>'Budget Plan'!A28</f>
        <v>0</v>
      </c>
      <c r="C25" s="919" t="str">
        <f>'Budget Plan'!C28</f>
        <v>SEN and High Needs Funding</v>
      </c>
      <c r="D25" s="919"/>
      <c r="E25" s="919"/>
      <c r="F25" s="919"/>
      <c r="G25" s="919"/>
      <c r="H25" s="919"/>
      <c r="I25" s="360">
        <f>'Budget Plan'!F28</f>
        <v>0</v>
      </c>
      <c r="J25" s="384">
        <f>'Strategic Financial Plan'!G36</f>
        <v>0</v>
      </c>
      <c r="K25" s="384">
        <f>'Strategic Financial Plan'!H36</f>
        <v>0</v>
      </c>
      <c r="L25" s="384">
        <f>'Strategic Financial Plan'!I36</f>
        <v>0</v>
      </c>
      <c r="M25" s="384">
        <f>'Strategic Financial Plan'!J36</f>
        <v>0</v>
      </c>
      <c r="N25" s="46"/>
      <c r="O25" s="46"/>
      <c r="P25" s="46"/>
      <c r="Q25" s="46"/>
    </row>
    <row r="26" spans="2:17" hidden="1" outlineLevel="1" x14ac:dyDescent="0.2">
      <c r="B26" s="349">
        <f>'Budget Plan'!A29</f>
        <v>0</v>
      </c>
      <c r="C26" s="919" t="str">
        <f>'Budget Plan'!C29</f>
        <v>Funding for Ethnic Minority Pupils</v>
      </c>
      <c r="D26" s="919"/>
      <c r="E26" s="919"/>
      <c r="F26" s="919"/>
      <c r="G26" s="919"/>
      <c r="H26" s="919"/>
      <c r="I26" s="360">
        <f>'Budget Plan'!F29</f>
        <v>0</v>
      </c>
      <c r="J26" s="384">
        <f>'Strategic Financial Plan'!G37</f>
        <v>0</v>
      </c>
      <c r="K26" s="384">
        <f>'Strategic Financial Plan'!H37</f>
        <v>0</v>
      </c>
      <c r="L26" s="384">
        <f>'Strategic Financial Plan'!I37</f>
        <v>0</v>
      </c>
      <c r="M26" s="384">
        <f>'Strategic Financial Plan'!J37</f>
        <v>0</v>
      </c>
      <c r="N26" s="46"/>
      <c r="O26" s="46"/>
      <c r="P26" s="46"/>
      <c r="Q26" s="46"/>
    </row>
    <row r="27" spans="2:17" hidden="1" outlineLevel="1" x14ac:dyDescent="0.2">
      <c r="B27" s="349">
        <f>'Budget Plan'!A30</f>
        <v>0</v>
      </c>
      <c r="C27" s="919" t="str">
        <f>'Budget Plan'!C30</f>
        <v>Pupil Premium</v>
      </c>
      <c r="D27" s="919"/>
      <c r="E27" s="919"/>
      <c r="F27" s="919"/>
      <c r="G27" s="919"/>
      <c r="H27" s="919"/>
      <c r="I27" s="360">
        <f>'Budget Plan'!F30</f>
        <v>0</v>
      </c>
      <c r="J27" s="384">
        <f>'Strategic Financial Plan'!G38</f>
        <v>0</v>
      </c>
      <c r="K27" s="384">
        <f>'Strategic Financial Plan'!H38</f>
        <v>0</v>
      </c>
      <c r="L27" s="384">
        <f>'Strategic Financial Plan'!I38</f>
        <v>0</v>
      </c>
      <c r="M27" s="384">
        <f>'Strategic Financial Plan'!J38</f>
        <v>0</v>
      </c>
      <c r="N27" s="46"/>
      <c r="O27" s="46"/>
      <c r="P27" s="46"/>
      <c r="Q27" s="46"/>
    </row>
    <row r="28" spans="2:17" hidden="1" outlineLevel="1" x14ac:dyDescent="0.2">
      <c r="B28" s="349">
        <f>'Budget Plan'!A31</f>
        <v>0</v>
      </c>
      <c r="C28" s="919" t="str">
        <f>'Budget Plan'!C31</f>
        <v>Other Government Grants</v>
      </c>
      <c r="D28" s="919"/>
      <c r="E28" s="919"/>
      <c r="F28" s="919"/>
      <c r="G28" s="919"/>
      <c r="H28" s="919"/>
      <c r="I28" s="360">
        <f>'Budget Plan'!F31</f>
        <v>0</v>
      </c>
      <c r="J28" s="384">
        <f>'Strategic Financial Plan'!G39</f>
        <v>0</v>
      </c>
      <c r="K28" s="384">
        <f>'Strategic Financial Plan'!H39</f>
        <v>0</v>
      </c>
      <c r="L28" s="384">
        <f>'Strategic Financial Plan'!I39</f>
        <v>0</v>
      </c>
      <c r="M28" s="384">
        <f>'Strategic Financial Plan'!J39</f>
        <v>0</v>
      </c>
      <c r="N28" s="46"/>
      <c r="O28" s="46"/>
      <c r="P28" s="46"/>
      <c r="Q28" s="46"/>
    </row>
    <row r="29" spans="2:17" hidden="1" outlineLevel="1" x14ac:dyDescent="0.2">
      <c r="B29" s="349">
        <f>'Budget Plan'!A32</f>
        <v>0</v>
      </c>
      <c r="C29" s="919" t="str">
        <f>'Budget Plan'!C32</f>
        <v>Other Grants and Payments Received</v>
      </c>
      <c r="D29" s="919"/>
      <c r="E29" s="919"/>
      <c r="F29" s="919"/>
      <c r="G29" s="919"/>
      <c r="H29" s="919"/>
      <c r="I29" s="360">
        <f>'Budget Plan'!F32</f>
        <v>0</v>
      </c>
      <c r="J29" s="384">
        <f>'Strategic Financial Plan'!G40</f>
        <v>0</v>
      </c>
      <c r="K29" s="384">
        <f>'Strategic Financial Plan'!H40</f>
        <v>0</v>
      </c>
      <c r="L29" s="384">
        <f>'Strategic Financial Plan'!I40</f>
        <v>0</v>
      </c>
      <c r="M29" s="384">
        <f>'Strategic Financial Plan'!J40</f>
        <v>0</v>
      </c>
      <c r="N29" s="46"/>
      <c r="O29" s="46"/>
      <c r="P29" s="46"/>
      <c r="Q29" s="46"/>
    </row>
    <row r="30" spans="2:17" ht="18" customHeight="1" collapsed="1" x14ac:dyDescent="0.2">
      <c r="C30" s="917" t="s">
        <v>402</v>
      </c>
      <c r="D30" s="917"/>
      <c r="E30" s="917"/>
      <c r="F30" s="917"/>
      <c r="G30" s="917"/>
      <c r="H30" s="917"/>
      <c r="I30" s="350">
        <f>SUM(I24:I29)</f>
        <v>0</v>
      </c>
      <c r="J30" s="389">
        <f>SUM(J24:J29)</f>
        <v>0</v>
      </c>
      <c r="K30" s="389">
        <f>SUM(K24:K29)</f>
        <v>0</v>
      </c>
      <c r="L30" s="389">
        <f>SUM(L24:L29)</f>
        <v>0</v>
      </c>
      <c r="M30" s="389">
        <f>SUM(M24:M29)</f>
        <v>0</v>
      </c>
      <c r="N30" s="46"/>
      <c r="O30" s="46"/>
      <c r="P30" s="46"/>
      <c r="Q30" s="46"/>
    </row>
    <row r="31" spans="2:17" hidden="1" outlineLevel="1" x14ac:dyDescent="0.2">
      <c r="B31" s="349">
        <f>'Budget Plan'!A36</f>
        <v>0</v>
      </c>
      <c r="C31" s="919" t="str">
        <f>'Budget Plan'!C36</f>
        <v>Income from Services Provided</v>
      </c>
      <c r="D31" s="919"/>
      <c r="E31" s="919"/>
      <c r="F31" s="919"/>
      <c r="G31" s="919"/>
      <c r="H31" s="919"/>
      <c r="I31" s="360">
        <f>'Budget Plan'!F36</f>
        <v>0</v>
      </c>
      <c r="J31" s="384">
        <f>'Strategic Financial Plan'!G44</f>
        <v>0</v>
      </c>
      <c r="K31" s="384">
        <f>'Strategic Financial Plan'!H44</f>
        <v>0</v>
      </c>
      <c r="L31" s="384">
        <f>'Strategic Financial Plan'!I44</f>
        <v>0</v>
      </c>
      <c r="M31" s="384">
        <f>'Strategic Financial Plan'!J44</f>
        <v>0</v>
      </c>
      <c r="N31" s="46"/>
      <c r="O31" s="46"/>
      <c r="P31" s="46"/>
      <c r="Q31" s="46"/>
    </row>
    <row r="32" spans="2:17" hidden="1" outlineLevel="1" x14ac:dyDescent="0.2">
      <c r="B32" s="349">
        <f>'Budget Plan'!A37</f>
        <v>0</v>
      </c>
      <c r="C32" s="919" t="str">
        <f>'Budget Plan'!C37</f>
        <v>Interest Received</v>
      </c>
      <c r="D32" s="919"/>
      <c r="E32" s="919"/>
      <c r="F32" s="919"/>
      <c r="G32" s="919"/>
      <c r="H32" s="919"/>
      <c r="I32" s="360">
        <f>'Budget Plan'!F37</f>
        <v>0</v>
      </c>
      <c r="J32" s="384">
        <f>'Strategic Financial Plan'!G45</f>
        <v>0</v>
      </c>
      <c r="K32" s="384">
        <f>'Strategic Financial Plan'!H45</f>
        <v>0</v>
      </c>
      <c r="L32" s="384">
        <f>'Strategic Financial Plan'!I45</f>
        <v>0</v>
      </c>
      <c r="M32" s="384">
        <f>'Strategic Financial Plan'!J45</f>
        <v>0</v>
      </c>
      <c r="N32" s="46"/>
      <c r="O32" s="46"/>
      <c r="P32" s="46"/>
      <c r="Q32" s="46"/>
    </row>
    <row r="33" spans="2:17" hidden="1" outlineLevel="1" x14ac:dyDescent="0.2">
      <c r="B33" s="349">
        <f>'Budget Plan'!A38</f>
        <v>0</v>
      </c>
      <c r="C33" s="919" t="str">
        <f>'Budget Plan'!C38</f>
        <v>Lettings</v>
      </c>
      <c r="D33" s="919"/>
      <c r="E33" s="919"/>
      <c r="F33" s="919"/>
      <c r="G33" s="919"/>
      <c r="H33" s="919"/>
      <c r="I33" s="360">
        <f>'Budget Plan'!F38</f>
        <v>0</v>
      </c>
      <c r="J33" s="384">
        <f>'Strategic Financial Plan'!G46</f>
        <v>0</v>
      </c>
      <c r="K33" s="384">
        <f>'Strategic Financial Plan'!H46</f>
        <v>0</v>
      </c>
      <c r="L33" s="384">
        <f>'Strategic Financial Plan'!I46</f>
        <v>0</v>
      </c>
      <c r="M33" s="384">
        <f>'Strategic Financial Plan'!J46</f>
        <v>0</v>
      </c>
      <c r="N33" s="46"/>
      <c r="O33" s="46"/>
      <c r="P33" s="46"/>
      <c r="Q33" s="46"/>
    </row>
    <row r="34" spans="2:17" hidden="1" outlineLevel="1" x14ac:dyDescent="0.2">
      <c r="B34" s="349">
        <f>'Budget Plan'!A39</f>
        <v>0</v>
      </c>
      <c r="C34" s="919" t="str">
        <f>'Budget Plan'!C39</f>
        <v>Income from Catering</v>
      </c>
      <c r="D34" s="919"/>
      <c r="E34" s="919"/>
      <c r="F34" s="919"/>
      <c r="G34" s="919"/>
      <c r="H34" s="919"/>
      <c r="I34" s="360">
        <f>'Budget Plan'!F39</f>
        <v>0</v>
      </c>
      <c r="J34" s="384">
        <f>'Strategic Financial Plan'!G47</f>
        <v>0</v>
      </c>
      <c r="K34" s="384">
        <f>'Strategic Financial Plan'!H47</f>
        <v>0</v>
      </c>
      <c r="L34" s="384">
        <f>'Strategic Financial Plan'!I47</f>
        <v>0</v>
      </c>
      <c r="M34" s="384">
        <f>'Strategic Financial Plan'!J47</f>
        <v>0</v>
      </c>
      <c r="N34" s="46"/>
      <c r="O34" s="46"/>
      <c r="P34" s="46"/>
      <c r="Q34" s="46"/>
    </row>
    <row r="35" spans="2:17" hidden="1" outlineLevel="1" x14ac:dyDescent="0.2">
      <c r="B35" s="349">
        <f>'Budget Plan'!A40</f>
        <v>0</v>
      </c>
      <c r="C35" s="919" t="str">
        <f>'Budget Plan'!C40</f>
        <v>Receipts from Supply Teacher Insurance Claims</v>
      </c>
      <c r="D35" s="919"/>
      <c r="E35" s="919"/>
      <c r="F35" s="919"/>
      <c r="G35" s="919"/>
      <c r="H35" s="919"/>
      <c r="I35" s="360">
        <f>'Budget Plan'!F40</f>
        <v>0</v>
      </c>
      <c r="J35" s="384">
        <f>'Strategic Financial Plan'!G48</f>
        <v>0</v>
      </c>
      <c r="K35" s="384">
        <f>'Strategic Financial Plan'!H48</f>
        <v>0</v>
      </c>
      <c r="L35" s="384">
        <f>'Strategic Financial Plan'!I48</f>
        <v>0</v>
      </c>
      <c r="M35" s="384">
        <f>'Strategic Financial Plan'!J48</f>
        <v>0</v>
      </c>
      <c r="N35" s="46"/>
      <c r="O35" s="46"/>
      <c r="P35" s="46"/>
      <c r="Q35" s="46"/>
    </row>
    <row r="36" spans="2:17" hidden="1" outlineLevel="1" x14ac:dyDescent="0.2">
      <c r="B36" s="349">
        <f>'Budget Plan'!A41</f>
        <v>0</v>
      </c>
      <c r="C36" s="919" t="str">
        <f>'Budget Plan'!C41</f>
        <v>Receipts from Other Insurance Claims</v>
      </c>
      <c r="D36" s="919"/>
      <c r="E36" s="919"/>
      <c r="F36" s="919"/>
      <c r="G36" s="919"/>
      <c r="H36" s="919"/>
      <c r="I36" s="360">
        <f>'Budget Plan'!F41</f>
        <v>0</v>
      </c>
      <c r="J36" s="384">
        <f>'Strategic Financial Plan'!G49</f>
        <v>0</v>
      </c>
      <c r="K36" s="384">
        <f>'Strategic Financial Plan'!H49</f>
        <v>0</v>
      </c>
      <c r="L36" s="384">
        <f>'Strategic Financial Plan'!I49</f>
        <v>0</v>
      </c>
      <c r="M36" s="384">
        <f>'Strategic Financial Plan'!J49</f>
        <v>0</v>
      </c>
      <c r="N36" s="46"/>
      <c r="O36" s="46"/>
      <c r="P36" s="46"/>
      <c r="Q36" s="46"/>
    </row>
    <row r="37" spans="2:17" hidden="1" outlineLevel="1" x14ac:dyDescent="0.2">
      <c r="B37" s="349">
        <f>'Budget Plan'!A42</f>
        <v>0</v>
      </c>
      <c r="C37" s="919" t="str">
        <f>'Budget Plan'!C42</f>
        <v>Income from Visits</v>
      </c>
      <c r="D37" s="919"/>
      <c r="E37" s="919"/>
      <c r="F37" s="919"/>
      <c r="G37" s="919"/>
      <c r="H37" s="919"/>
      <c r="I37" s="360">
        <f>'Budget Plan'!F42</f>
        <v>0</v>
      </c>
      <c r="J37" s="384">
        <f>'Strategic Financial Plan'!G50</f>
        <v>0</v>
      </c>
      <c r="K37" s="384">
        <f>'Strategic Financial Plan'!H50</f>
        <v>0</v>
      </c>
      <c r="L37" s="384">
        <f>'Strategic Financial Plan'!I50</f>
        <v>0</v>
      </c>
      <c r="M37" s="384">
        <f>'Strategic Financial Plan'!J50</f>
        <v>0</v>
      </c>
      <c r="N37" s="46"/>
      <c r="O37" s="46"/>
      <c r="P37" s="46"/>
      <c r="Q37" s="46"/>
    </row>
    <row r="38" spans="2:17" hidden="1" outlineLevel="1" x14ac:dyDescent="0.2">
      <c r="B38" s="349">
        <f>'Budget Plan'!A43</f>
        <v>0</v>
      </c>
      <c r="C38" s="919" t="str">
        <f>'Budget Plan'!C43</f>
        <v>Donations / Private Funds</v>
      </c>
      <c r="D38" s="919"/>
      <c r="E38" s="919"/>
      <c r="F38" s="919"/>
      <c r="G38" s="919"/>
      <c r="H38" s="919"/>
      <c r="I38" s="360">
        <f>'Budget Plan'!F43</f>
        <v>0</v>
      </c>
      <c r="J38" s="384">
        <f>'Strategic Financial Plan'!G51</f>
        <v>0</v>
      </c>
      <c r="K38" s="384">
        <f>'Strategic Financial Plan'!H51</f>
        <v>0</v>
      </c>
      <c r="L38" s="384">
        <f>'Strategic Financial Plan'!I51</f>
        <v>0</v>
      </c>
      <c r="M38" s="384">
        <f>'Strategic Financial Plan'!J51</f>
        <v>0</v>
      </c>
      <c r="N38" s="46"/>
      <c r="O38" s="46"/>
      <c r="P38" s="46"/>
      <c r="Q38" s="46"/>
    </row>
    <row r="39" spans="2:17" hidden="1" outlineLevel="1" x14ac:dyDescent="0.2">
      <c r="B39" s="349">
        <f>'Budget Plan'!A44</f>
        <v>0</v>
      </c>
      <c r="C39" s="919" t="str">
        <f>'Budget Plan'!C44</f>
        <v>School Fund Income</v>
      </c>
      <c r="D39" s="919"/>
      <c r="E39" s="919"/>
      <c r="F39" s="919"/>
      <c r="G39" s="919"/>
      <c r="H39" s="919"/>
      <c r="I39" s="360">
        <f>'Budget Plan'!F44</f>
        <v>0</v>
      </c>
      <c r="J39" s="384">
        <f>'Strategic Financial Plan'!G52</f>
        <v>0</v>
      </c>
      <c r="K39" s="384">
        <f>'Strategic Financial Plan'!H52</f>
        <v>0</v>
      </c>
      <c r="L39" s="384">
        <f>'Strategic Financial Plan'!I52</f>
        <v>0</v>
      </c>
      <c r="M39" s="384">
        <f>'Strategic Financial Plan'!J52</f>
        <v>0</v>
      </c>
      <c r="N39" s="46"/>
      <c r="O39" s="46"/>
      <c r="P39" s="46"/>
      <c r="Q39" s="46"/>
    </row>
    <row r="40" spans="2:17" ht="18" customHeight="1" collapsed="1" x14ac:dyDescent="0.2">
      <c r="C40" s="917" t="s">
        <v>126</v>
      </c>
      <c r="D40" s="917"/>
      <c r="E40" s="917"/>
      <c r="F40" s="917"/>
      <c r="G40" s="917"/>
      <c r="H40" s="917"/>
      <c r="I40" s="350">
        <f>SUM(I31:I39)</f>
        <v>0</v>
      </c>
      <c r="J40" s="389">
        <f>SUM(J31:J39)</f>
        <v>0</v>
      </c>
      <c r="K40" s="389">
        <f>SUM(K31:K39)</f>
        <v>0</v>
      </c>
      <c r="L40" s="389">
        <f>SUM(L31:L39)</f>
        <v>0</v>
      </c>
      <c r="M40" s="389">
        <f>SUM(M31:M39)</f>
        <v>0</v>
      </c>
      <c r="N40" s="46"/>
      <c r="O40" s="46"/>
      <c r="P40" s="46"/>
      <c r="Q40" s="46"/>
    </row>
    <row r="41" spans="2:17" ht="9" customHeight="1" x14ac:dyDescent="0.2">
      <c r="C41" s="942" t="s">
        <v>403</v>
      </c>
      <c r="D41" s="943"/>
      <c r="E41" s="943"/>
      <c r="F41" s="943"/>
      <c r="G41" s="943"/>
      <c r="H41" s="944"/>
      <c r="I41" s="938">
        <f>I40+I30</f>
        <v>0</v>
      </c>
      <c r="J41" s="938">
        <f>J40+J30</f>
        <v>0</v>
      </c>
      <c r="K41" s="938">
        <f>K40+K30</f>
        <v>0</v>
      </c>
      <c r="L41" s="938">
        <f>L40+L30</f>
        <v>0</v>
      </c>
      <c r="M41" s="938">
        <f>M40+M30</f>
        <v>0</v>
      </c>
      <c r="N41" s="46"/>
      <c r="O41" s="46"/>
      <c r="P41" s="46"/>
      <c r="Q41" s="46"/>
    </row>
    <row r="42" spans="2:17" x14ac:dyDescent="0.2">
      <c r="C42" s="945"/>
      <c r="D42" s="946"/>
      <c r="E42" s="946"/>
      <c r="F42" s="946"/>
      <c r="G42" s="946"/>
      <c r="H42" s="947"/>
      <c r="I42" s="938"/>
      <c r="J42" s="938"/>
      <c r="K42" s="938"/>
      <c r="L42" s="938"/>
      <c r="M42" s="938"/>
      <c r="N42" s="46"/>
      <c r="O42" s="46"/>
      <c r="P42" s="46"/>
      <c r="Q42" s="46"/>
    </row>
    <row r="43" spans="2:17" ht="6.95" customHeight="1" x14ac:dyDescent="0.2">
      <c r="C43" s="939" t="s">
        <v>128</v>
      </c>
      <c r="D43" s="939"/>
      <c r="E43" s="939"/>
      <c r="F43" s="939"/>
      <c r="G43" s="939"/>
      <c r="H43" s="939"/>
      <c r="I43" s="938">
        <f>I23+I41</f>
        <v>0</v>
      </c>
      <c r="J43" s="938">
        <f>J23+J41</f>
        <v>0</v>
      </c>
      <c r="K43" s="938">
        <f>K23+K41</f>
        <v>0</v>
      </c>
      <c r="L43" s="938">
        <f>L23+L41</f>
        <v>0</v>
      </c>
      <c r="M43" s="938">
        <f>M23+M41</f>
        <v>0</v>
      </c>
      <c r="N43" s="46"/>
      <c r="O43" s="46"/>
      <c r="P43" s="46"/>
      <c r="Q43" s="46"/>
    </row>
    <row r="44" spans="2:17" ht="6.95" customHeight="1" x14ac:dyDescent="0.2">
      <c r="C44" s="939"/>
      <c r="D44" s="939"/>
      <c r="E44" s="939"/>
      <c r="F44" s="939"/>
      <c r="G44" s="939"/>
      <c r="H44" s="939"/>
      <c r="I44" s="938"/>
      <c r="J44" s="938"/>
      <c r="K44" s="938"/>
      <c r="L44" s="938"/>
      <c r="M44" s="938"/>
      <c r="N44" s="46"/>
      <c r="O44" s="46"/>
      <c r="P44" s="46"/>
      <c r="Q44" s="46"/>
    </row>
    <row r="45" spans="2:17" ht="6.95" customHeight="1" x14ac:dyDescent="0.2">
      <c r="C45" s="939"/>
      <c r="D45" s="939"/>
      <c r="E45" s="939"/>
      <c r="F45" s="939"/>
      <c r="G45" s="939"/>
      <c r="H45" s="939"/>
      <c r="I45" s="938"/>
      <c r="J45" s="938"/>
      <c r="K45" s="938"/>
      <c r="L45" s="938"/>
      <c r="M45" s="938"/>
      <c r="N45" s="46"/>
      <c r="O45" s="46"/>
      <c r="P45" s="46"/>
      <c r="Q45" s="46"/>
    </row>
    <row r="46" spans="2:17" x14ac:dyDescent="0.2">
      <c r="C46" s="940"/>
      <c r="D46" s="940"/>
      <c r="E46" s="940"/>
      <c r="F46" s="940"/>
      <c r="G46" s="940"/>
      <c r="H46" s="940"/>
      <c r="I46" s="347"/>
      <c r="J46" s="364"/>
      <c r="K46" s="359"/>
      <c r="L46" s="359"/>
      <c r="M46" s="359"/>
      <c r="N46" s="46"/>
      <c r="O46" s="46"/>
      <c r="P46" s="46"/>
      <c r="Q46" s="46"/>
    </row>
    <row r="47" spans="2:17" ht="9" customHeight="1" x14ac:dyDescent="0.2">
      <c r="C47" s="932" t="s">
        <v>129</v>
      </c>
      <c r="D47" s="933"/>
      <c r="E47" s="933"/>
      <c r="F47" s="933"/>
      <c r="G47" s="933"/>
      <c r="H47" s="933"/>
      <c r="I47" s="933"/>
      <c r="J47" s="933"/>
      <c r="K47" s="933"/>
      <c r="L47" s="933"/>
      <c r="M47" s="934"/>
      <c r="N47" s="46"/>
      <c r="O47" s="46"/>
      <c r="P47" s="46"/>
      <c r="Q47" s="46"/>
    </row>
    <row r="48" spans="2:17" ht="9" customHeight="1" x14ac:dyDescent="0.2">
      <c r="C48" s="935"/>
      <c r="D48" s="936"/>
      <c r="E48" s="936"/>
      <c r="F48" s="936"/>
      <c r="G48" s="936"/>
      <c r="H48" s="936"/>
      <c r="I48" s="936"/>
      <c r="J48" s="936"/>
      <c r="K48" s="936"/>
      <c r="L48" s="936"/>
      <c r="M48" s="937"/>
      <c r="N48" s="46"/>
      <c r="O48" s="46"/>
      <c r="P48" s="46"/>
      <c r="Q48" s="46"/>
    </row>
    <row r="49" spans="2:17" ht="18" customHeight="1" x14ac:dyDescent="0.2">
      <c r="C49" s="941"/>
      <c r="D49" s="941"/>
      <c r="E49" s="941"/>
      <c r="F49" s="941"/>
      <c r="G49" s="941"/>
      <c r="H49" s="941"/>
      <c r="I49" s="348"/>
      <c r="J49" s="367"/>
      <c r="K49" s="359"/>
      <c r="L49" s="359"/>
      <c r="M49" s="359"/>
      <c r="N49" s="46"/>
      <c r="O49" s="46"/>
      <c r="P49" s="46"/>
      <c r="Q49" s="46"/>
    </row>
    <row r="50" spans="2:17" ht="18" hidden="1" customHeight="1" outlineLevel="1" x14ac:dyDescent="0.2">
      <c r="B50" s="349">
        <f>'Budget Plan'!A54</f>
        <v>0</v>
      </c>
      <c r="C50" s="919" t="str">
        <f>'Budget Plan'!C54</f>
        <v>Teaching Staff</v>
      </c>
      <c r="D50" s="919"/>
      <c r="E50" s="919"/>
      <c r="F50" s="919"/>
      <c r="G50" s="919"/>
      <c r="H50" s="919"/>
      <c r="I50" s="360">
        <f>'Budget Plan'!F54</f>
        <v>0</v>
      </c>
      <c r="J50" s="384">
        <f>'Strategic Financial Plan'!G66</f>
        <v>0</v>
      </c>
      <c r="K50" s="384">
        <f>'Strategic Financial Plan'!H66</f>
        <v>0</v>
      </c>
      <c r="L50" s="384">
        <f>'Strategic Financial Plan'!I66</f>
        <v>0</v>
      </c>
      <c r="M50" s="384">
        <f>'Strategic Financial Plan'!J66</f>
        <v>0</v>
      </c>
      <c r="N50" s="46"/>
      <c r="O50" s="46"/>
      <c r="P50" s="46"/>
      <c r="Q50" s="46"/>
    </row>
    <row r="51" spans="2:17" ht="18" hidden="1" customHeight="1" outlineLevel="1" x14ac:dyDescent="0.2">
      <c r="B51" s="349">
        <f>'Budget Plan'!A55</f>
        <v>0</v>
      </c>
      <c r="C51" s="919" t="str">
        <f>'Budget Plan'!C55</f>
        <v>Supply Staff</v>
      </c>
      <c r="D51" s="919"/>
      <c r="E51" s="919"/>
      <c r="F51" s="919"/>
      <c r="G51" s="919"/>
      <c r="H51" s="919"/>
      <c r="I51" s="360">
        <f>'Budget Plan'!F55</f>
        <v>0</v>
      </c>
      <c r="J51" s="384">
        <f>'Strategic Financial Plan'!G67</f>
        <v>0</v>
      </c>
      <c r="K51" s="384">
        <f>'Strategic Financial Plan'!H67</f>
        <v>0</v>
      </c>
      <c r="L51" s="384">
        <f>'Strategic Financial Plan'!I67</f>
        <v>0</v>
      </c>
      <c r="M51" s="384">
        <f>'Strategic Financial Plan'!J67</f>
        <v>0</v>
      </c>
      <c r="N51" s="46"/>
      <c r="O51" s="46"/>
      <c r="P51" s="46"/>
      <c r="Q51" s="46"/>
    </row>
    <row r="52" spans="2:17" ht="18" customHeight="1" collapsed="1" x14ac:dyDescent="0.2">
      <c r="C52" s="917" t="s">
        <v>404</v>
      </c>
      <c r="D52" s="917"/>
      <c r="E52" s="917"/>
      <c r="F52" s="917"/>
      <c r="G52" s="917"/>
      <c r="H52" s="917"/>
      <c r="I52" s="350">
        <f>SUM(I50:I51)</f>
        <v>0</v>
      </c>
      <c r="J52" s="389">
        <f>SUM(J50:J51)</f>
        <v>0</v>
      </c>
      <c r="K52" s="389">
        <f>SUM(K50:K51)</f>
        <v>0</v>
      </c>
      <c r="L52" s="389">
        <f>SUM(L50:L51)</f>
        <v>0</v>
      </c>
      <c r="M52" s="389">
        <f>SUM(M50:M51)</f>
        <v>0</v>
      </c>
      <c r="N52" s="46"/>
      <c r="O52" s="46"/>
      <c r="P52" s="46"/>
      <c r="Q52" s="46"/>
    </row>
    <row r="53" spans="2:17" ht="18" hidden="1" customHeight="1" outlineLevel="1" x14ac:dyDescent="0.2">
      <c r="B53" s="349">
        <f>'Budget Plan'!A59</f>
        <v>0</v>
      </c>
      <c r="C53" s="919" t="str">
        <f>'Budget Plan'!C59</f>
        <v>LSA / Ancillary / Classroom Assistants</v>
      </c>
      <c r="D53" s="919"/>
      <c r="E53" s="919"/>
      <c r="F53" s="919"/>
      <c r="G53" s="919"/>
      <c r="H53" s="919"/>
      <c r="I53" s="360">
        <f>'Budget Plan'!F59</f>
        <v>0</v>
      </c>
      <c r="J53" s="384">
        <f>'Strategic Financial Plan'!G71</f>
        <v>0</v>
      </c>
      <c r="K53" s="384">
        <f>'Strategic Financial Plan'!H71</f>
        <v>0</v>
      </c>
      <c r="L53" s="384">
        <f>'Strategic Financial Plan'!I71</f>
        <v>0</v>
      </c>
      <c r="M53" s="384">
        <f>'Strategic Financial Plan'!J71</f>
        <v>0</v>
      </c>
      <c r="N53" s="46"/>
      <c r="O53" s="46"/>
      <c r="P53" s="46"/>
      <c r="Q53" s="46"/>
    </row>
    <row r="54" spans="2:17" ht="18" hidden="1" customHeight="1" outlineLevel="1" x14ac:dyDescent="0.2">
      <c r="B54" s="349">
        <f>'Budget Plan'!A60</f>
        <v>0</v>
      </c>
      <c r="C54" s="919" t="str">
        <f>'Budget Plan'!C60</f>
        <v>Foreign Language Assistant / Nursery Nurse</v>
      </c>
      <c r="D54" s="919"/>
      <c r="E54" s="919"/>
      <c r="F54" s="919"/>
      <c r="G54" s="919"/>
      <c r="H54" s="919"/>
      <c r="I54" s="360">
        <f>'Budget Plan'!F60</f>
        <v>0</v>
      </c>
      <c r="J54" s="384">
        <f>'Strategic Financial Plan'!G72</f>
        <v>0</v>
      </c>
      <c r="K54" s="384">
        <f>'Strategic Financial Plan'!H72</f>
        <v>0</v>
      </c>
      <c r="L54" s="384">
        <f>'Strategic Financial Plan'!I72</f>
        <v>0</v>
      </c>
      <c r="M54" s="384">
        <f>'Strategic Financial Plan'!J72</f>
        <v>0</v>
      </c>
      <c r="N54" s="46"/>
      <c r="O54" s="46"/>
      <c r="P54" s="46"/>
      <c r="Q54" s="46"/>
    </row>
    <row r="55" spans="2:17" ht="18" hidden="1" customHeight="1" outlineLevel="1" x14ac:dyDescent="0.2">
      <c r="B55" s="349">
        <f>'Budget Plan'!A61</f>
        <v>0</v>
      </c>
      <c r="C55" s="919" t="str">
        <f>'Budget Plan'!C61</f>
        <v>Instructor</v>
      </c>
      <c r="D55" s="919"/>
      <c r="E55" s="919"/>
      <c r="F55" s="919"/>
      <c r="G55" s="919"/>
      <c r="H55" s="919"/>
      <c r="I55" s="360">
        <f>'Budget Plan'!F61</f>
        <v>0</v>
      </c>
      <c r="J55" s="384">
        <f>'Strategic Financial Plan'!G73</f>
        <v>0</v>
      </c>
      <c r="K55" s="384">
        <f>'Strategic Financial Plan'!H73</f>
        <v>0</v>
      </c>
      <c r="L55" s="384">
        <f>'Strategic Financial Plan'!I73</f>
        <v>0</v>
      </c>
      <c r="M55" s="384">
        <f>'Strategic Financial Plan'!J73</f>
        <v>0</v>
      </c>
      <c r="N55" s="46"/>
      <c r="O55" s="46"/>
      <c r="P55" s="46"/>
      <c r="Q55" s="46"/>
    </row>
    <row r="56" spans="2:17" ht="18" hidden="1" customHeight="1" outlineLevel="1" x14ac:dyDescent="0.2">
      <c r="B56" s="349">
        <f>'Budget Plan'!A62</f>
        <v>0</v>
      </c>
      <c r="C56" s="919" t="str">
        <f>'Budget Plan'!C62</f>
        <v>Librarian</v>
      </c>
      <c r="D56" s="919"/>
      <c r="E56" s="919"/>
      <c r="F56" s="919"/>
      <c r="G56" s="919"/>
      <c r="H56" s="919"/>
      <c r="I56" s="360">
        <f>'Budget Plan'!F62</f>
        <v>0</v>
      </c>
      <c r="J56" s="384">
        <f>'Strategic Financial Plan'!G74</f>
        <v>0</v>
      </c>
      <c r="K56" s="384">
        <f>'Strategic Financial Plan'!H74</f>
        <v>0</v>
      </c>
      <c r="L56" s="384">
        <f>'Strategic Financial Plan'!I74</f>
        <v>0</v>
      </c>
      <c r="M56" s="384">
        <f>'Strategic Financial Plan'!J74</f>
        <v>0</v>
      </c>
      <c r="N56" s="46"/>
      <c r="O56" s="46"/>
      <c r="P56" s="46"/>
      <c r="Q56" s="46"/>
    </row>
    <row r="57" spans="2:17" ht="18" hidden="1" customHeight="1" outlineLevel="1" x14ac:dyDescent="0.2">
      <c r="B57" s="349">
        <f>'Budget Plan'!A63</f>
        <v>0</v>
      </c>
      <c r="C57" s="919" t="str">
        <f>'Budget Plan'!C63</f>
        <v>School Technician</v>
      </c>
      <c r="D57" s="919"/>
      <c r="E57" s="919"/>
      <c r="F57" s="919"/>
      <c r="G57" s="919"/>
      <c r="H57" s="919"/>
      <c r="I57" s="360">
        <f>'Budget Plan'!F63</f>
        <v>0</v>
      </c>
      <c r="J57" s="384">
        <f>'Strategic Financial Plan'!G75</f>
        <v>0</v>
      </c>
      <c r="K57" s="384">
        <f>'Strategic Financial Plan'!H75</f>
        <v>0</v>
      </c>
      <c r="L57" s="384">
        <f>'Strategic Financial Plan'!I75</f>
        <v>0</v>
      </c>
      <c r="M57" s="384">
        <f>'Strategic Financial Plan'!J75</f>
        <v>0</v>
      </c>
      <c r="N57" s="46"/>
      <c r="O57" s="46"/>
      <c r="P57" s="46"/>
      <c r="Q57" s="46"/>
    </row>
    <row r="58" spans="2:17" ht="18" hidden="1" customHeight="1" outlineLevel="1" x14ac:dyDescent="0.2">
      <c r="B58" s="349">
        <f>'Budget Plan'!A64</f>
        <v>0</v>
      </c>
      <c r="C58" s="919" t="str">
        <f>'Budget Plan'!C64</f>
        <v>Residential Care Officer (Special Schools Only)</v>
      </c>
      <c r="D58" s="919"/>
      <c r="E58" s="919"/>
      <c r="F58" s="919"/>
      <c r="G58" s="919"/>
      <c r="H58" s="919"/>
      <c r="I58" s="360">
        <f>'Budget Plan'!F64</f>
        <v>0</v>
      </c>
      <c r="J58" s="384">
        <f>'Strategic Financial Plan'!G76</f>
        <v>0</v>
      </c>
      <c r="K58" s="384">
        <f>'Strategic Financial Plan'!H76</f>
        <v>0</v>
      </c>
      <c r="L58" s="384">
        <f>'Strategic Financial Plan'!I76</f>
        <v>0</v>
      </c>
      <c r="M58" s="384">
        <f>'Strategic Financial Plan'!J76</f>
        <v>0</v>
      </c>
      <c r="N58" s="46"/>
      <c r="O58" s="46"/>
      <c r="P58" s="46"/>
      <c r="Q58" s="46"/>
    </row>
    <row r="59" spans="2:17" ht="18" hidden="1" customHeight="1" outlineLevel="1" x14ac:dyDescent="0.2">
      <c r="B59" s="349">
        <f>'Budget Plan'!A65</f>
        <v>0</v>
      </c>
      <c r="C59" s="919" t="str">
        <f>'Budget Plan'!C65</f>
        <v>Premises Staff</v>
      </c>
      <c r="D59" s="919"/>
      <c r="E59" s="919"/>
      <c r="F59" s="919"/>
      <c r="G59" s="919"/>
      <c r="H59" s="919"/>
      <c r="I59" s="360">
        <f>'Budget Plan'!F65</f>
        <v>0</v>
      </c>
      <c r="J59" s="384">
        <f>'Strategic Financial Plan'!G77</f>
        <v>0</v>
      </c>
      <c r="K59" s="384">
        <f>'Strategic Financial Plan'!H77</f>
        <v>0</v>
      </c>
      <c r="L59" s="384">
        <f>'Strategic Financial Plan'!I77</f>
        <v>0</v>
      </c>
      <c r="M59" s="384">
        <f>'Strategic Financial Plan'!J77</f>
        <v>0</v>
      </c>
      <c r="N59" s="46"/>
      <c r="O59" s="46"/>
      <c r="P59" s="46"/>
      <c r="Q59" s="46"/>
    </row>
    <row r="60" spans="2:17" ht="18" hidden="1" customHeight="1" outlineLevel="1" x14ac:dyDescent="0.2">
      <c r="B60" s="349">
        <f>'Budget Plan'!A66</f>
        <v>0</v>
      </c>
      <c r="C60" s="919" t="str">
        <f>'Budget Plan'!C66</f>
        <v>Administrative &amp; Clerical Staff</v>
      </c>
      <c r="D60" s="919"/>
      <c r="E60" s="919"/>
      <c r="F60" s="919"/>
      <c r="G60" s="919"/>
      <c r="H60" s="919"/>
      <c r="I60" s="360">
        <f>'Budget Plan'!F66</f>
        <v>0</v>
      </c>
      <c r="J60" s="384">
        <f>'Strategic Financial Plan'!G78</f>
        <v>0</v>
      </c>
      <c r="K60" s="384">
        <f>'Strategic Financial Plan'!H78</f>
        <v>0</v>
      </c>
      <c r="L60" s="384">
        <f>'Strategic Financial Plan'!I78</f>
        <v>0</v>
      </c>
      <c r="M60" s="384">
        <f>'Strategic Financial Plan'!J78</f>
        <v>0</v>
      </c>
      <c r="N60" s="46"/>
      <c r="O60" s="46"/>
      <c r="P60" s="46"/>
      <c r="Q60" s="46"/>
    </row>
    <row r="61" spans="2:17" ht="18" hidden="1" customHeight="1" outlineLevel="1" x14ac:dyDescent="0.2">
      <c r="B61" s="349">
        <f>'Budget Plan'!A67</f>
        <v>0</v>
      </c>
      <c r="C61" s="919" t="str">
        <f>'Budget Plan'!C67</f>
        <v>Catering Staff</v>
      </c>
      <c r="D61" s="919"/>
      <c r="E61" s="919"/>
      <c r="F61" s="919"/>
      <c r="G61" s="919"/>
      <c r="H61" s="919"/>
      <c r="I61" s="360">
        <f>'Budget Plan'!F67</f>
        <v>0</v>
      </c>
      <c r="J61" s="384">
        <f>'Strategic Financial Plan'!G79</f>
        <v>0</v>
      </c>
      <c r="K61" s="384">
        <f>'Strategic Financial Plan'!H79</f>
        <v>0</v>
      </c>
      <c r="L61" s="384">
        <f>'Strategic Financial Plan'!I79</f>
        <v>0</v>
      </c>
      <c r="M61" s="384">
        <f>'Strategic Financial Plan'!J79</f>
        <v>0</v>
      </c>
      <c r="N61" s="46"/>
      <c r="O61" s="46"/>
      <c r="P61" s="46"/>
      <c r="Q61" s="46"/>
    </row>
    <row r="62" spans="2:17" ht="18" hidden="1" customHeight="1" outlineLevel="1" x14ac:dyDescent="0.2">
      <c r="B62" s="349">
        <f>'Budget Plan'!A68</f>
        <v>0</v>
      </c>
      <c r="C62" s="919" t="str">
        <f>'Budget Plan'!C68</f>
        <v>Mid-day Supervision Staff</v>
      </c>
      <c r="D62" s="919"/>
      <c r="E62" s="919"/>
      <c r="F62" s="919"/>
      <c r="G62" s="919"/>
      <c r="H62" s="919"/>
      <c r="I62" s="360">
        <f>'Budget Plan'!F68</f>
        <v>0</v>
      </c>
      <c r="J62" s="384">
        <f>'Strategic Financial Plan'!G80</f>
        <v>0</v>
      </c>
      <c r="K62" s="384">
        <f>'Strategic Financial Plan'!H80</f>
        <v>0</v>
      </c>
      <c r="L62" s="384">
        <f>'Strategic Financial Plan'!I80</f>
        <v>0</v>
      </c>
      <c r="M62" s="384">
        <f>'Strategic Financial Plan'!J80</f>
        <v>0</v>
      </c>
      <c r="N62" s="46"/>
      <c r="O62" s="46"/>
      <c r="P62" s="46"/>
      <c r="Q62" s="46"/>
    </row>
    <row r="63" spans="2:17" ht="18" hidden="1" customHeight="1" outlineLevel="1" x14ac:dyDescent="0.2">
      <c r="B63" s="349">
        <f>'Budget Plan'!A69</f>
        <v>0</v>
      </c>
      <c r="C63" s="919" t="str">
        <f>'Budget Plan'!C69</f>
        <v>Other Staff - Special Facilities</v>
      </c>
      <c r="D63" s="919"/>
      <c r="E63" s="919"/>
      <c r="F63" s="919"/>
      <c r="G63" s="919"/>
      <c r="H63" s="919"/>
      <c r="I63" s="360">
        <f>'Budget Plan'!F69</f>
        <v>0</v>
      </c>
      <c r="J63" s="384">
        <f>'Strategic Financial Plan'!G81</f>
        <v>0</v>
      </c>
      <c r="K63" s="384">
        <f>'Strategic Financial Plan'!H81</f>
        <v>0</v>
      </c>
      <c r="L63" s="384">
        <f>'Strategic Financial Plan'!I81</f>
        <v>0</v>
      </c>
      <c r="M63" s="384">
        <f>'Strategic Financial Plan'!J81</f>
        <v>0</v>
      </c>
      <c r="N63" s="46"/>
      <c r="O63" s="46"/>
      <c r="P63" s="46"/>
      <c r="Q63" s="46"/>
    </row>
    <row r="64" spans="2:17" ht="18" customHeight="1" collapsed="1" x14ac:dyDescent="0.2">
      <c r="C64" s="917" t="s">
        <v>168</v>
      </c>
      <c r="D64" s="917"/>
      <c r="E64" s="917"/>
      <c r="F64" s="917"/>
      <c r="G64" s="917"/>
      <c r="H64" s="917"/>
      <c r="I64" s="350">
        <f>SUM(I53:I63)</f>
        <v>0</v>
      </c>
      <c r="J64" s="389">
        <f>SUM(J53:J63)</f>
        <v>0</v>
      </c>
      <c r="K64" s="389">
        <f>SUM(K53:K63)</f>
        <v>0</v>
      </c>
      <c r="L64" s="389">
        <f>SUM(L53:L63)</f>
        <v>0</v>
      </c>
      <c r="M64" s="389">
        <f>SUM(M53:M63)</f>
        <v>0</v>
      </c>
      <c r="N64" s="46"/>
      <c r="O64" s="46"/>
      <c r="P64" s="46"/>
      <c r="Q64" s="46"/>
    </row>
    <row r="65" spans="2:17" ht="9" hidden="1" customHeight="1" outlineLevel="1" x14ac:dyDescent="0.2">
      <c r="B65" s="948">
        <f>'Budget Plan'!A73</f>
        <v>0</v>
      </c>
      <c r="C65" s="919" t="str">
        <f>'Budget Plan'!C73</f>
        <v>Advertising / Interview / Recruitment</v>
      </c>
      <c r="D65" s="919"/>
      <c r="E65" s="919"/>
      <c r="F65" s="919"/>
      <c r="G65" s="919"/>
      <c r="H65" s="919"/>
      <c r="I65" s="949">
        <f>'Budget Plan'!F73</f>
        <v>0</v>
      </c>
      <c r="J65" s="949">
        <f>'Strategic Financial Plan'!G85</f>
        <v>0</v>
      </c>
      <c r="K65" s="949">
        <f>'Strategic Financial Plan'!H85</f>
        <v>0</v>
      </c>
      <c r="L65" s="949">
        <f>'Strategic Financial Plan'!I85</f>
        <v>0</v>
      </c>
      <c r="M65" s="949">
        <f>'Strategic Financial Plan'!J85</f>
        <v>0</v>
      </c>
      <c r="N65" s="46"/>
      <c r="O65" s="46"/>
      <c r="P65" s="46"/>
      <c r="Q65" s="46"/>
    </row>
    <row r="66" spans="2:17" ht="9" hidden="1" customHeight="1" outlineLevel="1" x14ac:dyDescent="0.2">
      <c r="B66" s="948"/>
      <c r="C66" s="919"/>
      <c r="D66" s="919"/>
      <c r="E66" s="919"/>
      <c r="F66" s="919"/>
      <c r="G66" s="919"/>
      <c r="H66" s="919"/>
      <c r="I66" s="949"/>
      <c r="J66" s="949"/>
      <c r="K66" s="949"/>
      <c r="L66" s="949"/>
      <c r="M66" s="949"/>
      <c r="N66" s="46"/>
      <c r="O66" s="46"/>
      <c r="P66" s="46"/>
      <c r="Q66" s="46"/>
    </row>
    <row r="67" spans="2:17" ht="18" hidden="1" customHeight="1" outlineLevel="1" x14ac:dyDescent="0.2">
      <c r="B67" s="349">
        <f>'Budget Plan'!A74</f>
        <v>0</v>
      </c>
      <c r="C67" s="919" t="str">
        <f>'Budget Plan'!C74</f>
        <v>Long Service Awards / Premature Retirement</v>
      </c>
      <c r="D67" s="919"/>
      <c r="E67" s="919"/>
      <c r="F67" s="919"/>
      <c r="G67" s="919"/>
      <c r="H67" s="919"/>
      <c r="I67" s="360">
        <f>'Budget Plan'!F74</f>
        <v>0</v>
      </c>
      <c r="J67" s="384">
        <f>'Strategic Financial Plan'!G86</f>
        <v>0</v>
      </c>
      <c r="K67" s="384">
        <f>'Strategic Financial Plan'!H86</f>
        <v>0</v>
      </c>
      <c r="L67" s="384">
        <f>'Strategic Financial Plan'!I86</f>
        <v>0</v>
      </c>
      <c r="M67" s="384">
        <f>'Strategic Financial Plan'!J86</f>
        <v>0</v>
      </c>
      <c r="N67" s="46"/>
      <c r="O67" s="46"/>
      <c r="P67" s="46"/>
      <c r="Q67" s="46"/>
    </row>
    <row r="68" spans="2:17" ht="18" hidden="1" customHeight="1" outlineLevel="1" x14ac:dyDescent="0.2">
      <c r="B68" s="349">
        <f>'Budget Plan'!A75</f>
        <v>0</v>
      </c>
      <c r="C68" s="919" t="str">
        <f>'Budget Plan'!C75</f>
        <v>Staff Travel / Travel / Subsistence</v>
      </c>
      <c r="D68" s="919"/>
      <c r="E68" s="919"/>
      <c r="F68" s="919"/>
      <c r="G68" s="919"/>
      <c r="H68" s="919"/>
      <c r="I68" s="360">
        <f>'Budget Plan'!F75</f>
        <v>0</v>
      </c>
      <c r="J68" s="384">
        <f>'Strategic Financial Plan'!G87</f>
        <v>0</v>
      </c>
      <c r="K68" s="384">
        <f>'Strategic Financial Plan'!H87</f>
        <v>0</v>
      </c>
      <c r="L68" s="384">
        <f>'Strategic Financial Plan'!I87</f>
        <v>0</v>
      </c>
      <c r="M68" s="384">
        <f>'Strategic Financial Plan'!J87</f>
        <v>0</v>
      </c>
      <c r="N68" s="46"/>
      <c r="O68" s="46"/>
      <c r="P68" s="46"/>
      <c r="Q68" s="46"/>
    </row>
    <row r="69" spans="2:17" ht="18" hidden="1" customHeight="1" outlineLevel="1" x14ac:dyDescent="0.2">
      <c r="B69" s="349">
        <f>'Budget Plan'!A76</f>
        <v>0</v>
      </c>
      <c r="C69" s="919" t="str">
        <f>'Budget Plan'!C76</f>
        <v>Other Indirect Employee Expenses</v>
      </c>
      <c r="D69" s="919"/>
      <c r="E69" s="919"/>
      <c r="F69" s="919"/>
      <c r="G69" s="919"/>
      <c r="H69" s="919"/>
      <c r="I69" s="360">
        <f>'Budget Plan'!F76</f>
        <v>0</v>
      </c>
      <c r="J69" s="384">
        <f>'Strategic Financial Plan'!G88</f>
        <v>0</v>
      </c>
      <c r="K69" s="384">
        <f>'Strategic Financial Plan'!H88</f>
        <v>0</v>
      </c>
      <c r="L69" s="384">
        <f>'Strategic Financial Plan'!I88</f>
        <v>0</v>
      </c>
      <c r="M69" s="384">
        <f>'Strategic Financial Plan'!J88</f>
        <v>0</v>
      </c>
      <c r="N69" s="46"/>
      <c r="O69" s="46"/>
      <c r="P69" s="46"/>
      <c r="Q69" s="46"/>
    </row>
    <row r="70" spans="2:17" ht="18" hidden="1" customHeight="1" outlineLevel="1" x14ac:dyDescent="0.2">
      <c r="B70" s="349">
        <f>'Budget Plan'!A77</f>
        <v>0</v>
      </c>
      <c r="C70" s="919" t="str">
        <f>'Budget Plan'!C77</f>
        <v>Duty Meals</v>
      </c>
      <c r="D70" s="919"/>
      <c r="E70" s="919"/>
      <c r="F70" s="919"/>
      <c r="G70" s="919"/>
      <c r="H70" s="919"/>
      <c r="I70" s="360">
        <f>'Budget Plan'!F77</f>
        <v>0</v>
      </c>
      <c r="J70" s="384">
        <f>'Strategic Financial Plan'!G89</f>
        <v>0</v>
      </c>
      <c r="K70" s="384">
        <f>'Strategic Financial Plan'!H89</f>
        <v>0</v>
      </c>
      <c r="L70" s="384">
        <f>'Strategic Financial Plan'!I89</f>
        <v>0</v>
      </c>
      <c r="M70" s="384">
        <f>'Strategic Financial Plan'!J89</f>
        <v>0</v>
      </c>
      <c r="N70" s="46"/>
      <c r="O70" s="46"/>
      <c r="P70" s="46"/>
      <c r="Q70" s="46"/>
    </row>
    <row r="71" spans="2:17" ht="18" hidden="1" customHeight="1" outlineLevel="1" x14ac:dyDescent="0.2">
      <c r="B71" s="349">
        <f>'Budget Plan'!A78</f>
        <v>0</v>
      </c>
      <c r="C71" s="919" t="str">
        <f>'Budget Plan'!C78</f>
        <v>Staff Development And Training</v>
      </c>
      <c r="D71" s="919"/>
      <c r="E71" s="919"/>
      <c r="F71" s="919"/>
      <c r="G71" s="919"/>
      <c r="H71" s="919"/>
      <c r="I71" s="360">
        <f>'Budget Plan'!F78</f>
        <v>0</v>
      </c>
      <c r="J71" s="384">
        <f>'Strategic Financial Plan'!G90</f>
        <v>0</v>
      </c>
      <c r="K71" s="384">
        <f>'Strategic Financial Plan'!H90</f>
        <v>0</v>
      </c>
      <c r="L71" s="384">
        <f>'Strategic Financial Plan'!I90</f>
        <v>0</v>
      </c>
      <c r="M71" s="384">
        <f>'Strategic Financial Plan'!J90</f>
        <v>0</v>
      </c>
      <c r="N71" s="46"/>
      <c r="O71" s="46"/>
      <c r="P71" s="46"/>
      <c r="Q71" s="46"/>
    </row>
    <row r="72" spans="2:17" ht="9" hidden="1" customHeight="1" outlineLevel="1" x14ac:dyDescent="0.2">
      <c r="B72" s="948">
        <f>'Budget Plan'!A79</f>
        <v>0</v>
      </c>
      <c r="C72" s="919" t="str">
        <f>'Budget Plan'!C79</f>
        <v>Supply Teacher Insurance Premiums - Inc. Maternity</v>
      </c>
      <c r="D72" s="919"/>
      <c r="E72" s="919"/>
      <c r="F72" s="919"/>
      <c r="G72" s="919"/>
      <c r="H72" s="919"/>
      <c r="I72" s="949">
        <f>'Budget Plan'!F79</f>
        <v>0</v>
      </c>
      <c r="J72" s="949">
        <f>'Strategic Financial Plan'!G91</f>
        <v>0</v>
      </c>
      <c r="K72" s="949">
        <f>'Strategic Financial Plan'!H91</f>
        <v>0</v>
      </c>
      <c r="L72" s="949">
        <f>'Strategic Financial Plan'!I91</f>
        <v>0</v>
      </c>
      <c r="M72" s="949">
        <f>'Strategic Financial Plan'!J91</f>
        <v>0</v>
      </c>
      <c r="N72" s="46"/>
      <c r="O72" s="46"/>
      <c r="P72" s="46"/>
      <c r="Q72" s="46"/>
    </row>
    <row r="73" spans="2:17" ht="9" hidden="1" customHeight="1" outlineLevel="1" x14ac:dyDescent="0.2">
      <c r="B73" s="948"/>
      <c r="C73" s="919"/>
      <c r="D73" s="919"/>
      <c r="E73" s="919"/>
      <c r="F73" s="919"/>
      <c r="G73" s="919"/>
      <c r="H73" s="919"/>
      <c r="I73" s="949"/>
      <c r="J73" s="949"/>
      <c r="K73" s="949"/>
      <c r="L73" s="949"/>
      <c r="M73" s="949"/>
      <c r="N73" s="46"/>
      <c r="O73" s="46"/>
      <c r="P73" s="46"/>
      <c r="Q73" s="46"/>
    </row>
    <row r="74" spans="2:17" ht="9" hidden="1" customHeight="1" outlineLevel="1" x14ac:dyDescent="0.2">
      <c r="B74" s="948">
        <f>'Budget Plan'!A80</f>
        <v>0</v>
      </c>
      <c r="C74" s="919" t="str">
        <f>'Budget Plan'!C80</f>
        <v>Staff Related Insurance Premiums</v>
      </c>
      <c r="D74" s="919"/>
      <c r="E74" s="919"/>
      <c r="F74" s="919"/>
      <c r="G74" s="919"/>
      <c r="H74" s="919"/>
      <c r="I74" s="949">
        <f>'Budget Plan'!F80</f>
        <v>0</v>
      </c>
      <c r="J74" s="949">
        <f>'Strategic Financial Plan'!G92</f>
        <v>0</v>
      </c>
      <c r="K74" s="949">
        <f>'Strategic Financial Plan'!H92</f>
        <v>0</v>
      </c>
      <c r="L74" s="949">
        <f>'Strategic Financial Plan'!I92</f>
        <v>0</v>
      </c>
      <c r="M74" s="949">
        <f>'Strategic Financial Plan'!J92</f>
        <v>0</v>
      </c>
      <c r="N74" s="46"/>
      <c r="O74" s="46"/>
      <c r="P74" s="46"/>
      <c r="Q74" s="46"/>
    </row>
    <row r="75" spans="2:17" ht="9" hidden="1" customHeight="1" outlineLevel="1" x14ac:dyDescent="0.2">
      <c r="B75" s="948"/>
      <c r="C75" s="919"/>
      <c r="D75" s="919"/>
      <c r="E75" s="919"/>
      <c r="F75" s="919"/>
      <c r="G75" s="919"/>
      <c r="H75" s="919"/>
      <c r="I75" s="949"/>
      <c r="J75" s="949"/>
      <c r="K75" s="949"/>
      <c r="L75" s="949"/>
      <c r="M75" s="949"/>
      <c r="N75" s="46"/>
      <c r="O75" s="46"/>
      <c r="P75" s="46"/>
      <c r="Q75" s="46"/>
    </row>
    <row r="76" spans="2:17" ht="18" customHeight="1" collapsed="1" x14ac:dyDescent="0.2">
      <c r="C76" s="917" t="s">
        <v>195</v>
      </c>
      <c r="D76" s="917"/>
      <c r="E76" s="917"/>
      <c r="F76" s="917"/>
      <c r="G76" s="917"/>
      <c r="H76" s="917"/>
      <c r="I76" s="350">
        <f>SUM(I65:I74)</f>
        <v>0</v>
      </c>
      <c r="J76" s="389">
        <f>SUM(J65:J74)</f>
        <v>0</v>
      </c>
      <c r="K76" s="389">
        <f>SUM(K65:K74)</f>
        <v>0</v>
      </c>
      <c r="L76" s="389">
        <f>SUM(L65:L74)</f>
        <v>0</v>
      </c>
      <c r="M76" s="389">
        <f>SUM(M65:M74)</f>
        <v>0</v>
      </c>
      <c r="N76" s="46"/>
      <c r="O76" s="46"/>
      <c r="P76" s="46"/>
      <c r="Q76" s="46"/>
    </row>
    <row r="77" spans="2:17" x14ac:dyDescent="0.2">
      <c r="C77" s="932" t="s">
        <v>196</v>
      </c>
      <c r="D77" s="933"/>
      <c r="E77" s="933"/>
      <c r="F77" s="933"/>
      <c r="G77" s="933"/>
      <c r="H77" s="934"/>
      <c r="I77" s="950">
        <f>I52+I64+I76</f>
        <v>0</v>
      </c>
      <c r="J77" s="950">
        <f>J52+J64+J76</f>
        <v>0</v>
      </c>
      <c r="K77" s="950">
        <f>K52+K64+K76</f>
        <v>0</v>
      </c>
      <c r="L77" s="950">
        <f>L52+L64+L76</f>
        <v>0</v>
      </c>
      <c r="M77" s="950">
        <f>M52+M64+M76</f>
        <v>0</v>
      </c>
      <c r="N77" s="46"/>
      <c r="O77" s="46"/>
      <c r="P77" s="46"/>
      <c r="Q77" s="46"/>
    </row>
    <row r="78" spans="2:17" ht="4.5" customHeight="1" x14ac:dyDescent="0.2">
      <c r="C78" s="935"/>
      <c r="D78" s="936"/>
      <c r="E78" s="936"/>
      <c r="F78" s="936"/>
      <c r="G78" s="936"/>
      <c r="H78" s="937"/>
      <c r="I78" s="951"/>
      <c r="J78" s="951"/>
      <c r="K78" s="951"/>
      <c r="L78" s="951"/>
      <c r="M78" s="951"/>
      <c r="N78" s="46"/>
      <c r="O78" s="46"/>
      <c r="P78" s="46"/>
      <c r="Q78" s="46"/>
    </row>
    <row r="79" spans="2:17" ht="9" hidden="1" customHeight="1" outlineLevel="1" x14ac:dyDescent="0.2">
      <c r="B79" s="948">
        <f>'Budget Plan'!A85</f>
        <v>0</v>
      </c>
      <c r="C79" s="919" t="str">
        <f>'Budget Plan'!C85</f>
        <v>Repairs &amp; Maintenance</v>
      </c>
      <c r="D79" s="919"/>
      <c r="E79" s="919"/>
      <c r="F79" s="919"/>
      <c r="G79" s="919"/>
      <c r="H79" s="919"/>
      <c r="I79" s="949">
        <f>'Budget Plan'!F85</f>
        <v>0</v>
      </c>
      <c r="J79" s="949">
        <f>'Strategic Financial Plan'!G100</f>
        <v>0</v>
      </c>
      <c r="K79" s="949">
        <f>'Strategic Financial Plan'!H100</f>
        <v>0</v>
      </c>
      <c r="L79" s="949">
        <f>'Strategic Financial Plan'!I100</f>
        <v>0</v>
      </c>
      <c r="M79" s="949">
        <f>'Strategic Financial Plan'!J100</f>
        <v>0</v>
      </c>
      <c r="N79" s="46"/>
      <c r="O79" s="46"/>
      <c r="P79" s="46"/>
      <c r="Q79" s="46"/>
    </row>
    <row r="80" spans="2:17" ht="9" hidden="1" customHeight="1" outlineLevel="1" x14ac:dyDescent="0.2">
      <c r="B80" s="948"/>
      <c r="C80" s="919"/>
      <c r="D80" s="919"/>
      <c r="E80" s="919"/>
      <c r="F80" s="919"/>
      <c r="G80" s="919"/>
      <c r="H80" s="919"/>
      <c r="I80" s="949"/>
      <c r="J80" s="949"/>
      <c r="K80" s="949"/>
      <c r="L80" s="949"/>
      <c r="M80" s="949"/>
      <c r="N80" s="46"/>
      <c r="O80" s="46"/>
      <c r="P80" s="46"/>
      <c r="Q80" s="46"/>
    </row>
    <row r="81" spans="2:17" ht="9" hidden="1" customHeight="1" outlineLevel="1" x14ac:dyDescent="0.2">
      <c r="B81" s="948">
        <f>'Budget Plan'!A86</f>
        <v>0</v>
      </c>
      <c r="C81" s="919" t="str">
        <f>'Budget Plan'!C86</f>
        <v>Grounds Maintenance &amp; Improvement</v>
      </c>
      <c r="D81" s="919"/>
      <c r="E81" s="919"/>
      <c r="F81" s="919"/>
      <c r="G81" s="919"/>
      <c r="H81" s="919"/>
      <c r="I81" s="949">
        <f>'Budget Plan'!F86</f>
        <v>0</v>
      </c>
      <c r="J81" s="949">
        <f>'Strategic Financial Plan'!G101</f>
        <v>0</v>
      </c>
      <c r="K81" s="949">
        <f>'Strategic Financial Plan'!H101</f>
        <v>0</v>
      </c>
      <c r="L81" s="949">
        <f>'Strategic Financial Plan'!I101</f>
        <v>0</v>
      </c>
      <c r="M81" s="949">
        <f>'Strategic Financial Plan'!J101</f>
        <v>0</v>
      </c>
      <c r="N81" s="46"/>
      <c r="O81" s="46"/>
      <c r="P81" s="46"/>
      <c r="Q81" s="46"/>
    </row>
    <row r="82" spans="2:17" ht="9" hidden="1" customHeight="1" outlineLevel="1" x14ac:dyDescent="0.2">
      <c r="B82" s="948"/>
      <c r="C82" s="919"/>
      <c r="D82" s="919"/>
      <c r="E82" s="919"/>
      <c r="F82" s="919"/>
      <c r="G82" s="919"/>
      <c r="H82" s="919"/>
      <c r="I82" s="949"/>
      <c r="J82" s="949"/>
      <c r="K82" s="949"/>
      <c r="L82" s="949"/>
      <c r="M82" s="949"/>
      <c r="N82" s="46"/>
      <c r="O82" s="46"/>
      <c r="P82" s="46"/>
      <c r="Q82" s="46"/>
    </row>
    <row r="83" spans="2:17" ht="9" hidden="1" customHeight="1" outlineLevel="1" x14ac:dyDescent="0.2">
      <c r="B83" s="948">
        <f>'Budget Plan'!A87</f>
        <v>0</v>
      </c>
      <c r="C83" s="919" t="str">
        <f>'Budget Plan'!C87</f>
        <v>Cleaning &amp; Caretaking</v>
      </c>
      <c r="D83" s="919"/>
      <c r="E83" s="919"/>
      <c r="F83" s="919"/>
      <c r="G83" s="919"/>
      <c r="H83" s="919"/>
      <c r="I83" s="949">
        <f>'Budget Plan'!F87</f>
        <v>0</v>
      </c>
      <c r="J83" s="949">
        <f>'Strategic Financial Plan'!G102</f>
        <v>0</v>
      </c>
      <c r="K83" s="949">
        <f>'Strategic Financial Plan'!H102</f>
        <v>0</v>
      </c>
      <c r="L83" s="949">
        <f>'Strategic Financial Plan'!I102</f>
        <v>0</v>
      </c>
      <c r="M83" s="949">
        <f>'Strategic Financial Plan'!J102</f>
        <v>0</v>
      </c>
      <c r="N83" s="46"/>
      <c r="O83" s="46"/>
      <c r="P83" s="46"/>
      <c r="Q83" s="46"/>
    </row>
    <row r="84" spans="2:17" ht="9" hidden="1" customHeight="1" outlineLevel="1" x14ac:dyDescent="0.2">
      <c r="B84" s="948"/>
      <c r="C84" s="919"/>
      <c r="D84" s="919"/>
      <c r="E84" s="919"/>
      <c r="F84" s="919"/>
      <c r="G84" s="919"/>
      <c r="H84" s="919"/>
      <c r="I84" s="949"/>
      <c r="J84" s="949"/>
      <c r="K84" s="949"/>
      <c r="L84" s="949"/>
      <c r="M84" s="949"/>
      <c r="N84" s="46"/>
      <c r="O84" s="46"/>
      <c r="P84" s="46"/>
      <c r="Q84" s="46"/>
    </row>
    <row r="85" spans="2:17" ht="17.25" hidden="1" customHeight="1" outlineLevel="1" x14ac:dyDescent="0.2">
      <c r="B85" s="349">
        <f>'Budget Plan'!A88</f>
        <v>0</v>
      </c>
      <c r="C85" s="919" t="str">
        <f>'Budget Plan'!C88</f>
        <v>Water &amp; Sewerage</v>
      </c>
      <c r="D85" s="919"/>
      <c r="E85" s="919"/>
      <c r="F85" s="919"/>
      <c r="G85" s="919"/>
      <c r="H85" s="919"/>
      <c r="I85" s="360">
        <f>'Budget Plan'!F88</f>
        <v>0</v>
      </c>
      <c r="J85" s="384">
        <f>'Strategic Financial Plan'!G103</f>
        <v>0</v>
      </c>
      <c r="K85" s="384">
        <f>'Strategic Financial Plan'!H103</f>
        <v>0</v>
      </c>
      <c r="L85" s="384">
        <f>'Strategic Financial Plan'!I103</f>
        <v>0</v>
      </c>
      <c r="M85" s="384">
        <f>'Strategic Financial Plan'!J103</f>
        <v>0</v>
      </c>
      <c r="N85" s="46"/>
      <c r="O85" s="46"/>
      <c r="P85" s="46"/>
      <c r="Q85" s="46"/>
    </row>
    <row r="86" spans="2:17" ht="17.25" hidden="1" customHeight="1" outlineLevel="1" x14ac:dyDescent="0.2">
      <c r="B86" s="349">
        <f>'Budget Plan'!A89</f>
        <v>0</v>
      </c>
      <c r="C86" s="919" t="str">
        <f>'Budget Plan'!C89</f>
        <v>Oil</v>
      </c>
      <c r="D86" s="919"/>
      <c r="E86" s="919"/>
      <c r="F86" s="919"/>
      <c r="G86" s="919"/>
      <c r="H86" s="919"/>
      <c r="I86" s="360">
        <f>'Budget Plan'!F89</f>
        <v>0</v>
      </c>
      <c r="J86" s="384">
        <f>'Strategic Financial Plan'!G104</f>
        <v>0</v>
      </c>
      <c r="K86" s="384">
        <f>'Strategic Financial Plan'!H104</f>
        <v>0</v>
      </c>
      <c r="L86" s="384">
        <f>'Strategic Financial Plan'!I104</f>
        <v>0</v>
      </c>
      <c r="M86" s="384">
        <f>'Strategic Financial Plan'!J104</f>
        <v>0</v>
      </c>
      <c r="N86" s="46"/>
      <c r="O86" s="46"/>
      <c r="P86" s="46"/>
      <c r="Q86" s="46"/>
    </row>
    <row r="87" spans="2:17" ht="17.25" hidden="1" customHeight="1" outlineLevel="1" x14ac:dyDescent="0.2">
      <c r="B87" s="349">
        <f>'Budget Plan'!A90</f>
        <v>0</v>
      </c>
      <c r="C87" s="919" t="str">
        <f>'Budget Plan'!C90</f>
        <v>Gas &amp; LPG</v>
      </c>
      <c r="D87" s="919"/>
      <c r="E87" s="919"/>
      <c r="F87" s="919"/>
      <c r="G87" s="919"/>
      <c r="H87" s="919"/>
      <c r="I87" s="360">
        <f>'Budget Plan'!F90</f>
        <v>0</v>
      </c>
      <c r="J87" s="384">
        <f>'Strategic Financial Plan'!G105</f>
        <v>0</v>
      </c>
      <c r="K87" s="384">
        <f>'Strategic Financial Plan'!H105</f>
        <v>0</v>
      </c>
      <c r="L87" s="384">
        <f>'Strategic Financial Plan'!I105</f>
        <v>0</v>
      </c>
      <c r="M87" s="384">
        <f>'Strategic Financial Plan'!J105</f>
        <v>0</v>
      </c>
      <c r="N87" s="46"/>
      <c r="O87" s="46"/>
      <c r="P87" s="46"/>
      <c r="Q87" s="46"/>
    </row>
    <row r="88" spans="2:17" ht="17.25" hidden="1" customHeight="1" outlineLevel="1" x14ac:dyDescent="0.2">
      <c r="B88" s="349">
        <f>'Budget Plan'!A91</f>
        <v>0</v>
      </c>
      <c r="C88" s="919" t="str">
        <f>'Budget Plan'!C91</f>
        <v>Electricity</v>
      </c>
      <c r="D88" s="919"/>
      <c r="E88" s="919"/>
      <c r="F88" s="919"/>
      <c r="G88" s="919"/>
      <c r="H88" s="919"/>
      <c r="I88" s="360">
        <f>'Budget Plan'!F91</f>
        <v>0</v>
      </c>
      <c r="J88" s="384">
        <f>'Strategic Financial Plan'!G106</f>
        <v>0</v>
      </c>
      <c r="K88" s="384">
        <f>'Strategic Financial Plan'!H106</f>
        <v>0</v>
      </c>
      <c r="L88" s="384">
        <f>'Strategic Financial Plan'!I106</f>
        <v>0</v>
      </c>
      <c r="M88" s="384">
        <f>'Strategic Financial Plan'!J106</f>
        <v>0</v>
      </c>
      <c r="N88" s="46"/>
      <c r="O88" s="46"/>
      <c r="P88" s="46"/>
      <c r="Q88" s="46"/>
    </row>
    <row r="89" spans="2:17" ht="17.25" hidden="1" customHeight="1" outlineLevel="1" x14ac:dyDescent="0.2">
      <c r="B89" s="349">
        <f>'Budget Plan'!A92</f>
        <v>0</v>
      </c>
      <c r="C89" s="919" t="str">
        <f>'Budget Plan'!C92</f>
        <v>Rates</v>
      </c>
      <c r="D89" s="919"/>
      <c r="E89" s="919"/>
      <c r="F89" s="919"/>
      <c r="G89" s="919"/>
      <c r="H89" s="919"/>
      <c r="I89" s="360">
        <f>'Budget Plan'!F92</f>
        <v>0</v>
      </c>
      <c r="J89" s="384">
        <f>'Strategic Financial Plan'!G107</f>
        <v>0</v>
      </c>
      <c r="K89" s="384">
        <f>'Strategic Financial Plan'!H107</f>
        <v>0</v>
      </c>
      <c r="L89" s="384">
        <f>'Strategic Financial Plan'!I107</f>
        <v>0</v>
      </c>
      <c r="M89" s="384">
        <f>'Strategic Financial Plan'!J107</f>
        <v>0</v>
      </c>
      <c r="N89" s="46"/>
      <c r="O89" s="46"/>
      <c r="P89" s="46"/>
      <c r="Q89" s="46"/>
    </row>
    <row r="90" spans="2:17" ht="17.25" hidden="1" customHeight="1" outlineLevel="1" x14ac:dyDescent="0.2">
      <c r="B90" s="349">
        <f>'Budget Plan'!A93</f>
        <v>0</v>
      </c>
      <c r="C90" s="919" t="str">
        <f>'Budget Plan'!C93</f>
        <v>Rent</v>
      </c>
      <c r="D90" s="919"/>
      <c r="E90" s="919"/>
      <c r="F90" s="919"/>
      <c r="G90" s="919"/>
      <c r="H90" s="919"/>
      <c r="I90" s="360">
        <f>'Budget Plan'!F93</f>
        <v>0</v>
      </c>
      <c r="J90" s="384">
        <f>'Strategic Financial Plan'!G108</f>
        <v>0</v>
      </c>
      <c r="K90" s="384">
        <f>'Strategic Financial Plan'!H108</f>
        <v>0</v>
      </c>
      <c r="L90" s="384">
        <f>'Strategic Financial Plan'!I108</f>
        <v>0</v>
      </c>
      <c r="M90" s="384">
        <f>'Strategic Financial Plan'!J108</f>
        <v>0</v>
      </c>
      <c r="N90" s="46"/>
      <c r="O90" s="46"/>
      <c r="P90" s="46"/>
      <c r="Q90" s="46"/>
    </row>
    <row r="91" spans="2:17" ht="17.25" hidden="1" customHeight="1" outlineLevel="1" x14ac:dyDescent="0.2">
      <c r="B91" s="349">
        <f>'Budget Plan'!A94</f>
        <v>0</v>
      </c>
      <c r="C91" s="919" t="str">
        <f>'Budget Plan'!C94</f>
        <v>Other Premises Costs</v>
      </c>
      <c r="D91" s="919"/>
      <c r="E91" s="919"/>
      <c r="F91" s="919"/>
      <c r="G91" s="919"/>
      <c r="H91" s="919"/>
      <c r="I91" s="360">
        <f>'Budget Plan'!F94</f>
        <v>0</v>
      </c>
      <c r="J91" s="384">
        <f>'Strategic Financial Plan'!G109</f>
        <v>0</v>
      </c>
      <c r="K91" s="384">
        <f>'Strategic Financial Plan'!H109</f>
        <v>0</v>
      </c>
      <c r="L91" s="384">
        <f>'Strategic Financial Plan'!I109</f>
        <v>0</v>
      </c>
      <c r="M91" s="384">
        <f>'Strategic Financial Plan'!J109</f>
        <v>0</v>
      </c>
      <c r="N91" s="46"/>
      <c r="O91" s="46"/>
      <c r="P91" s="46"/>
      <c r="Q91" s="46"/>
    </row>
    <row r="92" spans="2:17" ht="18" customHeight="1" collapsed="1" x14ac:dyDescent="0.2">
      <c r="C92" s="917" t="s">
        <v>232</v>
      </c>
      <c r="D92" s="917"/>
      <c r="E92" s="917"/>
      <c r="F92" s="917"/>
      <c r="G92" s="917"/>
      <c r="H92" s="917"/>
      <c r="I92" s="350">
        <f>SUM(I79:I91)</f>
        <v>0</v>
      </c>
      <c r="J92" s="389">
        <f>SUM(J79:J91)</f>
        <v>0</v>
      </c>
      <c r="K92" s="389">
        <f>SUM(K79:K91)</f>
        <v>0</v>
      </c>
      <c r="L92" s="389">
        <f>SUM(L79:L91)</f>
        <v>0</v>
      </c>
      <c r="M92" s="389">
        <f>SUM(M79:M91)</f>
        <v>0</v>
      </c>
      <c r="N92" s="46"/>
      <c r="O92" s="46"/>
      <c r="P92" s="46"/>
      <c r="Q92" s="46"/>
    </row>
    <row r="93" spans="2:17" ht="4.5" hidden="1" customHeight="1" outlineLevel="1" x14ac:dyDescent="0.2">
      <c r="B93" s="948">
        <f>'Budget Plan'!A98</f>
        <v>0</v>
      </c>
      <c r="C93" s="919" t="str">
        <f>'Budget Plan'!C98</f>
        <v>Educational Supplies &amp; Services</v>
      </c>
      <c r="D93" s="919"/>
      <c r="E93" s="919"/>
      <c r="F93" s="919"/>
      <c r="G93" s="919"/>
      <c r="H93" s="919"/>
      <c r="I93" s="949">
        <f>'Budget Plan'!F98</f>
        <v>0</v>
      </c>
      <c r="J93" s="949">
        <f>'Strategic Financial Plan'!G114</f>
        <v>0</v>
      </c>
      <c r="K93" s="949">
        <f>'Strategic Financial Plan'!H114</f>
        <v>0</v>
      </c>
      <c r="L93" s="949">
        <f>'Strategic Financial Plan'!I114</f>
        <v>0</v>
      </c>
      <c r="M93" s="949">
        <f>'Strategic Financial Plan'!J114</f>
        <v>0</v>
      </c>
      <c r="N93" s="46"/>
      <c r="O93" s="46"/>
      <c r="P93" s="46"/>
      <c r="Q93" s="46"/>
    </row>
    <row r="94" spans="2:17" ht="4.5" hidden="1" customHeight="1" outlineLevel="1" x14ac:dyDescent="0.2">
      <c r="B94" s="948"/>
      <c r="C94" s="919"/>
      <c r="D94" s="919"/>
      <c r="E94" s="919"/>
      <c r="F94" s="919"/>
      <c r="G94" s="919"/>
      <c r="H94" s="919"/>
      <c r="I94" s="949"/>
      <c r="J94" s="949"/>
      <c r="K94" s="949"/>
      <c r="L94" s="949"/>
      <c r="M94" s="949"/>
      <c r="N94" s="46"/>
      <c r="O94" s="46"/>
      <c r="P94" s="46"/>
      <c r="Q94" s="46"/>
    </row>
    <row r="95" spans="2:17" ht="4.5" hidden="1" customHeight="1" outlineLevel="1" x14ac:dyDescent="0.2">
      <c r="B95" s="948"/>
      <c r="C95" s="919"/>
      <c r="D95" s="919"/>
      <c r="E95" s="919"/>
      <c r="F95" s="919"/>
      <c r="G95" s="919"/>
      <c r="H95" s="919"/>
      <c r="I95" s="949"/>
      <c r="J95" s="949"/>
      <c r="K95" s="949"/>
      <c r="L95" s="949"/>
      <c r="M95" s="949"/>
      <c r="N95" s="46"/>
      <c r="O95" s="46"/>
      <c r="P95" s="46"/>
      <c r="Q95" s="46"/>
    </row>
    <row r="96" spans="2:17" ht="4.5" hidden="1" customHeight="1" outlineLevel="1" x14ac:dyDescent="0.2">
      <c r="B96" s="948"/>
      <c r="C96" s="919"/>
      <c r="D96" s="919"/>
      <c r="E96" s="919"/>
      <c r="F96" s="919"/>
      <c r="G96" s="919"/>
      <c r="H96" s="919"/>
      <c r="I96" s="949"/>
      <c r="J96" s="949"/>
      <c r="K96" s="949"/>
      <c r="L96" s="949"/>
      <c r="M96" s="949"/>
      <c r="N96" s="46"/>
      <c r="O96" s="46"/>
      <c r="P96" s="46"/>
      <c r="Q96" s="46"/>
    </row>
    <row r="97" spans="2:17" ht="18" hidden="1" customHeight="1" outlineLevel="1" x14ac:dyDescent="0.2">
      <c r="B97" s="349">
        <f>'Budget Plan'!A99</f>
        <v>0</v>
      </c>
      <c r="C97" s="919" t="str">
        <f>'Budget Plan'!C99</f>
        <v>Educational Visits</v>
      </c>
      <c r="D97" s="919"/>
      <c r="E97" s="919"/>
      <c r="F97" s="919"/>
      <c r="G97" s="919"/>
      <c r="H97" s="919"/>
      <c r="I97" s="360">
        <f>'Budget Plan'!F99</f>
        <v>0</v>
      </c>
      <c r="J97" s="384">
        <f>'Strategic Financial Plan'!G115</f>
        <v>0</v>
      </c>
      <c r="K97" s="384">
        <f>'Strategic Financial Plan'!H115</f>
        <v>0</v>
      </c>
      <c r="L97" s="384">
        <f>'Strategic Financial Plan'!I115</f>
        <v>0</v>
      </c>
      <c r="M97" s="384">
        <f>'Strategic Financial Plan'!J115</f>
        <v>0</v>
      </c>
      <c r="N97" s="46"/>
      <c r="O97" s="46"/>
      <c r="P97" s="46"/>
      <c r="Q97" s="46"/>
    </row>
    <row r="98" spans="2:17" ht="18" hidden="1" customHeight="1" outlineLevel="1" x14ac:dyDescent="0.2">
      <c r="B98" s="948">
        <f>'Budget Plan'!A100</f>
        <v>0</v>
      </c>
      <c r="C98" s="919" t="str">
        <f>LEFT('Budget Plan'!C100,22)</f>
        <v>ICT Learning Resources</v>
      </c>
      <c r="D98" s="919"/>
      <c r="E98" s="919"/>
      <c r="F98" s="919"/>
      <c r="G98" s="919"/>
      <c r="H98" s="919"/>
      <c r="I98" s="949">
        <f>'Budget Plan'!F100</f>
        <v>0</v>
      </c>
      <c r="J98" s="949">
        <f>'Strategic Financial Plan'!G116</f>
        <v>0</v>
      </c>
      <c r="K98" s="949">
        <f>'Strategic Financial Plan'!H116</f>
        <v>0</v>
      </c>
      <c r="L98" s="949">
        <f>'Strategic Financial Plan'!I116</f>
        <v>0</v>
      </c>
      <c r="M98" s="949">
        <f>'Strategic Financial Plan'!J116</f>
        <v>0</v>
      </c>
      <c r="N98" s="46"/>
      <c r="O98" s="46"/>
      <c r="P98" s="46"/>
      <c r="Q98" s="46"/>
    </row>
    <row r="99" spans="2:17" ht="18" hidden="1" customHeight="1" outlineLevel="1" x14ac:dyDescent="0.2">
      <c r="B99" s="948"/>
      <c r="C99" s="919" t="str">
        <f>RIGHT('Budget Plan'!C100,61)</f>
        <v>(Broadband, leases, maintenance contracts etc but not admin.)</v>
      </c>
      <c r="D99" s="919"/>
      <c r="E99" s="919"/>
      <c r="F99" s="919"/>
      <c r="G99" s="919"/>
      <c r="H99" s="919"/>
      <c r="I99" s="949"/>
      <c r="J99" s="949"/>
      <c r="K99" s="949"/>
      <c r="L99" s="949"/>
      <c r="M99" s="949"/>
      <c r="N99" s="46"/>
      <c r="O99" s="46"/>
      <c r="P99" s="46"/>
      <c r="Q99" s="46"/>
    </row>
    <row r="100" spans="2:17" ht="18" hidden="1" customHeight="1" outlineLevel="1" x14ac:dyDescent="0.2">
      <c r="B100" s="349">
        <f>'Budget Plan'!A101</f>
        <v>0</v>
      </c>
      <c r="C100" s="919" t="str">
        <f>'Budget Plan'!C101</f>
        <v>Exam Fees</v>
      </c>
      <c r="D100" s="919"/>
      <c r="E100" s="919"/>
      <c r="F100" s="919"/>
      <c r="G100" s="919"/>
      <c r="H100" s="919"/>
      <c r="I100" s="360">
        <f>'Budget Plan'!F101</f>
        <v>0</v>
      </c>
      <c r="J100" s="384">
        <f>'Strategic Financial Plan'!G117</f>
        <v>0</v>
      </c>
      <c r="K100" s="384">
        <f>'Strategic Financial Plan'!H117</f>
        <v>0</v>
      </c>
      <c r="L100" s="384">
        <f>'Strategic Financial Plan'!I117</f>
        <v>0</v>
      </c>
      <c r="M100" s="384">
        <f>'Strategic Financial Plan'!J117</f>
        <v>0</v>
      </c>
      <c r="N100" s="46"/>
      <c r="O100" s="46"/>
      <c r="P100" s="46"/>
      <c r="Q100" s="46"/>
    </row>
    <row r="101" spans="2:17" ht="18" customHeight="1" collapsed="1" x14ac:dyDescent="0.2">
      <c r="C101" s="917" t="s">
        <v>246</v>
      </c>
      <c r="D101" s="917"/>
      <c r="E101" s="917"/>
      <c r="F101" s="917"/>
      <c r="G101" s="917"/>
      <c r="H101" s="917"/>
      <c r="I101" s="350">
        <f>SUM(I93:I100)</f>
        <v>0</v>
      </c>
      <c r="J101" s="389">
        <f>SUM(J93:J100)</f>
        <v>0</v>
      </c>
      <c r="K101" s="389">
        <f>SUM(K93:K100)</f>
        <v>0</v>
      </c>
      <c r="L101" s="389">
        <f>SUM(L93:L100)</f>
        <v>0</v>
      </c>
      <c r="M101" s="389">
        <f>SUM(M93:M100)</f>
        <v>0</v>
      </c>
      <c r="N101" s="46"/>
      <c r="O101" s="46"/>
      <c r="P101" s="46"/>
      <c r="Q101" s="46"/>
    </row>
    <row r="102" spans="2:17" ht="9" hidden="1" customHeight="1" outlineLevel="1" x14ac:dyDescent="0.2">
      <c r="B102" s="948">
        <f>'Budget Plan'!A105</f>
        <v>0</v>
      </c>
      <c r="C102" s="919" t="str">
        <f>'Budget Plan'!C105</f>
        <v>Administrative Supplies &amp; Maintenance</v>
      </c>
      <c r="D102" s="919"/>
      <c r="E102" s="919"/>
      <c r="F102" s="919"/>
      <c r="G102" s="919"/>
      <c r="H102" s="919"/>
      <c r="I102" s="949">
        <f>'Budget Plan'!F105</f>
        <v>0</v>
      </c>
      <c r="J102" s="949">
        <f>'Strategic Financial Plan'!G122</f>
        <v>0</v>
      </c>
      <c r="K102" s="949">
        <f>'Strategic Financial Plan'!H122</f>
        <v>0</v>
      </c>
      <c r="L102" s="949">
        <f>'Strategic Financial Plan'!I122</f>
        <v>0</v>
      </c>
      <c r="M102" s="949">
        <f>'Strategic Financial Plan'!J122</f>
        <v>0</v>
      </c>
      <c r="N102" s="46"/>
      <c r="O102" s="46"/>
      <c r="P102" s="46"/>
      <c r="Q102" s="46"/>
    </row>
    <row r="103" spans="2:17" ht="9" hidden="1" customHeight="1" outlineLevel="1" x14ac:dyDescent="0.2">
      <c r="B103" s="948"/>
      <c r="C103" s="919"/>
      <c r="D103" s="919"/>
      <c r="E103" s="919"/>
      <c r="F103" s="919"/>
      <c r="G103" s="919"/>
      <c r="H103" s="919"/>
      <c r="I103" s="949"/>
      <c r="J103" s="949"/>
      <c r="K103" s="949"/>
      <c r="L103" s="949"/>
      <c r="M103" s="949"/>
      <c r="N103" s="46"/>
      <c r="O103" s="46"/>
      <c r="P103" s="46"/>
      <c r="Q103" s="46"/>
    </row>
    <row r="104" spans="2:17" ht="17.25" hidden="1" customHeight="1" outlineLevel="1" x14ac:dyDescent="0.2">
      <c r="B104" s="349">
        <f>'Budget Plan'!A106</f>
        <v>0</v>
      </c>
      <c r="C104" s="919" t="str">
        <f>'Budget Plan'!C106</f>
        <v>Telephone Rental &amp; Calls</v>
      </c>
      <c r="D104" s="919"/>
      <c r="E104" s="919"/>
      <c r="F104" s="919"/>
      <c r="G104" s="919"/>
      <c r="H104" s="919"/>
      <c r="I104" s="360">
        <f>'Budget Plan'!F106</f>
        <v>0</v>
      </c>
      <c r="J104" s="384">
        <f>'Strategic Financial Plan'!G123</f>
        <v>0</v>
      </c>
      <c r="K104" s="384">
        <f>'Strategic Financial Plan'!H123</f>
        <v>0</v>
      </c>
      <c r="L104" s="384">
        <f>'Strategic Financial Plan'!I123</f>
        <v>0</v>
      </c>
      <c r="M104" s="384">
        <f>'Strategic Financial Plan'!J123</f>
        <v>0</v>
      </c>
      <c r="N104" s="46"/>
      <c r="O104" s="46"/>
      <c r="P104" s="46"/>
      <c r="Q104" s="46"/>
    </row>
    <row r="105" spans="2:17" ht="17.25" hidden="1" customHeight="1" outlineLevel="1" x14ac:dyDescent="0.2">
      <c r="B105" s="349">
        <f>'Budget Plan'!A107</f>
        <v>0</v>
      </c>
      <c r="C105" s="919" t="str">
        <f>'Budget Plan'!C107</f>
        <v>Postage</v>
      </c>
      <c r="D105" s="919"/>
      <c r="E105" s="919"/>
      <c r="F105" s="919"/>
      <c r="G105" s="919"/>
      <c r="H105" s="919"/>
      <c r="I105" s="360">
        <f>'Budget Plan'!F107</f>
        <v>0</v>
      </c>
      <c r="J105" s="384">
        <f>'Strategic Financial Plan'!G124</f>
        <v>0</v>
      </c>
      <c r="K105" s="384">
        <f>'Strategic Financial Plan'!H124</f>
        <v>0</v>
      </c>
      <c r="L105" s="384">
        <f>'Strategic Financial Plan'!I124</f>
        <v>0</v>
      </c>
      <c r="M105" s="384">
        <f>'Strategic Financial Plan'!J124</f>
        <v>0</v>
      </c>
      <c r="N105" s="46"/>
      <c r="O105" s="46"/>
      <c r="P105" s="46"/>
      <c r="Q105" s="46"/>
    </row>
    <row r="106" spans="2:17" ht="17.25" hidden="1" customHeight="1" outlineLevel="1" x14ac:dyDescent="0.2">
      <c r="B106" s="349">
        <f>'Budget Plan'!A108</f>
        <v>0</v>
      </c>
      <c r="C106" s="919" t="str">
        <f>'Budget Plan'!C108</f>
        <v>Bank Charges</v>
      </c>
      <c r="D106" s="919"/>
      <c r="E106" s="919"/>
      <c r="F106" s="919"/>
      <c r="G106" s="919"/>
      <c r="H106" s="919"/>
      <c r="I106" s="360">
        <f>'Budget Plan'!F108</f>
        <v>0</v>
      </c>
      <c r="J106" s="384">
        <f>'Strategic Financial Plan'!G125</f>
        <v>0</v>
      </c>
      <c r="K106" s="384">
        <f>'Strategic Financial Plan'!H125</f>
        <v>0</v>
      </c>
      <c r="L106" s="384">
        <f>'Strategic Financial Plan'!I125</f>
        <v>0</v>
      </c>
      <c r="M106" s="384">
        <f>'Strategic Financial Plan'!J125</f>
        <v>0</v>
      </c>
      <c r="N106" s="46"/>
      <c r="O106" s="46"/>
      <c r="P106" s="46"/>
      <c r="Q106" s="46"/>
    </row>
    <row r="107" spans="2:17" ht="9" hidden="1" customHeight="1" outlineLevel="1" x14ac:dyDescent="0.2">
      <c r="B107" s="948">
        <f>'Budget Plan'!A109</f>
        <v>0</v>
      </c>
      <c r="C107" s="919" t="str">
        <f>'Budget Plan'!C109</f>
        <v>Other Insurance Premiums</v>
      </c>
      <c r="D107" s="919"/>
      <c r="E107" s="919"/>
      <c r="F107" s="919"/>
      <c r="G107" s="919"/>
      <c r="H107" s="919"/>
      <c r="I107" s="949">
        <f>'Budget Plan'!F109</f>
        <v>0</v>
      </c>
      <c r="J107" s="949">
        <f>'Strategic Financial Plan'!G126</f>
        <v>0</v>
      </c>
      <c r="K107" s="949">
        <f>'Strategic Financial Plan'!H126</f>
        <v>0</v>
      </c>
      <c r="L107" s="949">
        <f>'Strategic Financial Plan'!I126</f>
        <v>0</v>
      </c>
      <c r="M107" s="949">
        <f>'Strategic Financial Plan'!J126</f>
        <v>0</v>
      </c>
      <c r="N107" s="46"/>
      <c r="O107" s="46"/>
      <c r="P107" s="46"/>
      <c r="Q107" s="46"/>
    </row>
    <row r="108" spans="2:17" ht="9" hidden="1" customHeight="1" outlineLevel="1" x14ac:dyDescent="0.2">
      <c r="B108" s="948"/>
      <c r="C108" s="919"/>
      <c r="D108" s="919"/>
      <c r="E108" s="919"/>
      <c r="F108" s="919"/>
      <c r="G108" s="919"/>
      <c r="H108" s="919"/>
      <c r="I108" s="949"/>
      <c r="J108" s="949"/>
      <c r="K108" s="949"/>
      <c r="L108" s="949"/>
      <c r="M108" s="949"/>
      <c r="N108" s="46"/>
      <c r="O108" s="46"/>
      <c r="P108" s="46"/>
      <c r="Q108" s="46"/>
    </row>
    <row r="109" spans="2:17" ht="17.25" hidden="1" customHeight="1" outlineLevel="1" x14ac:dyDescent="0.2">
      <c r="B109" s="349">
        <f>'Budget Plan'!A110</f>
        <v>0</v>
      </c>
      <c r="C109" s="919" t="str">
        <f>'Budget Plan'!C110</f>
        <v>Special Facilities - Supplies &amp; Materials</v>
      </c>
      <c r="D109" s="919"/>
      <c r="E109" s="919"/>
      <c r="F109" s="919"/>
      <c r="G109" s="919"/>
      <c r="H109" s="919"/>
      <c r="I109" s="360">
        <f>'Budget Plan'!F110</f>
        <v>0</v>
      </c>
      <c r="J109" s="384">
        <f>'Strategic Financial Plan'!G127</f>
        <v>0</v>
      </c>
      <c r="K109" s="384">
        <f>'Strategic Financial Plan'!H127</f>
        <v>0</v>
      </c>
      <c r="L109" s="384">
        <f>'Strategic Financial Plan'!I127</f>
        <v>0</v>
      </c>
      <c r="M109" s="384">
        <f>'Strategic Financial Plan'!J127</f>
        <v>0</v>
      </c>
      <c r="N109" s="46"/>
      <c r="O109" s="46"/>
      <c r="P109" s="46"/>
      <c r="Q109" s="46"/>
    </row>
    <row r="110" spans="2:17" ht="17.25" hidden="1" customHeight="1" outlineLevel="1" x14ac:dyDescent="0.2">
      <c r="B110" s="349">
        <f>'Budget Plan'!A111</f>
        <v>0</v>
      </c>
      <c r="C110" s="919" t="str">
        <f>'Budget Plan'!C111</f>
        <v>Payments to Other Schools</v>
      </c>
      <c r="D110" s="919"/>
      <c r="E110" s="919"/>
      <c r="F110" s="919"/>
      <c r="G110" s="919"/>
      <c r="H110" s="919"/>
      <c r="I110" s="360">
        <f>'Budget Plan'!F111</f>
        <v>0</v>
      </c>
      <c r="J110" s="384">
        <f>'Strategic Financial Plan'!G128</f>
        <v>0</v>
      </c>
      <c r="K110" s="384">
        <f>'Strategic Financial Plan'!H128</f>
        <v>0</v>
      </c>
      <c r="L110" s="384">
        <f>'Strategic Financial Plan'!I128</f>
        <v>0</v>
      </c>
      <c r="M110" s="384">
        <f>'Strategic Financial Plan'!J128</f>
        <v>0</v>
      </c>
      <c r="N110" s="46"/>
      <c r="O110" s="46"/>
      <c r="P110" s="46"/>
      <c r="Q110" s="46"/>
    </row>
    <row r="111" spans="2:17" ht="9" hidden="1" customHeight="1" outlineLevel="1" x14ac:dyDescent="0.2">
      <c r="B111" s="948">
        <f>'Budget Plan'!A112</f>
        <v>0</v>
      </c>
      <c r="C111" s="919" t="str">
        <f>'Budget Plan'!C112</f>
        <v>Catering Services</v>
      </c>
      <c r="D111" s="919"/>
      <c r="E111" s="919"/>
      <c r="F111" s="919"/>
      <c r="G111" s="919"/>
      <c r="H111" s="919"/>
      <c r="I111" s="952">
        <f>'Budget Plan'!F112</f>
        <v>0</v>
      </c>
      <c r="J111" s="952">
        <f>'Strategic Financial Plan'!G129</f>
        <v>0</v>
      </c>
      <c r="K111" s="952">
        <f>'Strategic Financial Plan'!H129</f>
        <v>0</v>
      </c>
      <c r="L111" s="952">
        <f>'Strategic Financial Plan'!I129</f>
        <v>0</v>
      </c>
      <c r="M111" s="952">
        <f>'Strategic Financial Plan'!J129</f>
        <v>0</v>
      </c>
      <c r="N111" s="46"/>
      <c r="O111" s="46"/>
      <c r="P111" s="46"/>
      <c r="Q111" s="46"/>
    </row>
    <row r="112" spans="2:17" ht="9" hidden="1" customHeight="1" outlineLevel="1" x14ac:dyDescent="0.2">
      <c r="B112" s="948"/>
      <c r="C112" s="919"/>
      <c r="D112" s="919"/>
      <c r="E112" s="919"/>
      <c r="F112" s="919"/>
      <c r="G112" s="919"/>
      <c r="H112" s="919"/>
      <c r="I112" s="952"/>
      <c r="J112" s="952"/>
      <c r="K112" s="952"/>
      <c r="L112" s="952"/>
      <c r="M112" s="952"/>
      <c r="N112" s="46"/>
      <c r="O112" s="46"/>
      <c r="P112" s="46"/>
      <c r="Q112" s="46"/>
    </row>
    <row r="113" spans="2:17" ht="16.5" hidden="1" customHeight="1" outlineLevel="1" x14ac:dyDescent="0.2">
      <c r="B113" s="349">
        <f>'Budget Plan'!A113</f>
        <v>0</v>
      </c>
      <c r="C113" s="919" t="str">
        <f>'Budget Plan'!C113</f>
        <v>Agency Supply Staff</v>
      </c>
      <c r="D113" s="919"/>
      <c r="E113" s="919"/>
      <c r="F113" s="919"/>
      <c r="G113" s="919"/>
      <c r="H113" s="919"/>
      <c r="I113" s="360">
        <f>'Budget Plan'!F113</f>
        <v>0</v>
      </c>
      <c r="J113" s="384">
        <f>'Strategic Financial Plan'!G130</f>
        <v>0</v>
      </c>
      <c r="K113" s="384">
        <f>'Strategic Financial Plan'!H130</f>
        <v>0</v>
      </c>
      <c r="L113" s="384">
        <f>'Strategic Financial Plan'!I130</f>
        <v>0</v>
      </c>
      <c r="M113" s="384">
        <f>'Strategic Financial Plan'!J130</f>
        <v>0</v>
      </c>
      <c r="N113" s="46"/>
      <c r="O113" s="46"/>
      <c r="P113" s="46"/>
      <c r="Q113" s="46"/>
    </row>
    <row r="114" spans="2:17" ht="4.5" hidden="1" customHeight="1" outlineLevel="1" x14ac:dyDescent="0.2">
      <c r="B114" s="948">
        <f>'Budget Plan'!A114</f>
        <v>0</v>
      </c>
      <c r="C114" s="919" t="str">
        <f>'Budget Plan'!C114</f>
        <v>Curriculum Services</v>
      </c>
      <c r="D114" s="919"/>
      <c r="E114" s="919"/>
      <c r="F114" s="919"/>
      <c r="G114" s="919"/>
      <c r="H114" s="919"/>
      <c r="I114" s="949">
        <f>'Budget Plan'!F114</f>
        <v>0</v>
      </c>
      <c r="J114" s="949">
        <f>'Strategic Financial Plan'!G131</f>
        <v>0</v>
      </c>
      <c r="K114" s="949">
        <f>'Strategic Financial Plan'!H131</f>
        <v>0</v>
      </c>
      <c r="L114" s="949">
        <f>'Strategic Financial Plan'!I131</f>
        <v>0</v>
      </c>
      <c r="M114" s="949">
        <f>'Strategic Financial Plan'!J131</f>
        <v>0</v>
      </c>
      <c r="N114" s="46"/>
      <c r="O114" s="46"/>
      <c r="P114" s="46"/>
      <c r="Q114" s="46"/>
    </row>
    <row r="115" spans="2:17" ht="4.5" hidden="1" customHeight="1" outlineLevel="1" x14ac:dyDescent="0.2">
      <c r="B115" s="948"/>
      <c r="C115" s="919"/>
      <c r="D115" s="919"/>
      <c r="E115" s="919"/>
      <c r="F115" s="919"/>
      <c r="G115" s="919"/>
      <c r="H115" s="919"/>
      <c r="I115" s="949"/>
      <c r="J115" s="949"/>
      <c r="K115" s="949"/>
      <c r="L115" s="949"/>
      <c r="M115" s="949"/>
      <c r="N115" s="46"/>
      <c r="O115" s="46"/>
      <c r="P115" s="46"/>
      <c r="Q115" s="46"/>
    </row>
    <row r="116" spans="2:17" ht="4.5" hidden="1" customHeight="1" outlineLevel="1" x14ac:dyDescent="0.2">
      <c r="B116" s="948"/>
      <c r="C116" s="919"/>
      <c r="D116" s="919"/>
      <c r="E116" s="919"/>
      <c r="F116" s="919"/>
      <c r="G116" s="919"/>
      <c r="H116" s="919"/>
      <c r="I116" s="949"/>
      <c r="J116" s="949"/>
      <c r="K116" s="949"/>
      <c r="L116" s="949"/>
      <c r="M116" s="949"/>
      <c r="N116" s="46"/>
      <c r="O116" s="46"/>
      <c r="P116" s="46"/>
      <c r="Q116" s="46"/>
    </row>
    <row r="117" spans="2:17" ht="4.5" hidden="1" customHeight="1" outlineLevel="1" x14ac:dyDescent="0.2">
      <c r="B117" s="948"/>
      <c r="C117" s="919"/>
      <c r="D117" s="919"/>
      <c r="E117" s="919"/>
      <c r="F117" s="919"/>
      <c r="G117" s="919"/>
      <c r="H117" s="919"/>
      <c r="I117" s="949"/>
      <c r="J117" s="949"/>
      <c r="K117" s="949"/>
      <c r="L117" s="949"/>
      <c r="M117" s="949"/>
      <c r="N117" s="46"/>
      <c r="O117" s="46"/>
      <c r="P117" s="46"/>
      <c r="Q117" s="46"/>
    </row>
    <row r="118" spans="2:17" ht="17.25" hidden="1" customHeight="1" outlineLevel="1" x14ac:dyDescent="0.2">
      <c r="B118" s="349">
        <f>'Budget Plan'!A115</f>
        <v>0</v>
      </c>
      <c r="C118" s="919" t="str">
        <f>'Budget Plan'!C115</f>
        <v>Agency Curriculum Staff</v>
      </c>
      <c r="D118" s="919"/>
      <c r="E118" s="919"/>
      <c r="F118" s="919"/>
      <c r="G118" s="919"/>
      <c r="H118" s="919"/>
      <c r="I118" s="360">
        <f>'Budget Plan'!F115</f>
        <v>0</v>
      </c>
      <c r="J118" s="384">
        <f>'Strategic Financial Plan'!G132</f>
        <v>0</v>
      </c>
      <c r="K118" s="384">
        <f>'Strategic Financial Plan'!H132</f>
        <v>0</v>
      </c>
      <c r="L118" s="384">
        <f>'Strategic Financial Plan'!I132</f>
        <v>0</v>
      </c>
      <c r="M118" s="384">
        <f>'Strategic Financial Plan'!J132</f>
        <v>0</v>
      </c>
      <c r="N118" s="46"/>
      <c r="O118" s="46"/>
      <c r="P118" s="46"/>
      <c r="Q118" s="46"/>
    </row>
    <row r="119" spans="2:17" ht="17.25" hidden="1" customHeight="1" outlineLevel="1" x14ac:dyDescent="0.2">
      <c r="B119" s="349">
        <f>'Budget Plan'!A116</f>
        <v>0</v>
      </c>
      <c r="C119" s="919" t="str">
        <f>'Budget Plan'!C116</f>
        <v>Agency Non-Curriculum Staff</v>
      </c>
      <c r="D119" s="919"/>
      <c r="E119" s="919"/>
      <c r="F119" s="919"/>
      <c r="G119" s="919"/>
      <c r="H119" s="919"/>
      <c r="I119" s="360">
        <f>'Budget Plan'!F116</f>
        <v>0</v>
      </c>
      <c r="J119" s="384">
        <f>'Strategic Financial Plan'!G133</f>
        <v>0</v>
      </c>
      <c r="K119" s="384">
        <f>'Strategic Financial Plan'!H133</f>
        <v>0</v>
      </c>
      <c r="L119" s="384">
        <f>'Strategic Financial Plan'!I133</f>
        <v>0</v>
      </c>
      <c r="M119" s="384">
        <f>'Strategic Financial Plan'!J133</f>
        <v>0</v>
      </c>
      <c r="N119" s="46"/>
      <c r="O119" s="46"/>
      <c r="P119" s="46"/>
      <c r="Q119" s="46"/>
    </row>
    <row r="120" spans="2:17" ht="4.5" hidden="1" customHeight="1" outlineLevel="1" x14ac:dyDescent="0.2">
      <c r="B120" s="948">
        <f>'Budget Plan'!A117</f>
        <v>0</v>
      </c>
      <c r="C120" s="919" t="str">
        <f>'Budget Plan'!C117</f>
        <v>Administrative Services</v>
      </c>
      <c r="D120" s="919"/>
      <c r="E120" s="919"/>
      <c r="F120" s="919"/>
      <c r="G120" s="919"/>
      <c r="H120" s="919"/>
      <c r="I120" s="949">
        <f>'Budget Plan'!F117</f>
        <v>0</v>
      </c>
      <c r="J120" s="949">
        <f>'Strategic Financial Plan'!G134</f>
        <v>0</v>
      </c>
      <c r="K120" s="949">
        <f>'Strategic Financial Plan'!H134</f>
        <v>0</v>
      </c>
      <c r="L120" s="949">
        <f>'Strategic Financial Plan'!I134</f>
        <v>0</v>
      </c>
      <c r="M120" s="949">
        <f>'Strategic Financial Plan'!J134</f>
        <v>0</v>
      </c>
      <c r="N120" s="46"/>
      <c r="O120" s="46"/>
      <c r="P120" s="46"/>
      <c r="Q120" s="46"/>
    </row>
    <row r="121" spans="2:17" ht="4.5" hidden="1" customHeight="1" outlineLevel="1" x14ac:dyDescent="0.2">
      <c r="B121" s="948"/>
      <c r="C121" s="919"/>
      <c r="D121" s="919"/>
      <c r="E121" s="919"/>
      <c r="F121" s="919"/>
      <c r="G121" s="919"/>
      <c r="H121" s="919"/>
      <c r="I121" s="949"/>
      <c r="J121" s="949"/>
      <c r="K121" s="949"/>
      <c r="L121" s="949"/>
      <c r="M121" s="949"/>
      <c r="N121" s="46"/>
      <c r="O121" s="46"/>
      <c r="P121" s="46"/>
      <c r="Q121" s="46"/>
    </row>
    <row r="122" spans="2:17" ht="4.5" hidden="1" customHeight="1" outlineLevel="1" x14ac:dyDescent="0.2">
      <c r="B122" s="948"/>
      <c r="C122" s="919"/>
      <c r="D122" s="919"/>
      <c r="E122" s="919"/>
      <c r="F122" s="919"/>
      <c r="G122" s="919"/>
      <c r="H122" s="919"/>
      <c r="I122" s="949"/>
      <c r="J122" s="949"/>
      <c r="K122" s="949"/>
      <c r="L122" s="949"/>
      <c r="M122" s="949"/>
      <c r="N122" s="46"/>
      <c r="O122" s="46"/>
      <c r="P122" s="46"/>
      <c r="Q122" s="46"/>
    </row>
    <row r="123" spans="2:17" ht="4.5" hidden="1" customHeight="1" outlineLevel="1" x14ac:dyDescent="0.2">
      <c r="B123" s="948"/>
      <c r="C123" s="919"/>
      <c r="D123" s="919"/>
      <c r="E123" s="919"/>
      <c r="F123" s="919"/>
      <c r="G123" s="919"/>
      <c r="H123" s="919"/>
      <c r="I123" s="949"/>
      <c r="J123" s="949"/>
      <c r="K123" s="949"/>
      <c r="L123" s="949"/>
      <c r="M123" s="949"/>
      <c r="N123" s="46"/>
      <c r="O123" s="46"/>
      <c r="P123" s="46"/>
      <c r="Q123" s="46"/>
    </row>
    <row r="124" spans="2:17" ht="18" hidden="1" customHeight="1" outlineLevel="1" x14ac:dyDescent="0.2">
      <c r="B124" s="349">
        <f>'Budget Plan'!A118</f>
        <v>0</v>
      </c>
      <c r="C124" s="919" t="str">
        <f>'Budget Plan'!C118</f>
        <v>Interest Payable</v>
      </c>
      <c r="D124" s="919"/>
      <c r="E124" s="919"/>
      <c r="F124" s="919"/>
      <c r="G124" s="919"/>
      <c r="H124" s="919"/>
      <c r="I124" s="360">
        <f>'Budget Plan'!F118</f>
        <v>0</v>
      </c>
      <c r="J124" s="384">
        <f>'Strategic Financial Plan'!G135</f>
        <v>0</v>
      </c>
      <c r="K124" s="384">
        <f>'Strategic Financial Plan'!H135</f>
        <v>0</v>
      </c>
      <c r="L124" s="384">
        <f>'Strategic Financial Plan'!I135</f>
        <v>0</v>
      </c>
      <c r="M124" s="384">
        <f>'Strategic Financial Plan'!J135</f>
        <v>0</v>
      </c>
      <c r="N124" s="46"/>
      <c r="O124" s="46"/>
      <c r="P124" s="46"/>
      <c r="Q124" s="46"/>
    </row>
    <row r="125" spans="2:17" ht="18" hidden="1" customHeight="1" outlineLevel="1" x14ac:dyDescent="0.2">
      <c r="B125" s="349">
        <f>'Budget Plan'!A119</f>
        <v>0</v>
      </c>
      <c r="C125" s="919" t="str">
        <f>'Budget Plan'!C119</f>
        <v>School Fund Expenditure</v>
      </c>
      <c r="D125" s="919"/>
      <c r="E125" s="919"/>
      <c r="F125" s="919"/>
      <c r="G125" s="919"/>
      <c r="H125" s="919"/>
      <c r="I125" s="360">
        <f>'Budget Plan'!F119</f>
        <v>0</v>
      </c>
      <c r="J125" s="384">
        <f>'Strategic Financial Plan'!G136</f>
        <v>0</v>
      </c>
      <c r="K125" s="384">
        <f>'Strategic Financial Plan'!H136</f>
        <v>0</v>
      </c>
      <c r="L125" s="384">
        <f>'Strategic Financial Plan'!I136</f>
        <v>0</v>
      </c>
      <c r="M125" s="384">
        <f>'Strategic Financial Plan'!J136</f>
        <v>0</v>
      </c>
      <c r="N125" s="46"/>
      <c r="O125" s="46"/>
      <c r="P125" s="46"/>
      <c r="Q125" s="46"/>
    </row>
    <row r="126" spans="2:17" ht="18" customHeight="1" collapsed="1" x14ac:dyDescent="0.2">
      <c r="C126" s="917" t="s">
        <v>406</v>
      </c>
      <c r="D126" s="917"/>
      <c r="E126" s="917"/>
      <c r="F126" s="917"/>
      <c r="G126" s="917"/>
      <c r="H126" s="917"/>
      <c r="I126" s="350">
        <f>SUM(I102:I125)</f>
        <v>0</v>
      </c>
      <c r="J126" s="389">
        <f>SUM(J102:J125)</f>
        <v>0</v>
      </c>
      <c r="K126" s="389">
        <f>SUM(K102:K125)</f>
        <v>0</v>
      </c>
      <c r="L126" s="389">
        <f>SUM(L102:L125)</f>
        <v>0</v>
      </c>
      <c r="M126" s="389">
        <f>SUM(M102:M125)</f>
        <v>0</v>
      </c>
      <c r="N126" s="46"/>
      <c r="O126" s="46"/>
      <c r="P126" s="46"/>
      <c r="Q126" s="46"/>
    </row>
    <row r="127" spans="2:17" ht="18" hidden="1" customHeight="1" outlineLevel="1" x14ac:dyDescent="0.2">
      <c r="B127" s="349">
        <f>'Budget Plan'!A123</f>
        <v>0</v>
      </c>
      <c r="C127" s="919" t="str">
        <f>'Budget Plan'!C123</f>
        <v>Premises Extensions &amp; Improvements</v>
      </c>
      <c r="D127" s="919"/>
      <c r="E127" s="919"/>
      <c r="F127" s="919"/>
      <c r="G127" s="919"/>
      <c r="H127" s="919"/>
      <c r="I127" s="360">
        <f>'Budget Plan'!F123</f>
        <v>0</v>
      </c>
      <c r="J127" s="384">
        <f>'Strategic Financial Plan'!G141</f>
        <v>0</v>
      </c>
      <c r="K127" s="384">
        <f>'Strategic Financial Plan'!H141</f>
        <v>0</v>
      </c>
      <c r="L127" s="384">
        <f>'Strategic Financial Plan'!I141</f>
        <v>0</v>
      </c>
      <c r="M127" s="384">
        <f>'Strategic Financial Plan'!J141</f>
        <v>0</v>
      </c>
      <c r="N127" s="46"/>
      <c r="O127" s="46"/>
      <c r="P127" s="46"/>
      <c r="Q127" s="46"/>
    </row>
    <row r="128" spans="2:17" ht="18" hidden="1" customHeight="1" outlineLevel="1" x14ac:dyDescent="0.2">
      <c r="B128" s="349">
        <f>'Budget Plan'!A124</f>
        <v>0</v>
      </c>
      <c r="C128" s="919" t="str">
        <f>'Budget Plan'!C124</f>
        <v>Major Equipment Purchase</v>
      </c>
      <c r="D128" s="919"/>
      <c r="E128" s="919"/>
      <c r="F128" s="919"/>
      <c r="G128" s="919"/>
      <c r="H128" s="919"/>
      <c r="I128" s="360">
        <f>'Budget Plan'!F124</f>
        <v>0</v>
      </c>
      <c r="J128" s="384">
        <f>'Strategic Financial Plan'!G142</f>
        <v>0</v>
      </c>
      <c r="K128" s="384">
        <f>'Strategic Financial Plan'!H142</f>
        <v>0</v>
      </c>
      <c r="L128" s="384">
        <f>'Strategic Financial Plan'!I142</f>
        <v>0</v>
      </c>
      <c r="M128" s="384">
        <f>'Strategic Financial Plan'!J142</f>
        <v>0</v>
      </c>
      <c r="N128" s="46"/>
      <c r="O128" s="46"/>
      <c r="P128" s="46"/>
      <c r="Q128" s="46"/>
    </row>
    <row r="129" spans="2:17" ht="18" hidden="1" customHeight="1" outlineLevel="1" x14ac:dyDescent="0.2">
      <c r="B129" s="349">
        <f>'Budget Plan'!A125</f>
        <v>0</v>
      </c>
      <c r="C129" s="919" t="str">
        <f>'Budget Plan'!C125</f>
        <v>ICT Equipment</v>
      </c>
      <c r="D129" s="919"/>
      <c r="E129" s="919"/>
      <c r="F129" s="919"/>
      <c r="G129" s="919"/>
      <c r="H129" s="919"/>
      <c r="I129" s="360">
        <f>'Budget Plan'!F125</f>
        <v>0</v>
      </c>
      <c r="J129" s="384">
        <f>'Strategic Financial Plan'!G143</f>
        <v>0</v>
      </c>
      <c r="K129" s="384">
        <f>'Strategic Financial Plan'!H143</f>
        <v>0</v>
      </c>
      <c r="L129" s="384">
        <f>'Strategic Financial Plan'!I143</f>
        <v>0</v>
      </c>
      <c r="M129" s="384">
        <f>'Strategic Financial Plan'!J143</f>
        <v>0</v>
      </c>
      <c r="N129" s="46"/>
      <c r="O129" s="46"/>
      <c r="P129" s="46"/>
      <c r="Q129" s="46"/>
    </row>
    <row r="130" spans="2:17" ht="18" customHeight="1" collapsed="1" x14ac:dyDescent="0.2">
      <c r="C130" s="917" t="s">
        <v>306</v>
      </c>
      <c r="D130" s="917"/>
      <c r="E130" s="917"/>
      <c r="F130" s="917"/>
      <c r="G130" s="917"/>
      <c r="H130" s="917"/>
      <c r="I130" s="350">
        <f>SUM(I127:I129)</f>
        <v>0</v>
      </c>
      <c r="J130" s="389">
        <f>SUM(J127:J129)</f>
        <v>0</v>
      </c>
      <c r="K130" s="389">
        <f>SUM(K127:K129)</f>
        <v>0</v>
      </c>
      <c r="L130" s="389">
        <f>SUM(L127:L129)</f>
        <v>0</v>
      </c>
      <c r="M130" s="389">
        <f>SUM(M127:M129)</f>
        <v>0</v>
      </c>
      <c r="N130" s="46"/>
      <c r="O130" s="46"/>
      <c r="P130" s="46"/>
      <c r="Q130" s="46"/>
    </row>
    <row r="131" spans="2:17" ht="18" customHeight="1" x14ac:dyDescent="0.2">
      <c r="B131" s="349">
        <f>'Budget Plan'!A128</f>
        <v>0</v>
      </c>
      <c r="C131" s="917" t="str">
        <f>'Budget Plan'!C128</f>
        <v>In-Year Contingency</v>
      </c>
      <c r="D131" s="917"/>
      <c r="E131" s="917"/>
      <c r="F131" s="917"/>
      <c r="G131" s="917"/>
      <c r="H131" s="917"/>
      <c r="I131" s="438"/>
      <c r="J131" s="438"/>
      <c r="K131" s="350">
        <f>'Strategic Financial Plan'!H146</f>
        <v>0</v>
      </c>
      <c r="L131" s="389">
        <f>'Strategic Financial Plan'!I146</f>
        <v>0</v>
      </c>
      <c r="M131" s="389">
        <f>'Strategic Financial Plan'!J146</f>
        <v>0</v>
      </c>
      <c r="N131" s="46"/>
      <c r="O131" s="46"/>
      <c r="P131" s="46"/>
      <c r="Q131" s="46"/>
    </row>
    <row r="132" spans="2:17" ht="6.95" customHeight="1" x14ac:dyDescent="0.2">
      <c r="C132" s="939" t="s">
        <v>310</v>
      </c>
      <c r="D132" s="939"/>
      <c r="E132" s="939"/>
      <c r="F132" s="939"/>
      <c r="G132" s="939"/>
      <c r="H132" s="939"/>
      <c r="I132" s="938">
        <f>I77+I92+I101+I126+I130+I131</f>
        <v>0</v>
      </c>
      <c r="J132" s="938">
        <f>J77+J92+J101+J126+J130+J131</f>
        <v>0</v>
      </c>
      <c r="K132" s="938">
        <f>K77+K92+K101+K126+K130+K131</f>
        <v>0</v>
      </c>
      <c r="L132" s="938">
        <f>L77+L92+L101+L126+L130+L131</f>
        <v>0</v>
      </c>
      <c r="M132" s="938">
        <f>M77+M92+M101+M126+M130+M131</f>
        <v>0</v>
      </c>
      <c r="N132" s="46"/>
      <c r="O132" s="46"/>
      <c r="P132" s="46"/>
      <c r="Q132" s="46"/>
    </row>
    <row r="133" spans="2:17" ht="6.95" customHeight="1" x14ac:dyDescent="0.2">
      <c r="C133" s="939"/>
      <c r="D133" s="939"/>
      <c r="E133" s="939"/>
      <c r="F133" s="939"/>
      <c r="G133" s="939"/>
      <c r="H133" s="939"/>
      <c r="I133" s="938"/>
      <c r="J133" s="938"/>
      <c r="K133" s="938"/>
      <c r="L133" s="938"/>
      <c r="M133" s="938"/>
      <c r="N133" s="46"/>
      <c r="O133" s="46"/>
      <c r="P133" s="46"/>
      <c r="Q133" s="46"/>
    </row>
    <row r="134" spans="2:17" ht="6.95" customHeight="1" x14ac:dyDescent="0.2">
      <c r="C134" s="939"/>
      <c r="D134" s="939"/>
      <c r="E134" s="939"/>
      <c r="F134" s="939"/>
      <c r="G134" s="939"/>
      <c r="H134" s="939"/>
      <c r="I134" s="938"/>
      <c r="J134" s="938"/>
      <c r="K134" s="938"/>
      <c r="L134" s="938"/>
      <c r="M134" s="938"/>
      <c r="N134" s="46"/>
      <c r="O134" s="46"/>
      <c r="P134" s="46"/>
      <c r="Q134" s="46"/>
    </row>
    <row r="135" spans="2:17" x14ac:dyDescent="0.2">
      <c r="C135" s="349"/>
      <c r="D135" s="349"/>
      <c r="E135" s="349"/>
      <c r="F135" s="349"/>
      <c r="G135" s="349"/>
      <c r="H135" s="349"/>
      <c r="I135" s="349"/>
      <c r="J135" s="386"/>
      <c r="K135" s="359"/>
      <c r="L135" s="359"/>
      <c r="M135" s="359"/>
      <c r="N135" s="46"/>
      <c r="O135" s="46"/>
      <c r="P135" s="46"/>
      <c r="Q135" s="46"/>
    </row>
    <row r="136" spans="2:17" ht="20.25" customHeight="1" x14ac:dyDescent="0.2">
      <c r="C136" s="969" t="s">
        <v>319</v>
      </c>
      <c r="D136" s="970"/>
      <c r="E136" s="970"/>
      <c r="F136" s="970"/>
      <c r="G136" s="970"/>
      <c r="H136" s="971"/>
      <c r="I136" s="953" t="str">
        <f>I5</f>
        <v>Estimated Outturn 
2016-2017</v>
      </c>
      <c r="J136" s="953" t="str">
        <f>J5</f>
        <v>Actual  P13 Outturn 
2016-2017</v>
      </c>
      <c r="K136" s="953" t="str">
        <f>K5</f>
        <v>Year 1 Budget 
2017-2018</v>
      </c>
      <c r="L136" s="953" t="str">
        <f>L5</f>
        <v>Year 2 Budget 
2018-2019</v>
      </c>
      <c r="M136" s="953" t="str">
        <f>M5</f>
        <v>Year 3 Budget
2019-2020</v>
      </c>
      <c r="N136" s="46"/>
      <c r="O136" s="46"/>
      <c r="P136" s="46"/>
      <c r="Q136" s="46"/>
    </row>
    <row r="137" spans="2:17" ht="20.25" customHeight="1" x14ac:dyDescent="0.2">
      <c r="C137" s="972"/>
      <c r="D137" s="973"/>
      <c r="E137" s="973"/>
      <c r="F137" s="973"/>
      <c r="G137" s="973"/>
      <c r="H137" s="974"/>
      <c r="I137" s="954"/>
      <c r="J137" s="954"/>
      <c r="K137" s="954"/>
      <c r="L137" s="954"/>
      <c r="M137" s="954"/>
      <c r="N137" s="46"/>
      <c r="O137" s="46"/>
      <c r="P137" s="46"/>
      <c r="Q137" s="46"/>
    </row>
    <row r="138" spans="2:17" ht="18" customHeight="1" x14ac:dyDescent="0.2">
      <c r="C138" s="917" t="s">
        <v>128</v>
      </c>
      <c r="D138" s="917"/>
      <c r="E138" s="917"/>
      <c r="F138" s="917"/>
      <c r="G138" s="917"/>
      <c r="H138" s="917"/>
      <c r="I138" s="350">
        <f>'Budget Plan'!F148</f>
        <v>0</v>
      </c>
      <c r="J138" s="389">
        <f>'Strategic Financial Plan'!G164</f>
        <v>0</v>
      </c>
      <c r="K138" s="389">
        <f>'Strategic Financial Plan'!H164</f>
        <v>0</v>
      </c>
      <c r="L138" s="389">
        <f>'Strategic Financial Plan'!I164</f>
        <v>0</v>
      </c>
      <c r="M138" s="389">
        <f>'Strategic Financial Plan'!J164</f>
        <v>0</v>
      </c>
      <c r="N138" s="46"/>
      <c r="O138" s="46"/>
      <c r="P138" s="46"/>
      <c r="Q138" s="46"/>
    </row>
    <row r="139" spans="2:17" ht="18" customHeight="1" x14ac:dyDescent="0.2">
      <c r="C139" s="917" t="s">
        <v>310</v>
      </c>
      <c r="D139" s="917"/>
      <c r="E139" s="917"/>
      <c r="F139" s="917"/>
      <c r="G139" s="917"/>
      <c r="H139" s="917"/>
      <c r="I139" s="350">
        <f>'Budget Plan'!F149</f>
        <v>0</v>
      </c>
      <c r="J139" s="389">
        <f>'Strategic Financial Plan'!G166</f>
        <v>0</v>
      </c>
      <c r="K139" s="389">
        <f>'Strategic Financial Plan'!H166</f>
        <v>0</v>
      </c>
      <c r="L139" s="389">
        <f>'Strategic Financial Plan'!I166</f>
        <v>0</v>
      </c>
      <c r="M139" s="389">
        <f>'Strategic Financial Plan'!J166</f>
        <v>0</v>
      </c>
      <c r="N139" s="46"/>
      <c r="O139" s="46"/>
      <c r="P139" s="46"/>
      <c r="Q139" s="46"/>
    </row>
    <row r="140" spans="2:17" ht="18" customHeight="1" x14ac:dyDescent="0.2">
      <c r="C140" s="917" t="s">
        <v>320</v>
      </c>
      <c r="D140" s="917"/>
      <c r="E140" s="917"/>
      <c r="F140" s="917"/>
      <c r="G140" s="917"/>
      <c r="H140" s="917"/>
      <c r="I140" s="350">
        <f>'Budget Plan'!F150</f>
        <v>0</v>
      </c>
      <c r="J140" s="389">
        <f>'Strategic Financial Plan'!G168</f>
        <v>0</v>
      </c>
      <c r="K140" s="389">
        <f>'Strategic Financial Plan'!H168</f>
        <v>0</v>
      </c>
      <c r="L140" s="389">
        <f>'Strategic Financial Plan'!I168</f>
        <v>0</v>
      </c>
      <c r="M140" s="389">
        <f>'Strategic Financial Plan'!J168</f>
        <v>0</v>
      </c>
      <c r="N140" s="46"/>
      <c r="O140" s="46"/>
      <c r="P140" s="46"/>
      <c r="Q140" s="46"/>
    </row>
    <row r="141" spans="2:17" x14ac:dyDescent="0.2">
      <c r="C141" s="948"/>
      <c r="D141" s="948"/>
      <c r="E141" s="948"/>
      <c r="F141" s="948"/>
      <c r="G141" s="948"/>
      <c r="H141" s="948"/>
      <c r="I141" s="349"/>
      <c r="J141" s="386"/>
      <c r="K141" s="359"/>
      <c r="L141" s="359"/>
      <c r="M141" s="359"/>
      <c r="N141" s="46"/>
      <c r="O141" s="46"/>
      <c r="P141" s="46"/>
      <c r="Q141" s="46"/>
    </row>
    <row r="142" spans="2:17" x14ac:dyDescent="0.2">
      <c r="C142" s="969" t="s">
        <v>321</v>
      </c>
      <c r="D142" s="970"/>
      <c r="E142" s="970"/>
      <c r="F142" s="970"/>
      <c r="G142" s="970"/>
      <c r="H142" s="970"/>
      <c r="I142" s="970"/>
      <c r="J142" s="970"/>
      <c r="K142" s="970"/>
      <c r="L142" s="970"/>
      <c r="M142" s="971"/>
      <c r="N142" s="46"/>
      <c r="O142" s="46"/>
      <c r="P142" s="46"/>
      <c r="Q142" s="46"/>
    </row>
    <row r="143" spans="2:17" x14ac:dyDescent="0.2">
      <c r="C143" s="972"/>
      <c r="D143" s="973"/>
      <c r="E143" s="973"/>
      <c r="F143" s="973"/>
      <c r="G143" s="973"/>
      <c r="H143" s="973"/>
      <c r="I143" s="973"/>
      <c r="J143" s="973"/>
      <c r="K143" s="973"/>
      <c r="L143" s="973"/>
      <c r="M143" s="974"/>
      <c r="N143" s="46"/>
      <c r="O143" s="46"/>
      <c r="P143" s="46"/>
      <c r="Q143" s="46"/>
    </row>
    <row r="144" spans="2:17" ht="18" customHeight="1" x14ac:dyDescent="0.2">
      <c r="C144" s="917" t="s">
        <v>322</v>
      </c>
      <c r="D144" s="917"/>
      <c r="E144" s="917"/>
      <c r="F144" s="917"/>
      <c r="G144" s="917"/>
      <c r="H144" s="917"/>
      <c r="I144" s="350">
        <f>'Budget Plan'!F153</f>
        <v>0</v>
      </c>
      <c r="J144" s="389">
        <f>'Strategic Financial Plan'!G173</f>
        <v>0</v>
      </c>
      <c r="K144" s="389">
        <f>'Strategic Financial Plan'!H173</f>
        <v>0</v>
      </c>
      <c r="L144" s="389">
        <f>'Strategic Financial Plan'!I173</f>
        <v>0</v>
      </c>
      <c r="M144" s="389">
        <f>'Strategic Financial Plan'!J173</f>
        <v>0</v>
      </c>
      <c r="N144" s="46"/>
      <c r="O144" s="46"/>
      <c r="P144" s="46"/>
      <c r="Q144" s="46"/>
    </row>
    <row r="145" spans="3:17" ht="18" customHeight="1" x14ac:dyDescent="0.2">
      <c r="C145" s="917" t="s">
        <v>408</v>
      </c>
      <c r="D145" s="917"/>
      <c r="E145" s="917"/>
      <c r="F145" s="917"/>
      <c r="G145" s="917"/>
      <c r="H145" s="917"/>
      <c r="I145" s="350">
        <f>'Budget Plan'!F154</f>
        <v>0</v>
      </c>
      <c r="J145" s="389">
        <f>'Strategic Financial Plan'!G174</f>
        <v>0</v>
      </c>
      <c r="K145" s="389">
        <f>'Strategic Financial Plan'!H175</f>
        <v>0</v>
      </c>
      <c r="L145" s="389">
        <f>'Strategic Financial Plan'!I175</f>
        <v>0</v>
      </c>
      <c r="M145" s="389">
        <f>'Strategic Financial Plan'!J175</f>
        <v>0</v>
      </c>
      <c r="N145" s="46"/>
      <c r="O145" s="46"/>
      <c r="P145" s="46"/>
      <c r="Q145" s="46"/>
    </row>
    <row r="146" spans="3:17" ht="18" customHeight="1" x14ac:dyDescent="0.2">
      <c r="C146" s="917" t="s">
        <v>324</v>
      </c>
      <c r="D146" s="917"/>
      <c r="E146" s="917"/>
      <c r="F146" s="917"/>
      <c r="G146" s="917"/>
      <c r="H146" s="917"/>
      <c r="I146" s="350">
        <f>'Budget Plan'!F155</f>
        <v>0</v>
      </c>
      <c r="J146" s="389">
        <f>'Strategic Financial Plan'!G175</f>
        <v>0</v>
      </c>
      <c r="K146" s="389">
        <f>'Strategic Financial Plan'!H177</f>
        <v>0</v>
      </c>
      <c r="L146" s="389">
        <f>'Strategic Financial Plan'!I177</f>
        <v>0</v>
      </c>
      <c r="M146" s="389">
        <f>'Strategic Financial Plan'!J177</f>
        <v>0</v>
      </c>
      <c r="N146" s="46"/>
      <c r="O146" s="46"/>
      <c r="P146" s="46"/>
      <c r="Q146" s="46"/>
    </row>
    <row r="147" spans="3:17" x14ac:dyDescent="0.2">
      <c r="C147" s="948"/>
      <c r="D147" s="948"/>
      <c r="E147" s="948"/>
      <c r="F147" s="948"/>
      <c r="G147" s="948"/>
      <c r="H147" s="948"/>
      <c r="I147" s="349"/>
      <c r="J147" s="386"/>
      <c r="K147" s="359"/>
      <c r="L147" s="359"/>
      <c r="M147" s="359"/>
      <c r="N147" s="46"/>
      <c r="O147" s="46"/>
      <c r="P147" s="46"/>
      <c r="Q147" s="46"/>
    </row>
    <row r="148" spans="3:17" ht="18" customHeight="1" x14ac:dyDescent="0.2">
      <c r="C148" s="990" t="s">
        <v>325</v>
      </c>
      <c r="D148" s="990"/>
      <c r="E148" s="990"/>
      <c r="F148" s="990"/>
      <c r="G148" s="990"/>
      <c r="H148" s="990"/>
      <c r="I148" s="350"/>
      <c r="J148" s="389"/>
      <c r="K148" s="350">
        <f>'Strategic Financial Plan'!H180</f>
        <v>0</v>
      </c>
      <c r="L148" s="389">
        <f>'Strategic Financial Plan'!I180</f>
        <v>0</v>
      </c>
      <c r="M148" s="389">
        <f>'Strategic Financial Plan'!J180</f>
        <v>0</v>
      </c>
      <c r="N148" s="46"/>
      <c r="O148" s="46"/>
      <c r="P148" s="46"/>
      <c r="Q148" s="46"/>
    </row>
    <row r="149" spans="3:17" x14ac:dyDescent="0.2">
      <c r="C149" s="948"/>
      <c r="D149" s="948"/>
      <c r="E149" s="948"/>
      <c r="F149" s="948"/>
      <c r="G149" s="948"/>
      <c r="H149" s="948"/>
      <c r="I149" s="349"/>
      <c r="J149" s="386"/>
      <c r="K149" s="359"/>
      <c r="L149" s="359"/>
      <c r="M149" s="359"/>
      <c r="N149" s="46"/>
      <c r="O149" s="46"/>
      <c r="P149" s="46"/>
      <c r="Q149" s="46"/>
    </row>
    <row r="150" spans="3:17" ht="6.95" customHeight="1" x14ac:dyDescent="0.2">
      <c r="C150" s="968" t="s">
        <v>328</v>
      </c>
      <c r="D150" s="968"/>
      <c r="E150" s="968"/>
      <c r="F150" s="968"/>
      <c r="G150" s="968"/>
      <c r="H150" s="968"/>
      <c r="I150" s="938">
        <v>0</v>
      </c>
      <c r="J150" s="938">
        <v>0</v>
      </c>
      <c r="K150" s="938">
        <v>0</v>
      </c>
      <c r="L150" s="938">
        <v>0</v>
      </c>
      <c r="M150" s="938">
        <v>0</v>
      </c>
      <c r="N150" s="46"/>
      <c r="O150" s="46"/>
      <c r="P150" s="46"/>
      <c r="Q150" s="46"/>
    </row>
    <row r="151" spans="3:17" ht="6.95" customHeight="1" x14ac:dyDescent="0.2">
      <c r="C151" s="968"/>
      <c r="D151" s="968"/>
      <c r="E151" s="968"/>
      <c r="F151" s="968"/>
      <c r="G151" s="968"/>
      <c r="H151" s="968"/>
      <c r="I151" s="938"/>
      <c r="J151" s="938"/>
      <c r="K151" s="938"/>
      <c r="L151" s="938"/>
      <c r="M151" s="938"/>
      <c r="N151" s="46"/>
      <c r="O151" s="46"/>
      <c r="P151" s="46"/>
      <c r="Q151" s="46"/>
    </row>
    <row r="152" spans="3:17" ht="6.95" customHeight="1" x14ac:dyDescent="0.2">
      <c r="C152" s="968"/>
      <c r="D152" s="968"/>
      <c r="E152" s="968"/>
      <c r="F152" s="968"/>
      <c r="G152" s="968"/>
      <c r="H152" s="968"/>
      <c r="I152" s="938"/>
      <c r="J152" s="938"/>
      <c r="K152" s="938"/>
      <c r="L152" s="938"/>
      <c r="M152" s="938"/>
      <c r="N152" s="46"/>
      <c r="O152" s="46"/>
      <c r="P152" s="46"/>
      <c r="Q152" s="46"/>
    </row>
    <row r="153" spans="3:17" x14ac:dyDescent="0.2">
      <c r="C153" s="948"/>
      <c r="D153" s="948"/>
      <c r="E153" s="948"/>
      <c r="F153" s="948"/>
      <c r="G153" s="948"/>
      <c r="H153" s="948"/>
      <c r="I153" s="349"/>
      <c r="J153" s="386"/>
      <c r="N153" s="46"/>
      <c r="O153" s="46"/>
      <c r="P153" s="46"/>
      <c r="Q153" s="46"/>
    </row>
    <row r="154" spans="3:17" x14ac:dyDescent="0.2">
      <c r="C154" s="948"/>
      <c r="D154" s="948"/>
      <c r="E154" s="948"/>
      <c r="F154" s="948"/>
      <c r="G154" s="948"/>
      <c r="H154" s="948"/>
      <c r="I154" s="349"/>
      <c r="J154" s="386"/>
      <c r="N154" s="46"/>
      <c r="O154" s="46"/>
      <c r="P154" s="46"/>
      <c r="Q154" s="46"/>
    </row>
    <row r="155" spans="3:17" x14ac:dyDescent="0.2">
      <c r="C155" s="948"/>
      <c r="D155" s="948"/>
      <c r="E155" s="948"/>
      <c r="F155" s="948"/>
      <c r="G155" s="948"/>
      <c r="H155" s="948"/>
      <c r="I155" s="349"/>
      <c r="J155" s="386"/>
      <c r="N155" s="46"/>
      <c r="O155" s="46"/>
      <c r="P155" s="46"/>
      <c r="Q155" s="46"/>
    </row>
    <row r="156" spans="3:17" ht="6.95" customHeight="1" x14ac:dyDescent="0.2">
      <c r="C156" s="975" t="s">
        <v>330</v>
      </c>
      <c r="D156" s="976"/>
      <c r="E156" s="976"/>
      <c r="F156" s="976"/>
      <c r="G156" s="976"/>
      <c r="H156" s="976"/>
      <c r="I156" s="976"/>
      <c r="J156" s="976"/>
      <c r="K156" s="976"/>
      <c r="L156" s="976"/>
      <c r="M156" s="977"/>
      <c r="N156" s="46"/>
      <c r="O156" s="46"/>
      <c r="P156" s="46"/>
      <c r="Q156" s="46"/>
    </row>
    <row r="157" spans="3:17" ht="6.95" customHeight="1" x14ac:dyDescent="0.2">
      <c r="C157" s="978"/>
      <c r="D157" s="979"/>
      <c r="E157" s="979"/>
      <c r="F157" s="979"/>
      <c r="G157" s="979"/>
      <c r="H157" s="979"/>
      <c r="I157" s="979"/>
      <c r="J157" s="979"/>
      <c r="K157" s="979"/>
      <c r="L157" s="979"/>
      <c r="M157" s="980"/>
      <c r="N157" s="46"/>
      <c r="O157" s="46"/>
      <c r="P157" s="46"/>
      <c r="Q157" s="46"/>
    </row>
    <row r="158" spans="3:17" ht="6.95" customHeight="1" x14ac:dyDescent="0.2">
      <c r="C158" s="981"/>
      <c r="D158" s="982"/>
      <c r="E158" s="982"/>
      <c r="F158" s="982"/>
      <c r="G158" s="982"/>
      <c r="H158" s="982"/>
      <c r="I158" s="982"/>
      <c r="J158" s="982"/>
      <c r="K158" s="982"/>
      <c r="L158" s="982"/>
      <c r="M158" s="983"/>
      <c r="N158" s="46"/>
      <c r="O158" s="46"/>
      <c r="P158" s="46"/>
      <c r="Q158" s="46"/>
    </row>
    <row r="159" spans="3:17" x14ac:dyDescent="0.2">
      <c r="C159" s="948"/>
      <c r="D159" s="948"/>
      <c r="E159" s="948"/>
      <c r="F159" s="948"/>
      <c r="G159" s="948"/>
      <c r="H159" s="948"/>
      <c r="I159" s="349"/>
      <c r="J159" s="386"/>
      <c r="N159" s="46"/>
      <c r="O159" s="46"/>
      <c r="P159" s="46"/>
      <c r="Q159" s="46"/>
    </row>
    <row r="160" spans="3:17" ht="9" customHeight="1" x14ac:dyDescent="0.2">
      <c r="C160" s="984" t="s">
        <v>331</v>
      </c>
      <c r="D160" s="985"/>
      <c r="E160" s="985"/>
      <c r="F160" s="985"/>
      <c r="G160" s="985"/>
      <c r="H160" s="985"/>
      <c r="I160" s="985"/>
      <c r="J160" s="985"/>
      <c r="K160" s="985"/>
      <c r="L160" s="985"/>
      <c r="M160" s="986"/>
      <c r="N160" s="46"/>
      <c r="O160" s="46"/>
      <c r="P160" s="46"/>
      <c r="Q160" s="46"/>
    </row>
    <row r="161" spans="2:17" x14ac:dyDescent="0.2">
      <c r="C161" s="987"/>
      <c r="D161" s="988"/>
      <c r="E161" s="988"/>
      <c r="F161" s="988"/>
      <c r="G161" s="988"/>
      <c r="H161" s="988"/>
      <c r="I161" s="988"/>
      <c r="J161" s="988"/>
      <c r="K161" s="988"/>
      <c r="L161" s="988"/>
      <c r="M161" s="989"/>
      <c r="N161" s="46"/>
      <c r="O161" s="46"/>
      <c r="P161" s="46"/>
      <c r="Q161" s="46"/>
    </row>
    <row r="162" spans="2:17" x14ac:dyDescent="0.2">
      <c r="C162" s="948"/>
      <c r="D162" s="948"/>
      <c r="E162" s="948"/>
      <c r="F162" s="948"/>
      <c r="G162" s="948"/>
      <c r="H162" s="948"/>
      <c r="I162" s="349"/>
      <c r="J162" s="386"/>
      <c r="N162" s="46"/>
      <c r="O162" s="46"/>
      <c r="P162" s="46"/>
      <c r="Q162" s="46"/>
    </row>
    <row r="163" spans="2:17" hidden="1" outlineLevel="1" x14ac:dyDescent="0.2">
      <c r="B163" s="349"/>
      <c r="C163" s="919" t="str">
        <f>'Budget Plan'!C167</f>
        <v>TOTAL CAPITAL BALANCE B/F (Estimate)</v>
      </c>
      <c r="D163" s="919"/>
      <c r="E163" s="919"/>
      <c r="F163" s="919"/>
      <c r="G163" s="919"/>
      <c r="H163" s="919"/>
      <c r="I163" s="362">
        <f>'Budget Plan'!F167</f>
        <v>0</v>
      </c>
      <c r="J163" s="385">
        <f>'Strategic Financial Plan'!G196</f>
        <v>0</v>
      </c>
      <c r="K163" s="385">
        <f>'Strategic Financial Plan'!H196</f>
        <v>0</v>
      </c>
      <c r="L163" s="385">
        <f>'Strategic Financial Plan'!I196</f>
        <v>0</v>
      </c>
      <c r="M163" s="385">
        <f>'Strategic Financial Plan'!J196</f>
        <v>0</v>
      </c>
      <c r="N163" s="46"/>
      <c r="O163" s="46"/>
      <c r="P163" s="46"/>
      <c r="Q163" s="46"/>
    </row>
    <row r="164" spans="2:17" hidden="1" outlineLevel="1" x14ac:dyDescent="0.2">
      <c r="B164" s="349">
        <f>'Budget Plan'!A168</f>
        <v>0</v>
      </c>
      <c r="C164" s="919" t="str">
        <f>'Budget Plan'!C168</f>
        <v>Capital Grants</v>
      </c>
      <c r="D164" s="919"/>
      <c r="E164" s="919"/>
      <c r="F164" s="919"/>
      <c r="G164" s="919"/>
      <c r="H164" s="919"/>
      <c r="I164" s="362">
        <f>'Budget Plan'!F168</f>
        <v>0</v>
      </c>
      <c r="J164" s="385">
        <f>'Strategic Financial Plan'!G197</f>
        <v>0</v>
      </c>
      <c r="K164" s="385">
        <f>'Strategic Financial Plan'!H197</f>
        <v>0</v>
      </c>
      <c r="L164" s="385">
        <f>'Strategic Financial Plan'!I197</f>
        <v>0</v>
      </c>
      <c r="M164" s="385">
        <f>'Strategic Financial Plan'!J197</f>
        <v>0</v>
      </c>
      <c r="N164" s="46"/>
      <c r="O164" s="46"/>
      <c r="P164" s="46"/>
      <c r="Q164" s="46"/>
    </row>
    <row r="165" spans="2:17" hidden="1" outlineLevel="1" x14ac:dyDescent="0.2">
      <c r="B165" s="349">
        <f>'Budget Plan'!A169</f>
        <v>0</v>
      </c>
      <c r="C165" s="919" t="str">
        <f>'Budget Plan'!C169</f>
        <v>Voluntary And Private Capital</v>
      </c>
      <c r="D165" s="919"/>
      <c r="E165" s="919"/>
      <c r="F165" s="919"/>
      <c r="G165" s="919"/>
      <c r="H165" s="919"/>
      <c r="I165" s="362">
        <f>'Budget Plan'!F169</f>
        <v>0</v>
      </c>
      <c r="J165" s="385">
        <f>'Strategic Financial Plan'!G198</f>
        <v>0</v>
      </c>
      <c r="K165" s="385">
        <f>'Strategic Financial Plan'!H198</f>
        <v>0</v>
      </c>
      <c r="L165" s="385">
        <f>'Strategic Financial Plan'!I198</f>
        <v>0</v>
      </c>
      <c r="M165" s="385">
        <f>'Strategic Financial Plan'!J198</f>
        <v>0</v>
      </c>
      <c r="N165" s="46"/>
      <c r="O165" s="46"/>
      <c r="P165" s="46"/>
      <c r="Q165" s="46"/>
    </row>
    <row r="166" spans="2:17" ht="18" customHeight="1" collapsed="1" x14ac:dyDescent="0.2">
      <c r="C166" s="955" t="str">
        <f>'Budget Plan'!C170</f>
        <v>TOTAL CAPITAL RESOURCES</v>
      </c>
      <c r="D166" s="956"/>
      <c r="E166" s="956"/>
      <c r="F166" s="956"/>
      <c r="G166" s="956"/>
      <c r="H166" s="957"/>
      <c r="I166" s="149">
        <f>SUM(I163:I165)</f>
        <v>0</v>
      </c>
      <c r="J166" s="149">
        <f>SUM(J163:J165)</f>
        <v>0</v>
      </c>
      <c r="K166" s="149">
        <f>SUM(K163:K165)</f>
        <v>0</v>
      </c>
      <c r="L166" s="149">
        <f>SUM(L163:L165)</f>
        <v>0</v>
      </c>
      <c r="M166" s="149">
        <f>SUM(M163:M165)</f>
        <v>0</v>
      </c>
      <c r="N166" s="46"/>
      <c r="O166" s="46"/>
      <c r="P166" s="46"/>
      <c r="Q166" s="46"/>
    </row>
    <row r="167" spans="2:17" x14ac:dyDescent="0.2">
      <c r="C167" s="948"/>
      <c r="D167" s="948"/>
      <c r="E167" s="948"/>
      <c r="F167" s="948"/>
      <c r="G167" s="948"/>
      <c r="H167" s="948"/>
      <c r="I167" s="349"/>
      <c r="J167" s="386"/>
      <c r="K167" s="353"/>
      <c r="L167" s="392"/>
      <c r="M167" s="392"/>
      <c r="N167" s="46"/>
      <c r="O167" s="46"/>
      <c r="P167" s="46"/>
      <c r="Q167" s="46"/>
    </row>
    <row r="168" spans="2:17" x14ac:dyDescent="0.2">
      <c r="C168" s="948"/>
      <c r="D168" s="948"/>
      <c r="E168" s="948"/>
      <c r="F168" s="948"/>
      <c r="G168" s="948"/>
      <c r="H168" s="948"/>
      <c r="I168" s="349"/>
      <c r="J168" s="386"/>
      <c r="K168" s="353"/>
      <c r="L168" s="392"/>
      <c r="M168" s="392"/>
      <c r="N168" s="46"/>
      <c r="O168" s="46"/>
      <c r="P168" s="46"/>
      <c r="Q168" s="46"/>
    </row>
    <row r="169" spans="2:17" ht="9" customHeight="1" x14ac:dyDescent="0.2">
      <c r="C169" s="984" t="s">
        <v>340</v>
      </c>
      <c r="D169" s="985"/>
      <c r="E169" s="985"/>
      <c r="F169" s="985"/>
      <c r="G169" s="985"/>
      <c r="H169" s="985"/>
      <c r="I169" s="985"/>
      <c r="J169" s="985"/>
      <c r="K169" s="985"/>
      <c r="L169" s="985"/>
      <c r="M169" s="986"/>
      <c r="N169" s="46"/>
      <c r="O169" s="46"/>
      <c r="P169" s="46"/>
      <c r="Q169" s="46"/>
    </row>
    <row r="170" spans="2:17" ht="9" customHeight="1" x14ac:dyDescent="0.2">
      <c r="C170" s="987"/>
      <c r="D170" s="988"/>
      <c r="E170" s="988"/>
      <c r="F170" s="988"/>
      <c r="G170" s="988"/>
      <c r="H170" s="988"/>
      <c r="I170" s="988"/>
      <c r="J170" s="988"/>
      <c r="K170" s="988"/>
      <c r="L170" s="988"/>
      <c r="M170" s="989"/>
      <c r="N170" s="46"/>
      <c r="O170" s="46"/>
      <c r="P170" s="46"/>
      <c r="Q170" s="46"/>
    </row>
    <row r="171" spans="2:17" x14ac:dyDescent="0.2">
      <c r="C171" s="948"/>
      <c r="D171" s="948"/>
      <c r="E171" s="948"/>
      <c r="F171" s="948"/>
      <c r="G171" s="948"/>
      <c r="H171" s="948"/>
      <c r="I171" s="349"/>
      <c r="J171" s="386"/>
      <c r="K171" s="353"/>
      <c r="L171" s="392"/>
      <c r="M171" s="392"/>
      <c r="N171" s="46"/>
      <c r="O171" s="46"/>
      <c r="P171" s="46"/>
      <c r="Q171" s="46"/>
    </row>
    <row r="172" spans="2:17" hidden="1" outlineLevel="1" x14ac:dyDescent="0.2">
      <c r="B172" s="349">
        <f>'Budget Plan'!A173</f>
        <v>0</v>
      </c>
      <c r="C172" s="919" t="str">
        <f>'Budget Plan'!C173</f>
        <v>Capital - Premises</v>
      </c>
      <c r="D172" s="919"/>
      <c r="E172" s="919"/>
      <c r="F172" s="919"/>
      <c r="G172" s="919"/>
      <c r="H172" s="919"/>
      <c r="I172" s="362">
        <f>'Budget Plan'!F173</f>
        <v>0</v>
      </c>
      <c r="J172" s="385">
        <f>'Strategic Financial Plan'!G205</f>
        <v>0</v>
      </c>
      <c r="K172" s="385">
        <f>'Strategic Financial Plan'!H205</f>
        <v>0</v>
      </c>
      <c r="L172" s="385">
        <f>'Strategic Financial Plan'!I205</f>
        <v>0</v>
      </c>
      <c r="M172" s="385">
        <f>'Strategic Financial Plan'!J205</f>
        <v>0</v>
      </c>
      <c r="N172" s="46"/>
      <c r="O172" s="46"/>
      <c r="P172" s="46"/>
      <c r="Q172" s="46"/>
    </row>
    <row r="173" spans="2:17" hidden="1" outlineLevel="1" x14ac:dyDescent="0.2">
      <c r="B173" s="349">
        <f>'Budget Plan'!A174</f>
        <v>0</v>
      </c>
      <c r="C173" s="919" t="str">
        <f>'Budget Plan'!C174</f>
        <v>Capital - Equipment</v>
      </c>
      <c r="D173" s="919"/>
      <c r="E173" s="919"/>
      <c r="F173" s="919"/>
      <c r="G173" s="919"/>
      <c r="H173" s="919"/>
      <c r="I173" s="362">
        <f>'Budget Plan'!F174</f>
        <v>0</v>
      </c>
      <c r="J173" s="385">
        <f>'Strategic Financial Plan'!G206</f>
        <v>0</v>
      </c>
      <c r="K173" s="385">
        <f>'Strategic Financial Plan'!H206</f>
        <v>0</v>
      </c>
      <c r="L173" s="385">
        <f>'Strategic Financial Plan'!I206</f>
        <v>0</v>
      </c>
      <c r="M173" s="385">
        <f>'Strategic Financial Plan'!J206</f>
        <v>0</v>
      </c>
      <c r="N173" s="46"/>
      <c r="O173" s="46"/>
      <c r="P173" s="46"/>
      <c r="Q173" s="46"/>
    </row>
    <row r="174" spans="2:17" hidden="1" outlineLevel="1" x14ac:dyDescent="0.2">
      <c r="B174" s="349">
        <f>'Budget Plan'!A175</f>
        <v>0</v>
      </c>
      <c r="C174" s="919" t="str">
        <f>'Budget Plan'!C175</f>
        <v>Capital - ICT</v>
      </c>
      <c r="D174" s="919"/>
      <c r="E174" s="919"/>
      <c r="F174" s="919"/>
      <c r="G174" s="919"/>
      <c r="H174" s="919"/>
      <c r="I174" s="360">
        <f>'Budget Plan'!F175</f>
        <v>0</v>
      </c>
      <c r="J174" s="385">
        <f>'Strategic Financial Plan'!G207</f>
        <v>0</v>
      </c>
      <c r="K174" s="385">
        <f>'Strategic Financial Plan'!H207</f>
        <v>0</v>
      </c>
      <c r="L174" s="385">
        <f>'Strategic Financial Plan'!I207</f>
        <v>0</v>
      </c>
      <c r="M174" s="385">
        <f>'Strategic Financial Plan'!J207</f>
        <v>0</v>
      </c>
      <c r="N174" s="46"/>
      <c r="O174" s="46"/>
      <c r="P174" s="46"/>
      <c r="Q174" s="46"/>
    </row>
    <row r="175" spans="2:17" ht="18" customHeight="1" collapsed="1" x14ac:dyDescent="0.2">
      <c r="C175" s="955" t="str">
        <f>'Budget Plan'!C176</f>
        <v>TOTAL CAPITAL EXPENDITURE</v>
      </c>
      <c r="D175" s="956"/>
      <c r="E175" s="956"/>
      <c r="F175" s="956"/>
      <c r="G175" s="956"/>
      <c r="H175" s="957"/>
      <c r="I175" s="149">
        <f>SUM(I172:I174)</f>
        <v>0</v>
      </c>
      <c r="J175" s="149">
        <f>SUM(J172:J174)</f>
        <v>0</v>
      </c>
      <c r="K175" s="149">
        <f>SUM(K172:K174)</f>
        <v>0</v>
      </c>
      <c r="L175" s="149">
        <f>SUM(L172:L174)</f>
        <v>0</v>
      </c>
      <c r="M175" s="149">
        <f>SUM(M172:M174)</f>
        <v>0</v>
      </c>
      <c r="N175" s="46"/>
      <c r="O175" s="46"/>
      <c r="P175" s="46"/>
      <c r="Q175" s="46"/>
    </row>
    <row r="176" spans="2:17" x14ac:dyDescent="0.2">
      <c r="C176" s="948"/>
      <c r="D176" s="948"/>
      <c r="E176" s="948"/>
      <c r="F176" s="948"/>
      <c r="G176" s="948"/>
      <c r="H176" s="948"/>
      <c r="I176" s="349"/>
      <c r="J176" s="386"/>
      <c r="K176" s="353"/>
      <c r="L176" s="392"/>
      <c r="M176" s="392"/>
      <c r="N176" s="46"/>
      <c r="O176" s="46"/>
      <c r="P176" s="46"/>
      <c r="Q176" s="46"/>
    </row>
    <row r="177" spans="2:17" x14ac:dyDescent="0.2">
      <c r="C177" s="948"/>
      <c r="D177" s="948"/>
      <c r="E177" s="948"/>
      <c r="F177" s="948"/>
      <c r="G177" s="948"/>
      <c r="H177" s="948"/>
      <c r="I177" s="349"/>
      <c r="J177" s="386"/>
      <c r="K177" s="353"/>
      <c r="L177" s="392"/>
      <c r="M177" s="392"/>
      <c r="N177" s="46"/>
      <c r="O177" s="46"/>
      <c r="P177" s="46"/>
      <c r="Q177" s="46"/>
    </row>
    <row r="178" spans="2:17" ht="18" customHeight="1" x14ac:dyDescent="0.2">
      <c r="B178" s="349">
        <f>'Budget Plan'!A178</f>
        <v>0</v>
      </c>
      <c r="C178" s="955" t="str">
        <f>'Budget Plan'!C178</f>
        <v>PROJECTED BALANCES</v>
      </c>
      <c r="D178" s="956"/>
      <c r="E178" s="956"/>
      <c r="F178" s="956"/>
      <c r="G178" s="956"/>
      <c r="H178" s="957"/>
      <c r="I178" s="352">
        <f>'Budget Plan'!F178</f>
        <v>0</v>
      </c>
      <c r="J178" s="391">
        <f>'Strategic Financial Plan'!G211</f>
        <v>0</v>
      </c>
      <c r="K178" s="391">
        <f>'Strategic Financial Plan'!H211</f>
        <v>0</v>
      </c>
      <c r="L178" s="391">
        <f>'Strategic Financial Plan'!I211</f>
        <v>0</v>
      </c>
      <c r="M178" s="391">
        <f>'Strategic Financial Plan'!J211</f>
        <v>0</v>
      </c>
      <c r="N178" s="46"/>
      <c r="O178" s="46"/>
      <c r="P178" s="46"/>
      <c r="Q178" s="46"/>
    </row>
    <row r="179" spans="2:17" x14ac:dyDescent="0.2">
      <c r="C179" s="948"/>
      <c r="D179" s="948"/>
      <c r="E179" s="948"/>
      <c r="F179" s="948"/>
      <c r="G179" s="948"/>
      <c r="H179" s="948"/>
      <c r="I179" s="349"/>
      <c r="J179" s="386"/>
      <c r="K179" s="353"/>
      <c r="L179" s="392"/>
      <c r="M179" s="392"/>
      <c r="N179" s="46"/>
      <c r="O179" s="46"/>
      <c r="P179" s="46"/>
      <c r="Q179" s="46"/>
    </row>
    <row r="180" spans="2:17" x14ac:dyDescent="0.2">
      <c r="C180" s="948"/>
      <c r="D180" s="948"/>
      <c r="E180" s="948"/>
      <c r="F180" s="948"/>
      <c r="G180" s="948"/>
      <c r="H180" s="948"/>
      <c r="I180" s="349"/>
      <c r="J180" s="386"/>
      <c r="K180" s="353"/>
      <c r="L180" s="392"/>
      <c r="M180" s="392"/>
      <c r="N180" s="46"/>
      <c r="O180" s="46"/>
      <c r="P180" s="46"/>
      <c r="Q180" s="46"/>
    </row>
    <row r="181" spans="2:17" x14ac:dyDescent="0.2">
      <c r="C181" s="962" t="str">
        <f>'Budget Plan'!C181</f>
        <v>SUMMARY OF CAPITAL BALANCES ESTIMATES</v>
      </c>
      <c r="D181" s="963"/>
      <c r="E181" s="963"/>
      <c r="F181" s="963"/>
      <c r="G181" s="963"/>
      <c r="H181" s="963"/>
      <c r="I181" s="963"/>
      <c r="J181" s="963"/>
      <c r="K181" s="963"/>
      <c r="L181" s="963"/>
      <c r="M181" s="964"/>
      <c r="N181" s="46"/>
      <c r="O181" s="46"/>
      <c r="P181" s="46"/>
      <c r="Q181" s="46"/>
    </row>
    <row r="182" spans="2:17" x14ac:dyDescent="0.2">
      <c r="C182" s="965"/>
      <c r="D182" s="966"/>
      <c r="E182" s="966"/>
      <c r="F182" s="966"/>
      <c r="G182" s="966"/>
      <c r="H182" s="966"/>
      <c r="I182" s="966"/>
      <c r="J182" s="966"/>
      <c r="K182" s="966"/>
      <c r="L182" s="966"/>
      <c r="M182" s="967"/>
      <c r="N182" s="46"/>
      <c r="O182" s="46"/>
      <c r="P182" s="46"/>
      <c r="Q182" s="46"/>
    </row>
    <row r="183" spans="2:17" x14ac:dyDescent="0.2">
      <c r="C183" s="959" t="str">
        <f>'Budget Plan'!C182</f>
        <v>TOTAL CAPITAL RESOURCES</v>
      </c>
      <c r="D183" s="959"/>
      <c r="E183" s="959"/>
      <c r="F183" s="959"/>
      <c r="G183" s="959"/>
      <c r="H183" s="959"/>
      <c r="I183" s="383">
        <f>'Budget Plan'!F182</f>
        <v>0</v>
      </c>
      <c r="J183" s="383">
        <f>'Strategic Financial Plan'!G216</f>
        <v>0</v>
      </c>
      <c r="K183" s="383">
        <f>'Strategic Financial Plan'!H216</f>
        <v>0</v>
      </c>
      <c r="L183" s="383">
        <f>'Strategic Financial Plan'!I216</f>
        <v>0</v>
      </c>
      <c r="M183" s="383">
        <f>'Strategic Financial Plan'!J216</f>
        <v>0</v>
      </c>
      <c r="N183" s="46"/>
      <c r="O183" s="46"/>
      <c r="P183" s="46"/>
      <c r="Q183" s="46"/>
    </row>
    <row r="184" spans="2:17" x14ac:dyDescent="0.2">
      <c r="C184" s="960" t="str">
        <f>'Budget Plan'!C183</f>
        <v>TOTAL CAPITAL EXPENDITURE</v>
      </c>
      <c r="D184" s="960"/>
      <c r="E184" s="960"/>
      <c r="F184" s="960"/>
      <c r="G184" s="960"/>
      <c r="H184" s="960"/>
      <c r="I184" s="352">
        <f>'Budget Plan'!F183</f>
        <v>0</v>
      </c>
      <c r="J184" s="383">
        <f>'Strategic Financial Plan'!G217</f>
        <v>0</v>
      </c>
      <c r="K184" s="383">
        <f>'Strategic Financial Plan'!H217</f>
        <v>0</v>
      </c>
      <c r="L184" s="383">
        <f>'Strategic Financial Plan'!I217</f>
        <v>0</v>
      </c>
      <c r="M184" s="383">
        <f>'Strategic Financial Plan'!J217</f>
        <v>0</v>
      </c>
      <c r="N184" s="46"/>
      <c r="O184" s="46"/>
      <c r="P184" s="46"/>
      <c r="Q184" s="46"/>
    </row>
    <row r="185" spans="2:17" x14ac:dyDescent="0.2">
      <c r="C185" s="960" t="str">
        <f>'Budget Plan'!C184</f>
        <v>PROJECTED BALANCES</v>
      </c>
      <c r="D185" s="960"/>
      <c r="E185" s="960"/>
      <c r="F185" s="960"/>
      <c r="G185" s="960"/>
      <c r="H185" s="960"/>
      <c r="I185" s="352">
        <f>'Budget Plan'!F184</f>
        <v>0</v>
      </c>
      <c r="J185" s="383">
        <f>'Strategic Financial Plan'!G218</f>
        <v>0</v>
      </c>
      <c r="K185" s="383">
        <f>'Strategic Financial Plan'!H218</f>
        <v>0</v>
      </c>
      <c r="L185" s="383">
        <f>'Strategic Financial Plan'!I218</f>
        <v>0</v>
      </c>
      <c r="M185" s="383">
        <f>'Strategic Financial Plan'!J218</f>
        <v>0</v>
      </c>
      <c r="N185" s="46"/>
      <c r="O185" s="46"/>
      <c r="P185" s="46"/>
      <c r="Q185" s="46"/>
    </row>
    <row r="186" spans="2:17" x14ac:dyDescent="0.2">
      <c r="C186" s="917" t="str">
        <f>'Budget Plan'!C185</f>
        <v>IN ADDITION - REVENUE CONTRIBUTION TO CAPITAL</v>
      </c>
      <c r="D186" s="917"/>
      <c r="E186" s="917"/>
      <c r="F186" s="917"/>
      <c r="G186" s="917"/>
      <c r="H186" s="917"/>
      <c r="I186" s="352">
        <f>'Budget Plan'!F185</f>
        <v>0</v>
      </c>
      <c r="J186" s="383">
        <f>'Strategic Financial Plan'!G219</f>
        <v>0</v>
      </c>
      <c r="K186" s="383">
        <f>'Strategic Financial Plan'!H219</f>
        <v>0</v>
      </c>
      <c r="L186" s="383">
        <f>'Strategic Financial Plan'!I219</f>
        <v>0</v>
      </c>
      <c r="M186" s="383">
        <f>'Strategic Financial Plan'!J219</f>
        <v>0</v>
      </c>
      <c r="N186" s="46"/>
      <c r="O186" s="46"/>
      <c r="P186" s="46"/>
      <c r="Q186" s="46"/>
    </row>
    <row r="187" spans="2:17" x14ac:dyDescent="0.2">
      <c r="C187" s="961"/>
      <c r="D187" s="961"/>
      <c r="E187" s="961"/>
      <c r="F187" s="961"/>
      <c r="G187" s="961"/>
      <c r="H187" s="961"/>
      <c r="I187" s="351"/>
      <c r="J187" s="388"/>
      <c r="K187" s="353"/>
      <c r="L187" s="392"/>
      <c r="M187" s="392"/>
      <c r="N187" s="46"/>
      <c r="O187" s="46"/>
      <c r="P187" s="46"/>
      <c r="Q187" s="46"/>
    </row>
    <row r="188" spans="2:17" x14ac:dyDescent="0.2">
      <c r="C188" s="948"/>
      <c r="D188" s="948"/>
      <c r="E188" s="948"/>
      <c r="F188" s="948"/>
      <c r="G188" s="948"/>
      <c r="H188" s="948"/>
      <c r="I188" s="349"/>
      <c r="J188" s="386"/>
      <c r="N188" s="46"/>
      <c r="O188" s="46"/>
      <c r="P188" s="46"/>
      <c r="Q188" s="46"/>
    </row>
    <row r="189" spans="2:17" x14ac:dyDescent="0.2">
      <c r="C189" s="948"/>
      <c r="D189" s="948"/>
      <c r="E189" s="948"/>
      <c r="F189" s="948"/>
      <c r="G189" s="948"/>
      <c r="H189" s="948"/>
      <c r="I189" s="349"/>
      <c r="J189" s="386"/>
      <c r="N189" s="46"/>
      <c r="O189" s="46"/>
      <c r="P189" s="46"/>
      <c r="Q189" s="46"/>
    </row>
    <row r="190" spans="2:17" x14ac:dyDescent="0.2">
      <c r="C190" s="948"/>
      <c r="D190" s="948"/>
      <c r="E190" s="948"/>
      <c r="F190" s="948"/>
      <c r="G190" s="948"/>
      <c r="H190" s="948"/>
      <c r="I190" s="349"/>
      <c r="J190" s="386"/>
      <c r="N190" s="46"/>
      <c r="O190" s="46"/>
      <c r="P190" s="46"/>
      <c r="Q190" s="46"/>
    </row>
    <row r="191" spans="2:17" x14ac:dyDescent="0.2">
      <c r="C191" s="948"/>
      <c r="D191" s="948"/>
      <c r="E191" s="948"/>
      <c r="F191" s="948"/>
      <c r="G191" s="948"/>
      <c r="H191" s="948"/>
      <c r="I191" s="349"/>
      <c r="J191" s="386"/>
      <c r="N191" s="46"/>
      <c r="O191" s="46"/>
      <c r="P191" s="46"/>
      <c r="Q191" s="46"/>
    </row>
    <row r="192" spans="2:17" x14ac:dyDescent="0.2">
      <c r="C192" s="948"/>
      <c r="D192" s="948"/>
      <c r="E192" s="948"/>
      <c r="F192" s="948"/>
      <c r="G192" s="948"/>
      <c r="H192" s="948"/>
      <c r="I192" s="349"/>
      <c r="J192" s="386"/>
      <c r="N192" s="46"/>
      <c r="O192" s="46"/>
      <c r="P192" s="46"/>
      <c r="Q192" s="46"/>
    </row>
    <row r="193" spans="3:17" x14ac:dyDescent="0.2">
      <c r="C193" s="948"/>
      <c r="D193" s="948"/>
      <c r="E193" s="948"/>
      <c r="F193" s="948"/>
      <c r="G193" s="948"/>
      <c r="H193" s="948"/>
      <c r="I193" s="349"/>
      <c r="J193" s="386"/>
      <c r="N193" s="46"/>
      <c r="O193" s="46"/>
      <c r="P193" s="46"/>
      <c r="Q193" s="46"/>
    </row>
    <row r="194" spans="3:17" x14ac:dyDescent="0.2">
      <c r="C194" s="948"/>
      <c r="D194" s="948"/>
      <c r="E194" s="948"/>
      <c r="F194" s="948"/>
      <c r="G194" s="948"/>
      <c r="H194" s="948"/>
      <c r="I194" s="349"/>
      <c r="J194" s="386"/>
      <c r="N194" s="46"/>
      <c r="O194" s="46"/>
      <c r="P194" s="46"/>
      <c r="Q194" s="46"/>
    </row>
    <row r="195" spans="3:17" x14ac:dyDescent="0.2">
      <c r="C195" s="958"/>
      <c r="D195" s="958"/>
      <c r="E195" s="958"/>
      <c r="F195" s="958"/>
      <c r="G195" s="958"/>
      <c r="H195" s="958"/>
      <c r="I195" s="361"/>
      <c r="J195" s="387"/>
      <c r="K195" s="46"/>
      <c r="L195" s="46"/>
      <c r="M195" s="46"/>
      <c r="N195" s="46"/>
      <c r="O195" s="46"/>
      <c r="P195" s="46"/>
      <c r="Q195" s="46"/>
    </row>
    <row r="196" spans="3:17" x14ac:dyDescent="0.2">
      <c r="C196" s="46"/>
      <c r="D196" s="46"/>
      <c r="E196" s="46"/>
      <c r="F196" s="46"/>
      <c r="G196" s="46"/>
      <c r="H196" s="46"/>
      <c r="I196" s="46"/>
      <c r="J196" s="46"/>
      <c r="K196" s="46"/>
      <c r="L196" s="46"/>
      <c r="M196" s="46"/>
      <c r="N196" s="46"/>
      <c r="O196" s="46"/>
      <c r="P196" s="46"/>
      <c r="Q196" s="46"/>
    </row>
    <row r="197" spans="3:17" x14ac:dyDescent="0.2">
      <c r="C197" s="46"/>
      <c r="D197" s="46"/>
      <c r="E197" s="46"/>
      <c r="F197" s="46"/>
      <c r="G197" s="46"/>
      <c r="H197" s="46"/>
      <c r="I197" s="46"/>
      <c r="J197" s="46"/>
      <c r="K197" s="46"/>
      <c r="L197" s="46"/>
      <c r="M197" s="46"/>
      <c r="N197" s="46"/>
      <c r="O197" s="46"/>
      <c r="P197" s="46"/>
      <c r="Q197" s="46"/>
    </row>
    <row r="198" spans="3:17" x14ac:dyDescent="0.2">
      <c r="C198" s="46"/>
      <c r="D198" s="46"/>
      <c r="E198" s="46"/>
      <c r="F198" s="46"/>
      <c r="G198" s="46"/>
      <c r="H198" s="46"/>
      <c r="I198" s="46"/>
      <c r="J198" s="46"/>
      <c r="K198" s="46"/>
      <c r="L198" s="46"/>
      <c r="M198" s="46"/>
      <c r="N198" s="46"/>
      <c r="O198" s="46"/>
      <c r="P198" s="46"/>
      <c r="Q198" s="46"/>
    </row>
    <row r="199" spans="3:17" x14ac:dyDescent="0.2">
      <c r="C199" s="46"/>
      <c r="D199" s="46"/>
      <c r="E199" s="46"/>
      <c r="F199" s="46"/>
      <c r="G199" s="46"/>
      <c r="H199" s="46"/>
      <c r="I199" s="46"/>
      <c r="J199" s="46"/>
      <c r="K199" s="46"/>
      <c r="L199" s="46"/>
      <c r="M199" s="46"/>
      <c r="N199" s="46"/>
      <c r="O199" s="46"/>
      <c r="P199" s="46"/>
      <c r="Q199" s="46"/>
    </row>
    <row r="200" spans="3:17" x14ac:dyDescent="0.2">
      <c r="C200" s="46"/>
      <c r="D200" s="46"/>
      <c r="E200" s="46"/>
      <c r="F200" s="46"/>
      <c r="G200" s="46"/>
      <c r="H200" s="46"/>
      <c r="I200" s="46"/>
      <c r="J200" s="46"/>
      <c r="K200" s="46"/>
      <c r="L200" s="46"/>
      <c r="M200" s="46"/>
      <c r="N200" s="46"/>
      <c r="O200" s="46"/>
      <c r="P200" s="46"/>
      <c r="Q200" s="46"/>
    </row>
    <row r="201" spans="3:17" x14ac:dyDescent="0.2">
      <c r="C201" s="46"/>
      <c r="D201" s="46"/>
      <c r="E201" s="46"/>
      <c r="F201" s="46"/>
      <c r="G201" s="46"/>
      <c r="H201" s="46"/>
      <c r="I201" s="46"/>
      <c r="J201" s="46"/>
      <c r="K201" s="46"/>
      <c r="L201" s="46"/>
      <c r="M201" s="46"/>
      <c r="N201" s="46"/>
      <c r="O201" s="46"/>
      <c r="P201" s="46"/>
      <c r="Q201" s="46"/>
    </row>
    <row r="202" spans="3:17" x14ac:dyDescent="0.2">
      <c r="C202" s="46"/>
      <c r="D202" s="46"/>
      <c r="E202" s="46"/>
      <c r="F202" s="46"/>
      <c r="G202" s="46"/>
      <c r="H202" s="46"/>
      <c r="I202" s="46"/>
      <c r="J202" s="46"/>
      <c r="K202" s="46"/>
      <c r="L202" s="46"/>
      <c r="M202" s="46"/>
      <c r="N202" s="46"/>
      <c r="O202" s="46"/>
      <c r="P202" s="46"/>
      <c r="Q202" s="46"/>
    </row>
  </sheetData>
  <sheetProtection formatColumns="0" formatRows="0"/>
  <mergeCells count="256">
    <mergeCell ref="L136:L137"/>
    <mergeCell ref="M136:M137"/>
    <mergeCell ref="C142:M143"/>
    <mergeCell ref="J150:J152"/>
    <mergeCell ref="L150:L152"/>
    <mergeCell ref="M150:M152"/>
    <mergeCell ref="C156:M158"/>
    <mergeCell ref="C160:M161"/>
    <mergeCell ref="C169:M170"/>
    <mergeCell ref="C146:H146"/>
    <mergeCell ref="C136:H137"/>
    <mergeCell ref="C138:H138"/>
    <mergeCell ref="I136:I137"/>
    <mergeCell ref="K136:K137"/>
    <mergeCell ref="C141:H141"/>
    <mergeCell ref="C144:H144"/>
    <mergeCell ref="C145:H145"/>
    <mergeCell ref="C147:H147"/>
    <mergeCell ref="C148:H148"/>
    <mergeCell ref="C149:H149"/>
    <mergeCell ref="C165:H165"/>
    <mergeCell ref="C166:H166"/>
    <mergeCell ref="C167:H167"/>
    <mergeCell ref="C154:H154"/>
    <mergeCell ref="L102:L103"/>
    <mergeCell ref="L107:L108"/>
    <mergeCell ref="L111:L112"/>
    <mergeCell ref="L114:L117"/>
    <mergeCell ref="L120:L123"/>
    <mergeCell ref="M102:M103"/>
    <mergeCell ref="M107:M108"/>
    <mergeCell ref="M111:M112"/>
    <mergeCell ref="M114:M117"/>
    <mergeCell ref="M120:M123"/>
    <mergeCell ref="L79:L80"/>
    <mergeCell ref="L81:L82"/>
    <mergeCell ref="L83:L84"/>
    <mergeCell ref="M79:M80"/>
    <mergeCell ref="M81:M82"/>
    <mergeCell ref="M83:M84"/>
    <mergeCell ref="J93:J96"/>
    <mergeCell ref="J98:J99"/>
    <mergeCell ref="L93:L96"/>
    <mergeCell ref="L98:L99"/>
    <mergeCell ref="M93:M96"/>
    <mergeCell ref="M98:M99"/>
    <mergeCell ref="J83:J84"/>
    <mergeCell ref="L41:L42"/>
    <mergeCell ref="L43:L45"/>
    <mergeCell ref="M41:M42"/>
    <mergeCell ref="M43:M45"/>
    <mergeCell ref="C47:M48"/>
    <mergeCell ref="J132:J134"/>
    <mergeCell ref="L132:L134"/>
    <mergeCell ref="M132:M134"/>
    <mergeCell ref="J65:J66"/>
    <mergeCell ref="J72:J73"/>
    <mergeCell ref="J74:J75"/>
    <mergeCell ref="L65:L66"/>
    <mergeCell ref="L72:L73"/>
    <mergeCell ref="L74:L75"/>
    <mergeCell ref="M65:M66"/>
    <mergeCell ref="M72:M73"/>
    <mergeCell ref="M74:M75"/>
    <mergeCell ref="J77:J78"/>
    <mergeCell ref="L77:L78"/>
    <mergeCell ref="M77:M78"/>
    <mergeCell ref="J41:J42"/>
    <mergeCell ref="C132:H134"/>
    <mergeCell ref="K132:K134"/>
    <mergeCell ref="I132:I134"/>
    <mergeCell ref="C194:H194"/>
    <mergeCell ref="C195:H195"/>
    <mergeCell ref="C39:H39"/>
    <mergeCell ref="C190:H190"/>
    <mergeCell ref="C191:H191"/>
    <mergeCell ref="C192:H192"/>
    <mergeCell ref="C193:H193"/>
    <mergeCell ref="C189:H189"/>
    <mergeCell ref="C183:H183"/>
    <mergeCell ref="C184:H184"/>
    <mergeCell ref="C185:H185"/>
    <mergeCell ref="C186:H186"/>
    <mergeCell ref="C187:H187"/>
    <mergeCell ref="C188:H188"/>
    <mergeCell ref="C181:M182"/>
    <mergeCell ref="C150:H152"/>
    <mergeCell ref="K150:K152"/>
    <mergeCell ref="C153:H153"/>
    <mergeCell ref="I150:I152"/>
    <mergeCell ref="C139:H139"/>
    <mergeCell ref="C140:H140"/>
    <mergeCell ref="C162:H162"/>
    <mergeCell ref="C163:H163"/>
    <mergeCell ref="C164:H164"/>
    <mergeCell ref="C155:H155"/>
    <mergeCell ref="C159:H159"/>
    <mergeCell ref="C176:H176"/>
    <mergeCell ref="C177:H177"/>
    <mergeCell ref="C178:H178"/>
    <mergeCell ref="C179:H179"/>
    <mergeCell ref="C180:H180"/>
    <mergeCell ref="C168:H168"/>
    <mergeCell ref="C171:H171"/>
    <mergeCell ref="C172:H172"/>
    <mergeCell ref="C173:H173"/>
    <mergeCell ref="C175:H175"/>
    <mergeCell ref="C174:H174"/>
    <mergeCell ref="C128:H128"/>
    <mergeCell ref="C129:H129"/>
    <mergeCell ref="C130:H130"/>
    <mergeCell ref="C131:H131"/>
    <mergeCell ref="J136:J137"/>
    <mergeCell ref="C124:H124"/>
    <mergeCell ref="C125:H125"/>
    <mergeCell ref="C126:H126"/>
    <mergeCell ref="C127:H127"/>
    <mergeCell ref="C119:H119"/>
    <mergeCell ref="B120:B123"/>
    <mergeCell ref="C120:H123"/>
    <mergeCell ref="K120:K123"/>
    <mergeCell ref="B114:B117"/>
    <mergeCell ref="C114:H117"/>
    <mergeCell ref="K114:K117"/>
    <mergeCell ref="C118:H118"/>
    <mergeCell ref="I114:I117"/>
    <mergeCell ref="I120:I123"/>
    <mergeCell ref="J114:J117"/>
    <mergeCell ref="J120:J123"/>
    <mergeCell ref="C109:H109"/>
    <mergeCell ref="C110:H110"/>
    <mergeCell ref="B111:B112"/>
    <mergeCell ref="C111:H112"/>
    <mergeCell ref="K111:K112"/>
    <mergeCell ref="C113:H113"/>
    <mergeCell ref="K102:K103"/>
    <mergeCell ref="C104:H104"/>
    <mergeCell ref="C105:H105"/>
    <mergeCell ref="C106:H106"/>
    <mergeCell ref="B107:B108"/>
    <mergeCell ref="C107:H108"/>
    <mergeCell ref="K107:K108"/>
    <mergeCell ref="I102:I103"/>
    <mergeCell ref="I107:I108"/>
    <mergeCell ref="I111:I112"/>
    <mergeCell ref="J107:J108"/>
    <mergeCell ref="J111:J112"/>
    <mergeCell ref="J102:J103"/>
    <mergeCell ref="C100:H100"/>
    <mergeCell ref="C101:H101"/>
    <mergeCell ref="B102:B103"/>
    <mergeCell ref="C102:H103"/>
    <mergeCell ref="B93:B96"/>
    <mergeCell ref="C93:H96"/>
    <mergeCell ref="K93:K96"/>
    <mergeCell ref="C97:H97"/>
    <mergeCell ref="B98:B99"/>
    <mergeCell ref="C98:H98"/>
    <mergeCell ref="K98:K99"/>
    <mergeCell ref="C99:H99"/>
    <mergeCell ref="I93:I96"/>
    <mergeCell ref="I98:I99"/>
    <mergeCell ref="C88:H88"/>
    <mergeCell ref="C89:H89"/>
    <mergeCell ref="C90:H90"/>
    <mergeCell ref="C91:H91"/>
    <mergeCell ref="C92:H92"/>
    <mergeCell ref="B83:B84"/>
    <mergeCell ref="C83:H84"/>
    <mergeCell ref="K83:K84"/>
    <mergeCell ref="C85:H85"/>
    <mergeCell ref="C86:H86"/>
    <mergeCell ref="C87:H87"/>
    <mergeCell ref="I83:I84"/>
    <mergeCell ref="B79:B80"/>
    <mergeCell ref="C79:H80"/>
    <mergeCell ref="K79:K80"/>
    <mergeCell ref="B81:B82"/>
    <mergeCell ref="C81:H82"/>
    <mergeCell ref="K81:K82"/>
    <mergeCell ref="I79:I80"/>
    <mergeCell ref="I81:I82"/>
    <mergeCell ref="C76:H76"/>
    <mergeCell ref="C77:H78"/>
    <mergeCell ref="K77:K78"/>
    <mergeCell ref="I77:I78"/>
    <mergeCell ref="J79:J80"/>
    <mergeCell ref="J81:J82"/>
    <mergeCell ref="B72:B73"/>
    <mergeCell ref="C72:H73"/>
    <mergeCell ref="K72:K73"/>
    <mergeCell ref="B74:B75"/>
    <mergeCell ref="C74:H75"/>
    <mergeCell ref="K74:K75"/>
    <mergeCell ref="I72:I73"/>
    <mergeCell ref="I74:I75"/>
    <mergeCell ref="K65:K66"/>
    <mergeCell ref="C67:H67"/>
    <mergeCell ref="C68:H68"/>
    <mergeCell ref="C69:H69"/>
    <mergeCell ref="C70:H70"/>
    <mergeCell ref="C71:H71"/>
    <mergeCell ref="I65:I66"/>
    <mergeCell ref="C62:H62"/>
    <mergeCell ref="C63:H63"/>
    <mergeCell ref="C64:H64"/>
    <mergeCell ref="B65:B66"/>
    <mergeCell ref="C65:H66"/>
    <mergeCell ref="C56:H56"/>
    <mergeCell ref="C57:H57"/>
    <mergeCell ref="C58:H58"/>
    <mergeCell ref="C59:H59"/>
    <mergeCell ref="C60:H60"/>
    <mergeCell ref="C61:H61"/>
    <mergeCell ref="C52:H52"/>
    <mergeCell ref="C53:H53"/>
    <mergeCell ref="C54:H54"/>
    <mergeCell ref="C55:H55"/>
    <mergeCell ref="C49:H49"/>
    <mergeCell ref="C50:H50"/>
    <mergeCell ref="C51:H51"/>
    <mergeCell ref="C40:H40"/>
    <mergeCell ref="C41:H42"/>
    <mergeCell ref="K41:K42"/>
    <mergeCell ref="C43:H45"/>
    <mergeCell ref="K43:K45"/>
    <mergeCell ref="C46:H46"/>
    <mergeCell ref="I41:I42"/>
    <mergeCell ref="I43:I45"/>
    <mergeCell ref="C33:H33"/>
    <mergeCell ref="C34:H34"/>
    <mergeCell ref="C35:H35"/>
    <mergeCell ref="C36:H36"/>
    <mergeCell ref="C37:H37"/>
    <mergeCell ref="C38:H38"/>
    <mergeCell ref="J43:J45"/>
    <mergeCell ref="C28:H28"/>
    <mergeCell ref="C29:H29"/>
    <mergeCell ref="C30:H30"/>
    <mergeCell ref="C31:H31"/>
    <mergeCell ref="C32:H32"/>
    <mergeCell ref="C23:H23"/>
    <mergeCell ref="C24:H24"/>
    <mergeCell ref="C25:H25"/>
    <mergeCell ref="C26:H26"/>
    <mergeCell ref="C27:H27"/>
    <mergeCell ref="C3:K3"/>
    <mergeCell ref="C11:H11"/>
    <mergeCell ref="C21:H21"/>
    <mergeCell ref="C22:H22"/>
    <mergeCell ref="C5:H5"/>
    <mergeCell ref="C7:H7"/>
    <mergeCell ref="C8:H8"/>
    <mergeCell ref="C10:H10"/>
    <mergeCell ref="C14:M16"/>
    <mergeCell ref="C18:M19"/>
  </mergeCells>
  <printOptions horizontalCentered="1"/>
  <pageMargins left="0" right="0" top="0" bottom="0.39370078740157483" header="0" footer="0"/>
  <pageSetup paperSize="9" fitToHeight="0" orientation="landscape" cellComments="atEnd" errors="blank" r:id="rId1"/>
  <headerFooter alignWithMargins="0">
    <oddFooter>&amp;L&amp;D&amp;C&amp;A&amp;RPage &amp;P of&amp;N</oddFooter>
  </headerFooter>
  <rowBreaks count="4" manualBreakCount="4">
    <brk id="46" max="16383" man="1"/>
    <brk id="135" max="16383" man="1"/>
    <brk id="154" max="16383" man="1"/>
    <brk id="190" max="16383" man="1"/>
  </row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6">
    <tabColor rgb="FFCCFFFF"/>
  </sheetPr>
  <dimension ref="A1:M193"/>
  <sheetViews>
    <sheetView showGridLines="0" zoomScale="85" zoomScaleNormal="85" workbookViewId="0">
      <pane xSplit="6" ySplit="7" topLeftCell="G8" activePane="bottomRight" state="frozen"/>
      <selection pane="topRight"/>
      <selection pane="bottomLeft"/>
      <selection pane="bottomRight" activeCell="G8" sqref="G8"/>
    </sheetView>
  </sheetViews>
  <sheetFormatPr defaultRowHeight="12.75" x14ac:dyDescent="0.2"/>
  <cols>
    <col min="1" max="1" width="0" style="17" hidden="1" customWidth="1"/>
    <col min="2" max="5" width="9.140625" style="1"/>
    <col min="6" max="6" width="18.7109375" style="1" customWidth="1"/>
    <col min="7" max="10" width="14.85546875" style="1" customWidth="1"/>
    <col min="11" max="11" width="127.28515625" style="1" customWidth="1"/>
    <col min="12" max="13" width="9.140625" style="1"/>
    <col min="14" max="16384" width="9.140625" style="17"/>
  </cols>
  <sheetData>
    <row r="1" spans="1:13" s="14" customFormat="1" ht="33" customHeight="1" x14ac:dyDescent="0.2">
      <c r="A1" s="13"/>
      <c r="B1" s="12" t="s">
        <v>11</v>
      </c>
      <c r="C1" s="13"/>
      <c r="D1" s="13"/>
      <c r="E1" s="13"/>
      <c r="F1" s="13"/>
      <c r="G1" s="13"/>
      <c r="H1" s="13"/>
      <c r="I1" s="13"/>
      <c r="J1" s="13"/>
      <c r="K1" s="13"/>
      <c r="L1" s="13"/>
      <c r="M1" s="13"/>
    </row>
    <row r="2" spans="1:13" s="31" customFormat="1" x14ac:dyDescent="0.2">
      <c r="B2" s="42"/>
      <c r="C2" s="42"/>
      <c r="D2" s="42"/>
      <c r="E2" s="42"/>
      <c r="F2" s="42"/>
      <c r="G2" s="42"/>
      <c r="H2" s="42"/>
      <c r="I2" s="42"/>
      <c r="J2" s="42"/>
      <c r="K2" s="42"/>
      <c r="L2" s="46"/>
      <c r="M2" s="46"/>
    </row>
    <row r="3" spans="1:13" s="158" customFormat="1" ht="24" customHeight="1" x14ac:dyDescent="0.2">
      <c r="B3" s="1080" t="str">
        <f>'Main Menu'!G5</f>
        <v>000 - School</v>
      </c>
      <c r="C3" s="1080"/>
      <c r="D3" s="1080"/>
      <c r="E3" s="1080"/>
      <c r="F3" s="1080"/>
      <c r="G3" s="1080"/>
      <c r="H3" s="1080"/>
      <c r="I3" s="1080"/>
      <c r="J3" s="1080"/>
      <c r="K3" s="1080"/>
      <c r="L3" s="157"/>
      <c r="M3" s="157"/>
    </row>
    <row r="4" spans="1:13" s="158" customFormat="1" ht="24" customHeight="1" x14ac:dyDescent="0.2">
      <c r="B4" s="1081" t="str">
        <f>'Main Menu'!B12</f>
        <v>2017-2018</v>
      </c>
      <c r="C4" s="1081"/>
      <c r="D4" s="1081"/>
      <c r="E4" s="1081"/>
      <c r="F4" s="1081"/>
      <c r="G4" s="1081"/>
      <c r="H4" s="1081"/>
      <c r="I4" s="1081"/>
      <c r="J4" s="1081"/>
      <c r="K4" s="1081"/>
      <c r="L4" s="157"/>
      <c r="M4" s="157"/>
    </row>
    <row r="5" spans="1:13" ht="13.5" thickBot="1" x14ac:dyDescent="0.25">
      <c r="B5" s="21"/>
      <c r="C5" s="21"/>
      <c r="D5" s="21"/>
      <c r="E5" s="21"/>
      <c r="F5" s="21"/>
      <c r="G5" s="21"/>
      <c r="H5" s="21"/>
      <c r="I5" s="21"/>
      <c r="J5" s="21"/>
      <c r="K5" s="21"/>
      <c r="L5" s="16"/>
      <c r="M5" s="16"/>
    </row>
    <row r="6" spans="1:13" ht="13.5" customHeight="1" thickBot="1" x14ac:dyDescent="0.25">
      <c r="A6" s="1018" t="s">
        <v>45</v>
      </c>
      <c r="B6" s="1082" t="s">
        <v>46</v>
      </c>
      <c r="C6" s="1082"/>
      <c r="D6" s="1082"/>
      <c r="E6" s="1082"/>
      <c r="F6" s="1082"/>
      <c r="G6" s="1018" t="s">
        <v>414</v>
      </c>
      <c r="H6" s="1018" t="s">
        <v>415</v>
      </c>
      <c r="I6" s="1085" t="s">
        <v>608</v>
      </c>
      <c r="J6" s="1085" t="s">
        <v>425</v>
      </c>
      <c r="K6" s="1083" t="s">
        <v>416</v>
      </c>
      <c r="L6" s="16"/>
      <c r="M6" s="16"/>
    </row>
    <row r="7" spans="1:13" ht="13.5" thickBot="1" x14ac:dyDescent="0.25">
      <c r="A7" s="1018"/>
      <c r="B7" s="1082"/>
      <c r="C7" s="1082"/>
      <c r="D7" s="1082"/>
      <c r="E7" s="1082"/>
      <c r="F7" s="1082"/>
      <c r="G7" s="1018"/>
      <c r="H7" s="1018"/>
      <c r="I7" s="1086"/>
      <c r="J7" s="1086"/>
      <c r="K7" s="1084"/>
      <c r="L7" s="16"/>
      <c r="M7" s="16"/>
    </row>
    <row r="8" spans="1:13" x14ac:dyDescent="0.2">
      <c r="B8" s="124"/>
      <c r="C8" s="124"/>
      <c r="D8" s="124"/>
      <c r="E8" s="124"/>
      <c r="F8" s="124"/>
      <c r="G8" s="125"/>
      <c r="H8" s="125"/>
      <c r="I8" s="125"/>
      <c r="J8" s="125"/>
      <c r="K8" s="124"/>
      <c r="L8" s="16"/>
      <c r="M8" s="16"/>
    </row>
    <row r="9" spans="1:13" ht="13.5" thickBot="1" x14ac:dyDescent="0.25">
      <c r="L9" s="16"/>
      <c r="M9" s="16"/>
    </row>
    <row r="10" spans="1:13" ht="12.75" customHeight="1" x14ac:dyDescent="0.2">
      <c r="B10" s="1087" t="s">
        <v>59</v>
      </c>
      <c r="C10" s="1088"/>
      <c r="D10" s="1088"/>
      <c r="E10" s="1088"/>
      <c r="F10" s="1088"/>
      <c r="G10" s="126"/>
      <c r="H10" s="126"/>
      <c r="I10" s="126"/>
      <c r="J10" s="126"/>
      <c r="K10" s="127"/>
      <c r="L10" s="46"/>
      <c r="M10" s="16"/>
    </row>
    <row r="11" spans="1:13" ht="12.75" customHeight="1" x14ac:dyDescent="0.2">
      <c r="B11" s="1089"/>
      <c r="C11" s="927"/>
      <c r="D11" s="927"/>
      <c r="E11" s="927"/>
      <c r="F11" s="927"/>
      <c r="G11" s="128"/>
      <c r="H11" s="128"/>
      <c r="I11" s="128"/>
      <c r="J11" s="128"/>
      <c r="K11" s="129"/>
      <c r="L11" s="46"/>
      <c r="M11" s="16"/>
    </row>
    <row r="12" spans="1:13" ht="13.5" customHeight="1" thickBot="1" x14ac:dyDescent="0.25">
      <c r="B12" s="1090"/>
      <c r="C12" s="1091"/>
      <c r="D12" s="1091"/>
      <c r="E12" s="1091"/>
      <c r="F12" s="1091"/>
      <c r="G12" s="130"/>
      <c r="H12" s="130"/>
      <c r="I12" s="130"/>
      <c r="J12" s="130"/>
      <c r="K12" s="131"/>
      <c r="L12" s="46"/>
      <c r="M12" s="16"/>
    </row>
    <row r="13" spans="1:13" ht="13.5" thickBot="1" x14ac:dyDescent="0.25">
      <c r="L13" s="16"/>
      <c r="M13" s="16"/>
    </row>
    <row r="14" spans="1:13" x14ac:dyDescent="0.2">
      <c r="B14" s="1073" t="s">
        <v>420</v>
      </c>
      <c r="C14" s="1074"/>
      <c r="D14" s="1074"/>
      <c r="E14" s="1074"/>
      <c r="F14" s="1075"/>
      <c r="L14" s="16"/>
      <c r="M14" s="16"/>
    </row>
    <row r="15" spans="1:13" ht="13.5" thickBot="1" x14ac:dyDescent="0.25">
      <c r="B15" s="1076"/>
      <c r="C15" s="1077"/>
      <c r="D15" s="1077"/>
      <c r="E15" s="1077"/>
      <c r="F15" s="1078"/>
      <c r="L15" s="16"/>
      <c r="M15" s="16"/>
    </row>
    <row r="16" spans="1:13" x14ac:dyDescent="0.2">
      <c r="L16" s="16"/>
      <c r="M16" s="16"/>
    </row>
    <row r="17" spans="1:13" x14ac:dyDescent="0.2">
      <c r="A17" s="311">
        <f>'Budget Plan'!A22</f>
        <v>0</v>
      </c>
      <c r="B17" s="1092" t="str">
        <f>'Budget Plan'!C22</f>
        <v>LA Delegated Budget (excl. Sixth Form)</v>
      </c>
      <c r="C17" s="1093"/>
      <c r="D17" s="1093"/>
      <c r="E17" s="1093"/>
      <c r="F17" s="1093"/>
      <c r="G17" s="114">
        <f>'Budget Plan'!G22</f>
        <v>0</v>
      </c>
      <c r="H17" s="149">
        <f>Virements!L17</f>
        <v>0</v>
      </c>
      <c r="I17" s="159"/>
      <c r="J17" s="159"/>
      <c r="K17" s="502"/>
      <c r="L17" s="16"/>
      <c r="M17" s="16"/>
    </row>
    <row r="18" spans="1:13" ht="13.5" thickBot="1" x14ac:dyDescent="0.25">
      <c r="A18" s="311">
        <f>'Budget Plan'!A23</f>
        <v>0</v>
      </c>
      <c r="B18" s="991" t="str">
        <f>'Budget Plan'!C23</f>
        <v>Funding for Sixth Form Students</v>
      </c>
      <c r="C18" s="992"/>
      <c r="D18" s="992"/>
      <c r="E18" s="992"/>
      <c r="F18" s="992"/>
      <c r="G18" s="114">
        <f>'Budget Plan'!G23</f>
        <v>0</v>
      </c>
      <c r="H18" s="114">
        <f>Virements!L18</f>
        <v>0</v>
      </c>
      <c r="I18" s="160"/>
      <c r="J18" s="160"/>
      <c r="K18" s="502"/>
      <c r="L18" s="16"/>
      <c r="M18" s="16"/>
    </row>
    <row r="19" spans="1:13" ht="18" customHeight="1" thickBot="1" x14ac:dyDescent="0.25">
      <c r="B19" s="1034" t="s">
        <v>400</v>
      </c>
      <c r="C19" s="1035"/>
      <c r="D19" s="1035"/>
      <c r="E19" s="1035"/>
      <c r="F19" s="1035"/>
      <c r="G19" s="133">
        <f>SUM(G17:G18)</f>
        <v>0</v>
      </c>
      <c r="H19" s="133">
        <f>SUM(H17:H18)</f>
        <v>0</v>
      </c>
      <c r="I19" s="161"/>
      <c r="J19" s="162"/>
      <c r="K19" s="341"/>
      <c r="L19" s="16"/>
      <c r="M19" s="16"/>
    </row>
    <row r="20" spans="1:13" x14ac:dyDescent="0.2">
      <c r="B20" s="941" t="s">
        <v>401</v>
      </c>
      <c r="C20" s="941"/>
      <c r="D20" s="941"/>
      <c r="E20" s="941"/>
      <c r="F20" s="941"/>
      <c r="G20" s="20"/>
      <c r="H20" s="20"/>
      <c r="I20" s="20"/>
      <c r="J20" s="20"/>
      <c r="K20" s="341"/>
      <c r="L20" s="16"/>
      <c r="M20" s="16"/>
    </row>
    <row r="21" spans="1:13" x14ac:dyDescent="0.2">
      <c r="B21" s="1026"/>
      <c r="C21" s="1026"/>
      <c r="D21" s="1026"/>
      <c r="E21" s="1026"/>
      <c r="F21" s="1026"/>
      <c r="G21" s="20"/>
      <c r="H21" s="20"/>
      <c r="I21" s="20"/>
      <c r="J21" s="20"/>
      <c r="K21" s="341"/>
      <c r="L21" s="16"/>
      <c r="M21" s="16"/>
    </row>
    <row r="22" spans="1:13" x14ac:dyDescent="0.2">
      <c r="A22" s="311">
        <f>'Budget Plan'!A27</f>
        <v>0</v>
      </c>
      <c r="B22" s="991" t="str">
        <f>'Budget Plan'!C27</f>
        <v>Additional Resources from LA</v>
      </c>
      <c r="C22" s="992"/>
      <c r="D22" s="992"/>
      <c r="E22" s="992"/>
      <c r="F22" s="992"/>
      <c r="G22" s="114">
        <f>'Budget Plan'!G27</f>
        <v>0</v>
      </c>
      <c r="H22" s="114">
        <f>Virements!L22</f>
        <v>0</v>
      </c>
      <c r="I22" s="154"/>
      <c r="J22" s="114">
        <f t="shared" ref="J22:J27" si="0">-(H22-I22)</f>
        <v>0</v>
      </c>
      <c r="K22" s="502"/>
      <c r="L22" s="16"/>
      <c r="M22" s="16"/>
    </row>
    <row r="23" spans="1:13" x14ac:dyDescent="0.2">
      <c r="A23" s="311">
        <f>'Budget Plan'!A28</f>
        <v>0</v>
      </c>
      <c r="B23" s="991" t="str">
        <f>'Budget Plan'!C28</f>
        <v>SEN and High Needs Funding</v>
      </c>
      <c r="C23" s="992"/>
      <c r="D23" s="992"/>
      <c r="E23" s="992"/>
      <c r="F23" s="992"/>
      <c r="G23" s="114">
        <f>'Budget Plan'!G28</f>
        <v>0</v>
      </c>
      <c r="H23" s="114">
        <f>Virements!L23</f>
        <v>0</v>
      </c>
      <c r="I23" s="154"/>
      <c r="J23" s="114">
        <f t="shared" si="0"/>
        <v>0</v>
      </c>
      <c r="K23" s="502"/>
      <c r="L23" s="16"/>
      <c r="M23" s="16"/>
    </row>
    <row r="24" spans="1:13" x14ac:dyDescent="0.2">
      <c r="A24" s="311">
        <f>'Budget Plan'!A29</f>
        <v>0</v>
      </c>
      <c r="B24" s="991" t="str">
        <f>'Budget Plan'!C29</f>
        <v>Funding for Ethnic Minority Pupils</v>
      </c>
      <c r="C24" s="992"/>
      <c r="D24" s="992"/>
      <c r="E24" s="992"/>
      <c r="F24" s="992"/>
      <c r="G24" s="114">
        <f>'Budget Plan'!G29</f>
        <v>0</v>
      </c>
      <c r="H24" s="114">
        <f>Virements!L24</f>
        <v>0</v>
      </c>
      <c r="I24" s="154"/>
      <c r="J24" s="114">
        <f t="shared" si="0"/>
        <v>0</v>
      </c>
      <c r="K24" s="502"/>
      <c r="L24" s="16"/>
      <c r="M24" s="16"/>
    </row>
    <row r="25" spans="1:13" x14ac:dyDescent="0.2">
      <c r="A25" s="311">
        <f>'Budget Plan'!A30</f>
        <v>0</v>
      </c>
      <c r="B25" s="991" t="str">
        <f>'Budget Plan'!C30</f>
        <v>Pupil Premium</v>
      </c>
      <c r="C25" s="992"/>
      <c r="D25" s="992"/>
      <c r="E25" s="992"/>
      <c r="F25" s="992"/>
      <c r="G25" s="114">
        <f>'Budget Plan'!G30</f>
        <v>0</v>
      </c>
      <c r="H25" s="114">
        <f>Virements!L25</f>
        <v>0</v>
      </c>
      <c r="I25" s="154"/>
      <c r="J25" s="114">
        <f t="shared" si="0"/>
        <v>0</v>
      </c>
      <c r="K25" s="502"/>
      <c r="L25" s="16"/>
      <c r="M25" s="16"/>
    </row>
    <row r="26" spans="1:13" x14ac:dyDescent="0.2">
      <c r="A26" s="311">
        <f>'Budget Plan'!A31</f>
        <v>0</v>
      </c>
      <c r="B26" s="991" t="str">
        <f>'Budget Plan'!C31</f>
        <v>Other Government Grants</v>
      </c>
      <c r="C26" s="992"/>
      <c r="D26" s="992"/>
      <c r="E26" s="992"/>
      <c r="F26" s="992"/>
      <c r="G26" s="114">
        <f>'Budget Plan'!G31</f>
        <v>0</v>
      </c>
      <c r="H26" s="114">
        <f>Virements!L26</f>
        <v>0</v>
      </c>
      <c r="I26" s="154"/>
      <c r="J26" s="114">
        <f t="shared" si="0"/>
        <v>0</v>
      </c>
      <c r="K26" s="502"/>
      <c r="L26" s="16"/>
      <c r="M26" s="16"/>
    </row>
    <row r="27" spans="1:13" ht="13.5" thickBot="1" x14ac:dyDescent="0.25">
      <c r="A27" s="311">
        <f>'Budget Plan'!A32</f>
        <v>0</v>
      </c>
      <c r="B27" s="1027" t="str">
        <f>'Budget Plan'!C32</f>
        <v>Other Grants and Payments Received</v>
      </c>
      <c r="C27" s="1028"/>
      <c r="D27" s="1028"/>
      <c r="E27" s="1028"/>
      <c r="F27" s="1028"/>
      <c r="G27" s="132">
        <f>'Budget Plan'!G32</f>
        <v>0</v>
      </c>
      <c r="H27" s="132">
        <f>Virements!L27</f>
        <v>0</v>
      </c>
      <c r="I27" s="155"/>
      <c r="J27" s="114">
        <f t="shared" si="0"/>
        <v>0</v>
      </c>
      <c r="K27" s="502"/>
      <c r="L27" s="16"/>
      <c r="M27" s="16"/>
    </row>
    <row r="28" spans="1:13" ht="18" customHeight="1" thickBot="1" x14ac:dyDescent="0.25">
      <c r="B28" s="1034" t="s">
        <v>402</v>
      </c>
      <c r="C28" s="1035"/>
      <c r="D28" s="1035"/>
      <c r="E28" s="1035"/>
      <c r="F28" s="1035"/>
      <c r="G28" s="136">
        <f>SUM(G22:G27)</f>
        <v>0</v>
      </c>
      <c r="H28" s="163">
        <f>SUM(H22:H27)</f>
        <v>0</v>
      </c>
      <c r="I28" s="163">
        <f>SUM(I22:I27)</f>
        <v>0</v>
      </c>
      <c r="J28" s="119">
        <f>SUM(J22:J27)</f>
        <v>0</v>
      </c>
      <c r="K28" s="341"/>
      <c r="L28" s="16"/>
      <c r="M28" s="16"/>
    </row>
    <row r="29" spans="1:13" x14ac:dyDescent="0.2">
      <c r="B29" s="941" t="s">
        <v>91</v>
      </c>
      <c r="C29" s="941"/>
      <c r="D29" s="941"/>
      <c r="E29" s="941"/>
      <c r="F29" s="941"/>
      <c r="G29" s="20"/>
      <c r="H29" s="20"/>
      <c r="I29" s="20"/>
      <c r="J29" s="20"/>
      <c r="K29" s="341"/>
      <c r="L29" s="16"/>
      <c r="M29" s="16"/>
    </row>
    <row r="30" spans="1:13" x14ac:dyDescent="0.2">
      <c r="B30" s="1026"/>
      <c r="C30" s="1026"/>
      <c r="D30" s="1026"/>
      <c r="E30" s="1026"/>
      <c r="F30" s="1026"/>
      <c r="G30" s="20"/>
      <c r="H30" s="20"/>
      <c r="I30" s="20"/>
      <c r="J30" s="20"/>
      <c r="K30" s="341"/>
      <c r="L30" s="16"/>
      <c r="M30" s="16"/>
    </row>
    <row r="31" spans="1:13" x14ac:dyDescent="0.2">
      <c r="A31" s="311">
        <f>'Budget Plan'!A36</f>
        <v>0</v>
      </c>
      <c r="B31" s="991" t="str">
        <f>'Budget Plan'!C36</f>
        <v>Income from Services Provided</v>
      </c>
      <c r="C31" s="992"/>
      <c r="D31" s="992"/>
      <c r="E31" s="992"/>
      <c r="F31" s="992"/>
      <c r="G31" s="114">
        <f>'Budget Plan'!G36</f>
        <v>0</v>
      </c>
      <c r="H31" s="114">
        <f>Virements!L31</f>
        <v>0</v>
      </c>
      <c r="I31" s="154"/>
      <c r="J31" s="114">
        <f>-(H31-I31)</f>
        <v>0</v>
      </c>
      <c r="K31" s="502"/>
      <c r="L31" s="16"/>
      <c r="M31" s="16"/>
    </row>
    <row r="32" spans="1:13" x14ac:dyDescent="0.2">
      <c r="A32" s="311">
        <f>'Budget Plan'!A37</f>
        <v>0</v>
      </c>
      <c r="B32" s="991" t="str">
        <f>'Budget Plan'!C37</f>
        <v>Interest Received</v>
      </c>
      <c r="C32" s="992"/>
      <c r="D32" s="992"/>
      <c r="E32" s="992"/>
      <c r="F32" s="992"/>
      <c r="G32" s="114">
        <f>'Budget Plan'!G37</f>
        <v>0</v>
      </c>
      <c r="H32" s="114">
        <f>Virements!L32</f>
        <v>0</v>
      </c>
      <c r="I32" s="154"/>
      <c r="J32" s="114">
        <f t="shared" ref="J32:J39" si="1">-(H32-I32)</f>
        <v>0</v>
      </c>
      <c r="K32" s="502"/>
      <c r="L32" s="16"/>
      <c r="M32" s="16"/>
    </row>
    <row r="33" spans="1:13" x14ac:dyDescent="0.2">
      <c r="A33" s="311">
        <f>'Budget Plan'!A38</f>
        <v>0</v>
      </c>
      <c r="B33" s="991" t="str">
        <f>'Budget Plan'!C38</f>
        <v>Lettings</v>
      </c>
      <c r="C33" s="992"/>
      <c r="D33" s="992"/>
      <c r="E33" s="992"/>
      <c r="F33" s="992"/>
      <c r="G33" s="114">
        <f>'Budget Plan'!G38</f>
        <v>0</v>
      </c>
      <c r="H33" s="114">
        <f>Virements!L33</f>
        <v>0</v>
      </c>
      <c r="I33" s="154"/>
      <c r="J33" s="114">
        <f t="shared" si="1"/>
        <v>0</v>
      </c>
      <c r="K33" s="502"/>
      <c r="L33" s="16"/>
      <c r="M33" s="16"/>
    </row>
    <row r="34" spans="1:13" x14ac:dyDescent="0.2">
      <c r="A34" s="311">
        <f>'Budget Plan'!A39</f>
        <v>0</v>
      </c>
      <c r="B34" s="991" t="str">
        <f>'Budget Plan'!C39</f>
        <v>Income from Catering</v>
      </c>
      <c r="C34" s="992"/>
      <c r="D34" s="992"/>
      <c r="E34" s="992"/>
      <c r="F34" s="992"/>
      <c r="G34" s="114">
        <f>'Budget Plan'!G39</f>
        <v>0</v>
      </c>
      <c r="H34" s="114">
        <f>Virements!L34</f>
        <v>0</v>
      </c>
      <c r="I34" s="154"/>
      <c r="J34" s="114">
        <f t="shared" si="1"/>
        <v>0</v>
      </c>
      <c r="K34" s="502"/>
      <c r="L34" s="16"/>
      <c r="M34" s="16"/>
    </row>
    <row r="35" spans="1:13" x14ac:dyDescent="0.2">
      <c r="A35" s="311">
        <f>'Budget Plan'!A40</f>
        <v>0</v>
      </c>
      <c r="B35" s="991" t="str">
        <f>'Budget Plan'!C40</f>
        <v>Receipts from Supply Teacher Insurance Claims</v>
      </c>
      <c r="C35" s="992"/>
      <c r="D35" s="992"/>
      <c r="E35" s="992"/>
      <c r="F35" s="992"/>
      <c r="G35" s="114">
        <f>'Budget Plan'!G40</f>
        <v>0</v>
      </c>
      <c r="H35" s="114">
        <f>Virements!L35</f>
        <v>0</v>
      </c>
      <c r="I35" s="154"/>
      <c r="J35" s="114">
        <f t="shared" si="1"/>
        <v>0</v>
      </c>
      <c r="K35" s="502"/>
      <c r="L35" s="16"/>
      <c r="M35" s="16"/>
    </row>
    <row r="36" spans="1:13" x14ac:dyDescent="0.2">
      <c r="A36" s="311">
        <f>'Budget Plan'!A41</f>
        <v>0</v>
      </c>
      <c r="B36" s="991" t="str">
        <f>'Budget Plan'!C41</f>
        <v>Receipts from Other Insurance Claims</v>
      </c>
      <c r="C36" s="992"/>
      <c r="D36" s="992"/>
      <c r="E36" s="992"/>
      <c r="F36" s="992"/>
      <c r="G36" s="114">
        <f>'Budget Plan'!G41</f>
        <v>0</v>
      </c>
      <c r="H36" s="114">
        <f>Virements!L36</f>
        <v>0</v>
      </c>
      <c r="I36" s="154"/>
      <c r="J36" s="114">
        <f t="shared" si="1"/>
        <v>0</v>
      </c>
      <c r="K36" s="502"/>
      <c r="L36" s="16"/>
      <c r="M36" s="16"/>
    </row>
    <row r="37" spans="1:13" x14ac:dyDescent="0.2">
      <c r="A37" s="311">
        <f>'Budget Plan'!A42</f>
        <v>0</v>
      </c>
      <c r="B37" s="991" t="str">
        <f>'Budget Plan'!C42</f>
        <v>Income from Visits</v>
      </c>
      <c r="C37" s="992"/>
      <c r="D37" s="992"/>
      <c r="E37" s="992"/>
      <c r="F37" s="992"/>
      <c r="G37" s="114">
        <f>'Budget Plan'!G42</f>
        <v>0</v>
      </c>
      <c r="H37" s="114">
        <f>Virements!L37</f>
        <v>0</v>
      </c>
      <c r="I37" s="154"/>
      <c r="J37" s="114">
        <f t="shared" si="1"/>
        <v>0</v>
      </c>
      <c r="K37" s="502"/>
      <c r="L37" s="16"/>
      <c r="M37" s="16"/>
    </row>
    <row r="38" spans="1:13" x14ac:dyDescent="0.2">
      <c r="A38" s="311">
        <f>'Budget Plan'!A43</f>
        <v>0</v>
      </c>
      <c r="B38" s="991" t="str">
        <f>'Budget Plan'!C43</f>
        <v>Donations / Private Funds</v>
      </c>
      <c r="C38" s="992"/>
      <c r="D38" s="992"/>
      <c r="E38" s="992"/>
      <c r="F38" s="992"/>
      <c r="G38" s="114">
        <f>'Budget Plan'!G43</f>
        <v>0</v>
      </c>
      <c r="H38" s="114">
        <f>Virements!L38</f>
        <v>0</v>
      </c>
      <c r="I38" s="154"/>
      <c r="J38" s="114">
        <f t="shared" si="1"/>
        <v>0</v>
      </c>
      <c r="K38" s="502"/>
      <c r="L38" s="16"/>
      <c r="M38" s="16"/>
    </row>
    <row r="39" spans="1:13" ht="13.5" thickBot="1" x14ac:dyDescent="0.25">
      <c r="A39" s="311">
        <f>'Budget Plan'!A44</f>
        <v>0</v>
      </c>
      <c r="B39" s="1" t="str">
        <f>'Budget Plan'!C44</f>
        <v>School Fund Income</v>
      </c>
      <c r="G39" s="132">
        <f>'Budget Plan'!G44</f>
        <v>0</v>
      </c>
      <c r="H39" s="114">
        <f>Virements!L39</f>
        <v>0</v>
      </c>
      <c r="I39" s="155"/>
      <c r="J39" s="114">
        <f t="shared" si="1"/>
        <v>0</v>
      </c>
      <c r="K39" s="502"/>
      <c r="L39" s="16"/>
      <c r="M39" s="16"/>
    </row>
    <row r="40" spans="1:13" ht="18" customHeight="1" thickBot="1" x14ac:dyDescent="0.25">
      <c r="B40" s="1034" t="s">
        <v>126</v>
      </c>
      <c r="C40" s="1035"/>
      <c r="D40" s="1035"/>
      <c r="E40" s="1035"/>
      <c r="F40" s="1035"/>
      <c r="G40" s="136">
        <f>SUM(G31:G39)</f>
        <v>0</v>
      </c>
      <c r="H40" s="163">
        <f>SUM(H31:H39)</f>
        <v>0</v>
      </c>
      <c r="I40" s="137">
        <f>SUM(I31:I39)</f>
        <v>0</v>
      </c>
      <c r="J40" s="116">
        <f>SUM(J31:J39)</f>
        <v>0</v>
      </c>
      <c r="K40" s="341"/>
      <c r="L40" s="16"/>
      <c r="M40" s="16"/>
    </row>
    <row r="41" spans="1:13" ht="13.5" thickBot="1" x14ac:dyDescent="0.25">
      <c r="B41" s="34"/>
      <c r="C41" s="34"/>
      <c r="D41" s="34"/>
      <c r="E41" s="34"/>
      <c r="F41" s="34"/>
      <c r="G41" s="20"/>
      <c r="H41" s="20"/>
      <c r="I41" s="20"/>
      <c r="J41" s="20"/>
      <c r="K41" s="341"/>
      <c r="L41" s="16"/>
      <c r="M41" s="16"/>
    </row>
    <row r="42" spans="1:13" x14ac:dyDescent="0.2">
      <c r="B42" s="1019" t="s">
        <v>128</v>
      </c>
      <c r="C42" s="1020"/>
      <c r="D42" s="1020"/>
      <c r="E42" s="1020"/>
      <c r="F42" s="1020"/>
      <c r="G42" s="1008">
        <f>G40+G28+G19</f>
        <v>0</v>
      </c>
      <c r="H42" s="1071">
        <f>H40+H28+H19</f>
        <v>0</v>
      </c>
      <c r="I42" s="1071">
        <f>I40+I28+I19</f>
        <v>0</v>
      </c>
      <c r="J42" s="995">
        <f>J40+J28+J19</f>
        <v>0</v>
      </c>
      <c r="K42" s="341"/>
      <c r="L42" s="16"/>
      <c r="M42" s="16"/>
    </row>
    <row r="43" spans="1:13" x14ac:dyDescent="0.2">
      <c r="B43" s="1021"/>
      <c r="C43" s="1022"/>
      <c r="D43" s="1022"/>
      <c r="E43" s="1022"/>
      <c r="F43" s="1022"/>
      <c r="G43" s="1009"/>
      <c r="H43" s="938"/>
      <c r="I43" s="938"/>
      <c r="J43" s="996"/>
      <c r="K43" s="341"/>
      <c r="L43" s="16"/>
      <c r="M43" s="16"/>
    </row>
    <row r="44" spans="1:13" ht="13.5" thickBot="1" x14ac:dyDescent="0.25">
      <c r="B44" s="1023"/>
      <c r="C44" s="1024"/>
      <c r="D44" s="1024"/>
      <c r="E44" s="1024"/>
      <c r="F44" s="1024"/>
      <c r="G44" s="1010"/>
      <c r="H44" s="1072"/>
      <c r="I44" s="1072"/>
      <c r="J44" s="997"/>
      <c r="K44" s="341"/>
      <c r="L44" s="16"/>
      <c r="M44" s="16"/>
    </row>
    <row r="45" spans="1:13" x14ac:dyDescent="0.2">
      <c r="B45" s="940"/>
      <c r="C45" s="940"/>
      <c r="D45" s="940"/>
      <c r="E45" s="940"/>
      <c r="F45" s="940"/>
      <c r="G45" s="20"/>
      <c r="H45" s="20"/>
      <c r="I45" s="20"/>
      <c r="J45" s="20"/>
      <c r="K45" s="341"/>
      <c r="L45" s="16"/>
      <c r="M45" s="16"/>
    </row>
    <row r="46" spans="1:13" ht="13.5" thickBot="1" x14ac:dyDescent="0.25">
      <c r="B46" s="948"/>
      <c r="C46" s="948"/>
      <c r="D46" s="948"/>
      <c r="E46" s="948"/>
      <c r="F46" s="948"/>
      <c r="G46" s="20"/>
      <c r="H46" s="20"/>
      <c r="I46" s="20"/>
      <c r="J46" s="20"/>
      <c r="K46" s="341"/>
      <c r="L46" s="16"/>
      <c r="M46" s="16"/>
    </row>
    <row r="47" spans="1:13" x14ac:dyDescent="0.2">
      <c r="B47" s="1073" t="s">
        <v>129</v>
      </c>
      <c r="C47" s="1074"/>
      <c r="D47" s="1074"/>
      <c r="E47" s="1074"/>
      <c r="F47" s="1075"/>
      <c r="G47" s="20"/>
      <c r="H47" s="20"/>
      <c r="I47" s="20"/>
      <c r="J47" s="20"/>
      <c r="K47" s="341"/>
      <c r="L47" s="16"/>
      <c r="M47" s="16"/>
    </row>
    <row r="48" spans="1:13" ht="13.5" thickBot="1" x14ac:dyDescent="0.25">
      <c r="B48" s="1076"/>
      <c r="C48" s="1077"/>
      <c r="D48" s="1077"/>
      <c r="E48" s="1077"/>
      <c r="F48" s="1078"/>
      <c r="G48" s="20"/>
      <c r="H48" s="20"/>
      <c r="I48" s="20"/>
      <c r="J48" s="20"/>
      <c r="K48" s="341"/>
      <c r="L48" s="16"/>
      <c r="M48" s="16"/>
    </row>
    <row r="49" spans="1:13" x14ac:dyDescent="0.2">
      <c r="B49" s="110"/>
      <c r="C49" s="110"/>
      <c r="D49" s="110"/>
      <c r="E49" s="110"/>
      <c r="F49" s="110"/>
      <c r="G49" s="20"/>
      <c r="H49" s="20"/>
      <c r="I49" s="20"/>
      <c r="J49" s="20"/>
      <c r="K49" s="341"/>
      <c r="L49" s="16"/>
      <c r="M49" s="16"/>
    </row>
    <row r="50" spans="1:13" x14ac:dyDescent="0.2">
      <c r="B50" s="1079" t="s">
        <v>130</v>
      </c>
      <c r="C50" s="1079"/>
      <c r="D50" s="1079"/>
      <c r="E50" s="1079"/>
      <c r="F50" s="1079"/>
      <c r="G50" s="20"/>
      <c r="H50" s="20"/>
      <c r="I50" s="20"/>
      <c r="J50" s="20"/>
      <c r="K50" s="341"/>
      <c r="L50" s="16"/>
      <c r="M50" s="16"/>
    </row>
    <row r="51" spans="1:13" x14ac:dyDescent="0.2">
      <c r="B51" s="1079"/>
      <c r="C51" s="1079"/>
      <c r="D51" s="1079"/>
      <c r="E51" s="1079"/>
      <c r="F51" s="1079"/>
      <c r="G51" s="20"/>
      <c r="H51" s="20"/>
      <c r="I51" s="20"/>
      <c r="J51" s="20"/>
      <c r="K51" s="341"/>
      <c r="L51" s="16"/>
      <c r="M51" s="16"/>
    </row>
    <row r="52" spans="1:13" x14ac:dyDescent="0.2">
      <c r="B52" s="1026" t="s">
        <v>131</v>
      </c>
      <c r="C52" s="1026"/>
      <c r="D52" s="1026"/>
      <c r="E52" s="1026"/>
      <c r="F52" s="1026"/>
      <c r="G52" s="20"/>
      <c r="H52" s="20"/>
      <c r="I52" s="20"/>
      <c r="J52" s="20"/>
      <c r="K52" s="341"/>
      <c r="L52" s="16"/>
      <c r="M52" s="16"/>
    </row>
    <row r="53" spans="1:13" x14ac:dyDescent="0.2">
      <c r="A53" s="311">
        <f>'Budget Plan'!A54</f>
        <v>0</v>
      </c>
      <c r="B53" s="991" t="str">
        <f>'Budget Plan'!C54</f>
        <v>Teaching Staff</v>
      </c>
      <c r="C53" s="992"/>
      <c r="D53" s="992"/>
      <c r="E53" s="992"/>
      <c r="F53" s="992"/>
      <c r="G53" s="114">
        <f>'Budget Plan'!G54</f>
        <v>0</v>
      </c>
      <c r="H53" s="114">
        <f>Virements!L52</f>
        <v>0</v>
      </c>
      <c r="I53" s="154"/>
      <c r="J53" s="114">
        <f>H53-I53</f>
        <v>0</v>
      </c>
      <c r="K53" s="502"/>
      <c r="L53" s="16"/>
      <c r="M53" s="16"/>
    </row>
    <row r="54" spans="1:13" ht="13.5" thickBot="1" x14ac:dyDescent="0.25">
      <c r="A54" s="311">
        <f>'Budget Plan'!A55</f>
        <v>0</v>
      </c>
      <c r="B54" s="1027" t="str">
        <f>'Budget Plan'!C55</f>
        <v>Supply Staff</v>
      </c>
      <c r="C54" s="1028"/>
      <c r="D54" s="1028"/>
      <c r="E54" s="1028"/>
      <c r="F54" s="1028"/>
      <c r="G54" s="132">
        <f>'Budget Plan'!G55</f>
        <v>0</v>
      </c>
      <c r="H54" s="132">
        <f>Virements!L53</f>
        <v>0</v>
      </c>
      <c r="I54" s="155"/>
      <c r="J54" s="132">
        <f>H54-I54</f>
        <v>0</v>
      </c>
      <c r="K54" s="502"/>
      <c r="L54" s="16"/>
      <c r="M54" s="16"/>
    </row>
    <row r="55" spans="1:13" ht="18" customHeight="1" thickBot="1" x14ac:dyDescent="0.25">
      <c r="B55" s="1034" t="s">
        <v>404</v>
      </c>
      <c r="C55" s="1035"/>
      <c r="D55" s="1035"/>
      <c r="E55" s="1035"/>
      <c r="F55" s="1035"/>
      <c r="G55" s="136">
        <f>SUM(G53:G54)</f>
        <v>0</v>
      </c>
      <c r="H55" s="137">
        <f>SUM(H53:H54)</f>
        <v>0</v>
      </c>
      <c r="I55" s="137">
        <f>SUM(I53:I54)</f>
        <v>0</v>
      </c>
      <c r="J55" s="119">
        <f>SUM(J53:J54)</f>
        <v>0</v>
      </c>
      <c r="K55" s="341"/>
      <c r="L55" s="16"/>
      <c r="M55" s="16"/>
    </row>
    <row r="56" spans="1:13" x14ac:dyDescent="0.2">
      <c r="B56" s="948"/>
      <c r="C56" s="948"/>
      <c r="D56" s="948"/>
      <c r="E56" s="948"/>
      <c r="F56" s="948"/>
      <c r="G56" s="20"/>
      <c r="H56" s="20"/>
      <c r="I56" s="20"/>
      <c r="J56" s="20"/>
      <c r="K56" s="341"/>
      <c r="L56" s="16"/>
      <c r="M56" s="16"/>
    </row>
    <row r="57" spans="1:13" x14ac:dyDescent="0.2">
      <c r="B57" s="1026" t="s">
        <v>140</v>
      </c>
      <c r="C57" s="1026"/>
      <c r="D57" s="1026"/>
      <c r="E57" s="1026"/>
      <c r="F57" s="1026"/>
      <c r="G57" s="20"/>
      <c r="H57" s="20"/>
      <c r="I57" s="20"/>
      <c r="J57" s="20"/>
      <c r="K57" s="341"/>
      <c r="L57" s="16"/>
      <c r="M57" s="16"/>
    </row>
    <row r="58" spans="1:13" x14ac:dyDescent="0.2">
      <c r="A58" s="311">
        <f>'Budget Plan'!A59</f>
        <v>0</v>
      </c>
      <c r="B58" s="991" t="str">
        <f>'Budget Plan'!C59</f>
        <v>LSA / Ancillary / Classroom Assistants</v>
      </c>
      <c r="C58" s="992"/>
      <c r="D58" s="992"/>
      <c r="E58" s="992"/>
      <c r="F58" s="992"/>
      <c r="G58" s="114">
        <f>'Budget Plan'!G59</f>
        <v>0</v>
      </c>
      <c r="H58" s="114">
        <f>Virements!L57</f>
        <v>0</v>
      </c>
      <c r="I58" s="154"/>
      <c r="J58" s="114">
        <f>H58-I58</f>
        <v>0</v>
      </c>
      <c r="K58" s="502"/>
      <c r="L58" s="16"/>
      <c r="M58" s="16"/>
    </row>
    <row r="59" spans="1:13" x14ac:dyDescent="0.2">
      <c r="A59" s="311">
        <f>'Budget Plan'!A60</f>
        <v>0</v>
      </c>
      <c r="B59" s="991" t="str">
        <f>'Budget Plan'!C60</f>
        <v>Foreign Language Assistant / Nursery Nurse</v>
      </c>
      <c r="C59" s="992"/>
      <c r="D59" s="992"/>
      <c r="E59" s="992"/>
      <c r="F59" s="992"/>
      <c r="G59" s="114">
        <f>'Budget Plan'!G60</f>
        <v>0</v>
      </c>
      <c r="H59" s="114">
        <f>Virements!L58</f>
        <v>0</v>
      </c>
      <c r="I59" s="154"/>
      <c r="J59" s="114">
        <f t="shared" ref="J59:J68" si="2">H59-I59</f>
        <v>0</v>
      </c>
      <c r="K59" s="502"/>
      <c r="L59" s="16"/>
      <c r="M59" s="16"/>
    </row>
    <row r="60" spans="1:13" x14ac:dyDescent="0.2">
      <c r="A60" s="311">
        <f>'Budget Plan'!A61</f>
        <v>0</v>
      </c>
      <c r="B60" s="991" t="str">
        <f>'Budget Plan'!C61</f>
        <v>Instructor</v>
      </c>
      <c r="C60" s="992"/>
      <c r="D60" s="992"/>
      <c r="E60" s="992"/>
      <c r="F60" s="992"/>
      <c r="G60" s="114">
        <f>'Budget Plan'!G61</f>
        <v>0</v>
      </c>
      <c r="H60" s="114">
        <f>Virements!L59</f>
        <v>0</v>
      </c>
      <c r="I60" s="154"/>
      <c r="J60" s="114">
        <f t="shared" si="2"/>
        <v>0</v>
      </c>
      <c r="K60" s="502"/>
      <c r="L60" s="16"/>
      <c r="M60" s="16"/>
    </row>
    <row r="61" spans="1:13" x14ac:dyDescent="0.2">
      <c r="A61" s="311">
        <f>'Budget Plan'!A62</f>
        <v>0</v>
      </c>
      <c r="B61" s="991" t="str">
        <f>'Budget Plan'!C62</f>
        <v>Librarian</v>
      </c>
      <c r="C61" s="992"/>
      <c r="D61" s="992"/>
      <c r="E61" s="992"/>
      <c r="F61" s="992"/>
      <c r="G61" s="114">
        <f>'Budget Plan'!G62</f>
        <v>0</v>
      </c>
      <c r="H61" s="114">
        <f>Virements!L60</f>
        <v>0</v>
      </c>
      <c r="I61" s="154"/>
      <c r="J61" s="114">
        <f t="shared" si="2"/>
        <v>0</v>
      </c>
      <c r="K61" s="502"/>
      <c r="L61" s="16"/>
      <c r="M61" s="16"/>
    </row>
    <row r="62" spans="1:13" x14ac:dyDescent="0.2">
      <c r="A62" s="311">
        <f>'Budget Plan'!A63</f>
        <v>0</v>
      </c>
      <c r="B62" s="991" t="str">
        <f>'Budget Plan'!C63</f>
        <v>School Technician</v>
      </c>
      <c r="C62" s="992"/>
      <c r="D62" s="992"/>
      <c r="E62" s="992"/>
      <c r="F62" s="992"/>
      <c r="G62" s="114">
        <f>'Budget Plan'!G63</f>
        <v>0</v>
      </c>
      <c r="H62" s="114">
        <f>Virements!L61</f>
        <v>0</v>
      </c>
      <c r="I62" s="154"/>
      <c r="J62" s="114">
        <f t="shared" si="2"/>
        <v>0</v>
      </c>
      <c r="K62" s="502"/>
      <c r="L62" s="16"/>
      <c r="M62" s="16"/>
    </row>
    <row r="63" spans="1:13" x14ac:dyDescent="0.2">
      <c r="A63" s="311">
        <f>'Budget Plan'!A64</f>
        <v>0</v>
      </c>
      <c r="B63" s="991" t="str">
        <f>'Budget Plan'!C64</f>
        <v>Residential Care Officer (Special Schools Only)</v>
      </c>
      <c r="C63" s="992"/>
      <c r="D63" s="992"/>
      <c r="E63" s="992"/>
      <c r="F63" s="992"/>
      <c r="G63" s="114">
        <f>'Budget Plan'!G64</f>
        <v>0</v>
      </c>
      <c r="H63" s="114">
        <f>Virements!L62</f>
        <v>0</v>
      </c>
      <c r="I63" s="154"/>
      <c r="J63" s="114">
        <f t="shared" si="2"/>
        <v>0</v>
      </c>
      <c r="K63" s="502"/>
      <c r="L63" s="16"/>
      <c r="M63" s="16"/>
    </row>
    <row r="64" spans="1:13" x14ac:dyDescent="0.2">
      <c r="A64" s="311">
        <f>'Budget Plan'!A65</f>
        <v>0</v>
      </c>
      <c r="B64" s="991" t="str">
        <f>'Budget Plan'!C65</f>
        <v>Premises Staff</v>
      </c>
      <c r="C64" s="992"/>
      <c r="D64" s="992"/>
      <c r="E64" s="992"/>
      <c r="F64" s="992"/>
      <c r="G64" s="114">
        <f>'Budget Plan'!G65</f>
        <v>0</v>
      </c>
      <c r="H64" s="114">
        <f>Virements!L63</f>
        <v>0</v>
      </c>
      <c r="I64" s="154"/>
      <c r="J64" s="114">
        <f t="shared" si="2"/>
        <v>0</v>
      </c>
      <c r="K64" s="502"/>
      <c r="L64" s="16"/>
      <c r="M64" s="16"/>
    </row>
    <row r="65" spans="1:13" x14ac:dyDescent="0.2">
      <c r="A65" s="311">
        <f>'Budget Plan'!A66</f>
        <v>0</v>
      </c>
      <c r="B65" s="991" t="str">
        <f>'Budget Plan'!C66</f>
        <v>Administrative &amp; Clerical Staff</v>
      </c>
      <c r="C65" s="992"/>
      <c r="D65" s="992"/>
      <c r="E65" s="992"/>
      <c r="F65" s="992"/>
      <c r="G65" s="114">
        <f>'Budget Plan'!G66</f>
        <v>0</v>
      </c>
      <c r="H65" s="114">
        <f>Virements!L64</f>
        <v>0</v>
      </c>
      <c r="I65" s="154"/>
      <c r="J65" s="114">
        <f t="shared" si="2"/>
        <v>0</v>
      </c>
      <c r="K65" s="502"/>
      <c r="L65" s="16"/>
      <c r="M65" s="16"/>
    </row>
    <row r="66" spans="1:13" x14ac:dyDescent="0.2">
      <c r="A66" s="311">
        <f>'Budget Plan'!A67</f>
        <v>0</v>
      </c>
      <c r="B66" s="991" t="str">
        <f>'Budget Plan'!C67</f>
        <v>Catering Staff</v>
      </c>
      <c r="C66" s="992"/>
      <c r="D66" s="992"/>
      <c r="E66" s="992"/>
      <c r="F66" s="992"/>
      <c r="G66" s="114">
        <f>'Budget Plan'!G67</f>
        <v>0</v>
      </c>
      <c r="H66" s="114">
        <f>Virements!L65</f>
        <v>0</v>
      </c>
      <c r="I66" s="154"/>
      <c r="J66" s="114">
        <f t="shared" si="2"/>
        <v>0</v>
      </c>
      <c r="K66" s="502"/>
      <c r="L66" s="16"/>
      <c r="M66" s="16"/>
    </row>
    <row r="67" spans="1:13" x14ac:dyDescent="0.2">
      <c r="A67" s="311">
        <f>'Budget Plan'!A68</f>
        <v>0</v>
      </c>
      <c r="B67" s="991" t="str">
        <f>'Budget Plan'!C68</f>
        <v>Mid-day Supervision Staff</v>
      </c>
      <c r="C67" s="992"/>
      <c r="D67" s="992"/>
      <c r="E67" s="992"/>
      <c r="F67" s="992"/>
      <c r="G67" s="114">
        <f>'Budget Plan'!G68</f>
        <v>0</v>
      </c>
      <c r="H67" s="114">
        <f>Virements!L66</f>
        <v>0</v>
      </c>
      <c r="I67" s="154"/>
      <c r="J67" s="114">
        <f t="shared" si="2"/>
        <v>0</v>
      </c>
      <c r="K67" s="502"/>
      <c r="L67" s="16"/>
      <c r="M67" s="16"/>
    </row>
    <row r="68" spans="1:13" ht="13.5" thickBot="1" x14ac:dyDescent="0.25">
      <c r="A68" s="311">
        <f>'Budget Plan'!A69</f>
        <v>0</v>
      </c>
      <c r="B68" s="1028" t="str">
        <f>'Budget Plan'!C69</f>
        <v>Other Staff - Special Facilities</v>
      </c>
      <c r="C68" s="1028"/>
      <c r="D68" s="1028"/>
      <c r="E68" s="1028"/>
      <c r="F68" s="1028"/>
      <c r="G68" s="132">
        <f>'Budget Plan'!G69</f>
        <v>0</v>
      </c>
      <c r="H68" s="132">
        <f>Virements!L67</f>
        <v>0</v>
      </c>
      <c r="I68" s="155"/>
      <c r="J68" s="114">
        <f t="shared" si="2"/>
        <v>0</v>
      </c>
      <c r="K68" s="502"/>
      <c r="L68" s="16"/>
      <c r="M68" s="16"/>
    </row>
    <row r="69" spans="1:13" ht="18" customHeight="1" thickBot="1" x14ac:dyDescent="0.25">
      <c r="B69" s="1034" t="s">
        <v>168</v>
      </c>
      <c r="C69" s="1035"/>
      <c r="D69" s="1035"/>
      <c r="E69" s="1035"/>
      <c r="F69" s="1035"/>
      <c r="G69" s="136">
        <f>SUM(G58:G68)</f>
        <v>0</v>
      </c>
      <c r="H69" s="137">
        <f>SUM(H58:H68)</f>
        <v>0</v>
      </c>
      <c r="I69" s="137">
        <f>SUM(I58:I68)</f>
        <v>0</v>
      </c>
      <c r="J69" s="119">
        <f>SUM(J58:J68)</f>
        <v>0</v>
      </c>
      <c r="K69" s="341"/>
      <c r="L69" s="16"/>
      <c r="M69" s="16"/>
    </row>
    <row r="70" spans="1:13" x14ac:dyDescent="0.2">
      <c r="B70" s="948"/>
      <c r="C70" s="948"/>
      <c r="D70" s="948"/>
      <c r="E70" s="948"/>
      <c r="F70" s="948"/>
      <c r="G70" s="20"/>
      <c r="H70" s="20"/>
      <c r="I70" s="20"/>
      <c r="J70" s="20"/>
      <c r="K70" s="341"/>
      <c r="L70" s="16"/>
      <c r="M70" s="16"/>
    </row>
    <row r="71" spans="1:13" ht="18" customHeight="1" x14ac:dyDescent="0.2">
      <c r="B71" s="1026" t="s">
        <v>169</v>
      </c>
      <c r="C71" s="1026"/>
      <c r="D71" s="1026"/>
      <c r="E71" s="1026"/>
      <c r="F71" s="1026"/>
      <c r="G71" s="20"/>
      <c r="H71" s="20"/>
      <c r="I71" s="20"/>
      <c r="J71" s="20"/>
      <c r="K71" s="341"/>
      <c r="L71" s="16"/>
      <c r="M71" s="16"/>
    </row>
    <row r="72" spans="1:13" x14ac:dyDescent="0.2">
      <c r="A72" s="311">
        <f>'Budget Plan'!A73</f>
        <v>0</v>
      </c>
      <c r="B72" s="1027" t="str">
        <f>'Budget Plan'!C73</f>
        <v>Advertising / Interview / Recruitment</v>
      </c>
      <c r="C72" s="1028"/>
      <c r="D72" s="1028"/>
      <c r="E72" s="1028"/>
      <c r="F72" s="1028"/>
      <c r="G72" s="114">
        <f>'Budget Plan'!G73</f>
        <v>0</v>
      </c>
      <c r="H72" s="114">
        <f>Virements!L71</f>
        <v>0</v>
      </c>
      <c r="I72" s="154"/>
      <c r="J72" s="114">
        <f>H72-I72</f>
        <v>0</v>
      </c>
      <c r="K72" s="502"/>
      <c r="L72" s="16"/>
      <c r="M72" s="16"/>
    </row>
    <row r="73" spans="1:13" x14ac:dyDescent="0.2">
      <c r="A73" s="311">
        <f>'Budget Plan'!A74</f>
        <v>0</v>
      </c>
      <c r="B73" s="991" t="str">
        <f>'Budget Plan'!C74</f>
        <v>Long Service Awards / Premature Retirement</v>
      </c>
      <c r="C73" s="992"/>
      <c r="D73" s="992"/>
      <c r="E73" s="992"/>
      <c r="F73" s="992"/>
      <c r="G73" s="114">
        <f>'Budget Plan'!G74</f>
        <v>0</v>
      </c>
      <c r="H73" s="114">
        <f>Virements!L72</f>
        <v>0</v>
      </c>
      <c r="I73" s="154"/>
      <c r="J73" s="114">
        <f t="shared" ref="J73:J79" si="3">H73-I73</f>
        <v>0</v>
      </c>
      <c r="K73" s="502"/>
      <c r="L73" s="16"/>
      <c r="M73" s="16"/>
    </row>
    <row r="74" spans="1:13" x14ac:dyDescent="0.2">
      <c r="A74" s="311">
        <f>'Budget Plan'!A75</f>
        <v>0</v>
      </c>
      <c r="B74" s="991" t="str">
        <f>'Budget Plan'!C75</f>
        <v>Staff Travel / Travel / Subsistence</v>
      </c>
      <c r="C74" s="992"/>
      <c r="D74" s="992"/>
      <c r="E74" s="992"/>
      <c r="F74" s="992"/>
      <c r="G74" s="114">
        <f>'Budget Plan'!G75</f>
        <v>0</v>
      </c>
      <c r="H74" s="114">
        <f>Virements!L73</f>
        <v>0</v>
      </c>
      <c r="I74" s="154"/>
      <c r="J74" s="114">
        <f t="shared" si="3"/>
        <v>0</v>
      </c>
      <c r="K74" s="502"/>
      <c r="L74" s="16"/>
      <c r="M74" s="16"/>
    </row>
    <row r="75" spans="1:13" x14ac:dyDescent="0.2">
      <c r="A75" s="311">
        <f>'Budget Plan'!A76</f>
        <v>0</v>
      </c>
      <c r="B75" s="991" t="str">
        <f>'Budget Plan'!C76</f>
        <v>Other Indirect Employee Expenses</v>
      </c>
      <c r="C75" s="992"/>
      <c r="D75" s="992"/>
      <c r="E75" s="992"/>
      <c r="F75" s="992"/>
      <c r="G75" s="114">
        <f>'Budget Plan'!G76</f>
        <v>0</v>
      </c>
      <c r="H75" s="114">
        <f>Virements!L74</f>
        <v>0</v>
      </c>
      <c r="I75" s="154"/>
      <c r="J75" s="114">
        <f t="shared" si="3"/>
        <v>0</v>
      </c>
      <c r="K75" s="502"/>
      <c r="L75" s="16"/>
      <c r="M75" s="16"/>
    </row>
    <row r="76" spans="1:13" x14ac:dyDescent="0.2">
      <c r="A76" s="311">
        <f>'Budget Plan'!A77</f>
        <v>0</v>
      </c>
      <c r="B76" s="991" t="str">
        <f>'Budget Plan'!C77</f>
        <v>Duty Meals</v>
      </c>
      <c r="C76" s="992"/>
      <c r="D76" s="992"/>
      <c r="E76" s="992"/>
      <c r="F76" s="992"/>
      <c r="G76" s="114">
        <f>'Budget Plan'!G77</f>
        <v>0</v>
      </c>
      <c r="H76" s="114">
        <f>Virements!L75</f>
        <v>0</v>
      </c>
      <c r="I76" s="154"/>
      <c r="J76" s="114">
        <f t="shared" si="3"/>
        <v>0</v>
      </c>
      <c r="K76" s="502"/>
      <c r="L76" s="16"/>
      <c r="M76" s="16"/>
    </row>
    <row r="77" spans="1:13" x14ac:dyDescent="0.2">
      <c r="A77" s="311">
        <f>'Budget Plan'!A78</f>
        <v>0</v>
      </c>
      <c r="B77" s="991" t="str">
        <f>'Budget Plan'!C78</f>
        <v>Staff Development And Training</v>
      </c>
      <c r="C77" s="992"/>
      <c r="D77" s="992"/>
      <c r="E77" s="992"/>
      <c r="F77" s="992"/>
      <c r="G77" s="114">
        <f>'Budget Plan'!G78</f>
        <v>0</v>
      </c>
      <c r="H77" s="114">
        <f>Virements!L76</f>
        <v>0</v>
      </c>
      <c r="I77" s="154"/>
      <c r="J77" s="114">
        <f t="shared" si="3"/>
        <v>0</v>
      </c>
      <c r="K77" s="502"/>
      <c r="L77" s="16"/>
      <c r="M77" s="16"/>
    </row>
    <row r="78" spans="1:13" x14ac:dyDescent="0.2">
      <c r="A78" s="311">
        <f>'Budget Plan'!A79</f>
        <v>0</v>
      </c>
      <c r="B78" s="1027" t="str">
        <f>'Budget Plan'!C79</f>
        <v>Supply Teacher Insurance Premiums - Inc. Maternity</v>
      </c>
      <c r="C78" s="1028"/>
      <c r="D78" s="1028"/>
      <c r="E78" s="1028"/>
      <c r="F78" s="1028"/>
      <c r="G78" s="114">
        <f>'Budget Plan'!G79</f>
        <v>0</v>
      </c>
      <c r="H78" s="114">
        <f>Virements!L77</f>
        <v>0</v>
      </c>
      <c r="I78" s="154"/>
      <c r="J78" s="114">
        <f t="shared" si="3"/>
        <v>0</v>
      </c>
      <c r="K78" s="502"/>
      <c r="L78" s="16"/>
      <c r="M78" s="16"/>
    </row>
    <row r="79" spans="1:13" ht="13.5" thickBot="1" x14ac:dyDescent="0.25">
      <c r="A79" s="311">
        <f>'Budget Plan'!A80</f>
        <v>0</v>
      </c>
      <c r="B79" s="1027" t="str">
        <f>'Budget Plan'!C80</f>
        <v>Staff Related Insurance Premiums</v>
      </c>
      <c r="C79" s="1028"/>
      <c r="D79" s="1028"/>
      <c r="E79" s="1028"/>
      <c r="F79" s="1028"/>
      <c r="G79" s="132">
        <f>'Budget Plan'!G80</f>
        <v>0</v>
      </c>
      <c r="H79" s="132">
        <f>Virements!L78</f>
        <v>0</v>
      </c>
      <c r="I79" s="155"/>
      <c r="J79" s="114">
        <f t="shared" si="3"/>
        <v>0</v>
      </c>
      <c r="K79" s="502"/>
      <c r="L79" s="16"/>
      <c r="M79" s="16"/>
    </row>
    <row r="80" spans="1:13" ht="18" customHeight="1" thickBot="1" x14ac:dyDescent="0.25">
      <c r="B80" s="1034" t="s">
        <v>195</v>
      </c>
      <c r="C80" s="1035"/>
      <c r="D80" s="1035"/>
      <c r="E80" s="1035"/>
      <c r="F80" s="1035"/>
      <c r="G80" s="136">
        <f>SUM(G72:G79)</f>
        <v>0</v>
      </c>
      <c r="H80" s="137">
        <f>SUM(H72:H79)</f>
        <v>0</v>
      </c>
      <c r="I80" s="137">
        <f>SUM(I72:I79)</f>
        <v>0</v>
      </c>
      <c r="J80" s="119">
        <f>SUM(J72:J79)</f>
        <v>0</v>
      </c>
      <c r="K80" s="341"/>
      <c r="L80" s="16"/>
      <c r="M80" s="16"/>
    </row>
    <row r="81" spans="1:13" ht="13.5" thickBot="1" x14ac:dyDescent="0.25">
      <c r="B81" s="948"/>
      <c r="C81" s="948"/>
      <c r="D81" s="948"/>
      <c r="E81" s="948"/>
      <c r="F81" s="948"/>
      <c r="G81" s="20"/>
      <c r="H81" s="20"/>
      <c r="I81" s="20"/>
      <c r="J81" s="20"/>
      <c r="K81" s="341"/>
      <c r="L81" s="16"/>
      <c r="M81" s="16"/>
    </row>
    <row r="82" spans="1:13" x14ac:dyDescent="0.2">
      <c r="B82" s="1019" t="s">
        <v>196</v>
      </c>
      <c r="C82" s="1020"/>
      <c r="D82" s="1020"/>
      <c r="E82" s="1020"/>
      <c r="F82" s="1020"/>
      <c r="G82" s="1008">
        <f>G80+G69+G55</f>
        <v>0</v>
      </c>
      <c r="H82" s="1071">
        <f>H80+H69+H55</f>
        <v>0</v>
      </c>
      <c r="I82" s="1071">
        <f>I80+I69+I55</f>
        <v>0</v>
      </c>
      <c r="J82" s="995">
        <f>J80+J69+J55</f>
        <v>0</v>
      </c>
      <c r="K82" s="341"/>
      <c r="L82" s="16"/>
      <c r="M82" s="16"/>
    </row>
    <row r="83" spans="1:13" ht="13.5" thickBot="1" x14ac:dyDescent="0.25">
      <c r="B83" s="1023"/>
      <c r="C83" s="1024"/>
      <c r="D83" s="1024"/>
      <c r="E83" s="1024"/>
      <c r="F83" s="1024"/>
      <c r="G83" s="1010"/>
      <c r="H83" s="1072"/>
      <c r="I83" s="1072"/>
      <c r="J83" s="997"/>
      <c r="K83" s="341"/>
      <c r="L83" s="16"/>
      <c r="M83" s="16"/>
    </row>
    <row r="84" spans="1:13" x14ac:dyDescent="0.2">
      <c r="B84" s="948"/>
      <c r="C84" s="948"/>
      <c r="D84" s="948"/>
      <c r="E84" s="948"/>
      <c r="F84" s="948"/>
      <c r="G84" s="20"/>
      <c r="H84" s="20"/>
      <c r="I84" s="20"/>
      <c r="J84" s="20"/>
      <c r="K84" s="341"/>
      <c r="L84" s="16"/>
      <c r="M84" s="16"/>
    </row>
    <row r="85" spans="1:13" x14ac:dyDescent="0.2">
      <c r="B85" s="1025" t="s">
        <v>197</v>
      </c>
      <c r="C85" s="1025"/>
      <c r="D85" s="1025"/>
      <c r="E85" s="1025"/>
      <c r="F85" s="1025"/>
      <c r="G85" s="20"/>
      <c r="H85" s="20"/>
      <c r="I85" s="20"/>
      <c r="J85" s="20"/>
      <c r="K85" s="341"/>
      <c r="L85" s="16"/>
      <c r="M85" s="16"/>
    </row>
    <row r="86" spans="1:13" x14ac:dyDescent="0.2">
      <c r="B86" s="1026"/>
      <c r="C86" s="1026"/>
      <c r="D86" s="1026"/>
      <c r="E86" s="1026"/>
      <c r="F86" s="1026"/>
      <c r="G86" s="20"/>
      <c r="H86" s="20"/>
      <c r="I86" s="20"/>
      <c r="J86" s="20"/>
      <c r="K86" s="341"/>
      <c r="L86" s="16"/>
      <c r="M86" s="16"/>
    </row>
    <row r="87" spans="1:13" x14ac:dyDescent="0.2">
      <c r="A87" s="311">
        <f>'Budget Plan'!A85</f>
        <v>0</v>
      </c>
      <c r="B87" s="1027" t="str">
        <f>'Budget Plan'!C85</f>
        <v>Repairs &amp; Maintenance</v>
      </c>
      <c r="C87" s="1028"/>
      <c r="D87" s="1028"/>
      <c r="E87" s="1028"/>
      <c r="F87" s="1028"/>
      <c r="G87" s="114">
        <f>'Budget Plan'!G85</f>
        <v>0</v>
      </c>
      <c r="H87" s="114">
        <f>Virements!L86</f>
        <v>0</v>
      </c>
      <c r="I87" s="154"/>
      <c r="J87" s="114">
        <f>H87-I87</f>
        <v>0</v>
      </c>
      <c r="K87" s="502"/>
      <c r="L87" s="16"/>
      <c r="M87" s="16"/>
    </row>
    <row r="88" spans="1:13" x14ac:dyDescent="0.2">
      <c r="A88" s="311">
        <f>'Budget Plan'!A86</f>
        <v>0</v>
      </c>
      <c r="B88" s="1027" t="str">
        <f>'Budget Plan'!C86</f>
        <v>Grounds Maintenance &amp; Improvement</v>
      </c>
      <c r="C88" s="1028"/>
      <c r="D88" s="1028"/>
      <c r="E88" s="1028"/>
      <c r="F88" s="1028"/>
      <c r="G88" s="114">
        <f>'Budget Plan'!G86</f>
        <v>0</v>
      </c>
      <c r="H88" s="114">
        <f>Virements!L87</f>
        <v>0</v>
      </c>
      <c r="I88" s="154"/>
      <c r="J88" s="114">
        <f t="shared" ref="J88:J96" si="4">H88-I88</f>
        <v>0</v>
      </c>
      <c r="K88" s="502"/>
      <c r="L88" s="16"/>
      <c r="M88" s="16"/>
    </row>
    <row r="89" spans="1:13" x14ac:dyDescent="0.2">
      <c r="A89" s="311">
        <f>'Budget Plan'!A87</f>
        <v>0</v>
      </c>
      <c r="B89" s="1027" t="str">
        <f>'Budget Plan'!C87</f>
        <v>Cleaning &amp; Caretaking</v>
      </c>
      <c r="C89" s="1028"/>
      <c r="D89" s="1028"/>
      <c r="E89" s="1028"/>
      <c r="F89" s="1028"/>
      <c r="G89" s="114">
        <f>'Budget Plan'!G87</f>
        <v>0</v>
      </c>
      <c r="H89" s="114">
        <f>Virements!L88</f>
        <v>0</v>
      </c>
      <c r="I89" s="154"/>
      <c r="J89" s="114">
        <f t="shared" si="4"/>
        <v>0</v>
      </c>
      <c r="K89" s="502"/>
      <c r="L89" s="16"/>
      <c r="M89" s="16"/>
    </row>
    <row r="90" spans="1:13" x14ac:dyDescent="0.2">
      <c r="A90" s="311">
        <f>'Budget Plan'!A88</f>
        <v>0</v>
      </c>
      <c r="B90" s="991" t="str">
        <f>'Budget Plan'!C88</f>
        <v>Water &amp; Sewerage</v>
      </c>
      <c r="C90" s="992"/>
      <c r="D90" s="992"/>
      <c r="E90" s="992"/>
      <c r="F90" s="992"/>
      <c r="G90" s="114">
        <f>'Budget Plan'!G88</f>
        <v>0</v>
      </c>
      <c r="H90" s="114">
        <f>Virements!L89</f>
        <v>0</v>
      </c>
      <c r="I90" s="154"/>
      <c r="J90" s="114">
        <f t="shared" si="4"/>
        <v>0</v>
      </c>
      <c r="K90" s="502"/>
      <c r="L90" s="16"/>
      <c r="M90" s="16"/>
    </row>
    <row r="91" spans="1:13" x14ac:dyDescent="0.2">
      <c r="A91" s="311">
        <f>'Budget Plan'!A89</f>
        <v>0</v>
      </c>
      <c r="B91" s="991" t="str">
        <f>'Budget Plan'!C89</f>
        <v>Oil</v>
      </c>
      <c r="C91" s="992"/>
      <c r="D91" s="992"/>
      <c r="E91" s="992"/>
      <c r="F91" s="992"/>
      <c r="G91" s="114">
        <f>'Budget Plan'!G89</f>
        <v>0</v>
      </c>
      <c r="H91" s="114">
        <f>Virements!L90</f>
        <v>0</v>
      </c>
      <c r="I91" s="154"/>
      <c r="J91" s="114">
        <f t="shared" si="4"/>
        <v>0</v>
      </c>
      <c r="K91" s="502"/>
      <c r="L91" s="16"/>
      <c r="M91" s="16"/>
    </row>
    <row r="92" spans="1:13" x14ac:dyDescent="0.2">
      <c r="A92" s="311">
        <f>'Budget Plan'!A90</f>
        <v>0</v>
      </c>
      <c r="B92" s="991" t="str">
        <f>'Budget Plan'!C90</f>
        <v>Gas &amp; LPG</v>
      </c>
      <c r="C92" s="992"/>
      <c r="D92" s="992"/>
      <c r="E92" s="992"/>
      <c r="F92" s="992"/>
      <c r="G92" s="114">
        <f>'Budget Plan'!G90</f>
        <v>0</v>
      </c>
      <c r="H92" s="114">
        <f>Virements!L91</f>
        <v>0</v>
      </c>
      <c r="I92" s="154"/>
      <c r="J92" s="114">
        <f t="shared" si="4"/>
        <v>0</v>
      </c>
      <c r="K92" s="502"/>
      <c r="L92" s="16"/>
      <c r="M92" s="16"/>
    </row>
    <row r="93" spans="1:13" x14ac:dyDescent="0.2">
      <c r="A93" s="311">
        <f>'Budget Plan'!A91</f>
        <v>0</v>
      </c>
      <c r="B93" s="991" t="str">
        <f>'Budget Plan'!C91</f>
        <v>Electricity</v>
      </c>
      <c r="C93" s="992"/>
      <c r="D93" s="992"/>
      <c r="E93" s="992"/>
      <c r="F93" s="992"/>
      <c r="G93" s="114">
        <f>'Budget Plan'!G91</f>
        <v>0</v>
      </c>
      <c r="H93" s="114">
        <f>Virements!L92</f>
        <v>0</v>
      </c>
      <c r="I93" s="154"/>
      <c r="J93" s="114">
        <f t="shared" si="4"/>
        <v>0</v>
      </c>
      <c r="K93" s="502"/>
      <c r="L93" s="16"/>
      <c r="M93" s="16"/>
    </row>
    <row r="94" spans="1:13" x14ac:dyDescent="0.2">
      <c r="A94" s="311">
        <f>'Budget Plan'!A92</f>
        <v>0</v>
      </c>
      <c r="B94" s="991" t="str">
        <f>'Budget Plan'!C92</f>
        <v>Rates</v>
      </c>
      <c r="C94" s="992"/>
      <c r="D94" s="992"/>
      <c r="E94" s="992"/>
      <c r="F94" s="992"/>
      <c r="G94" s="114" t="str">
        <f>'Budget Plan'!G92</f>
        <v/>
      </c>
      <c r="H94" s="114">
        <f>Virements!L93</f>
        <v>0</v>
      </c>
      <c r="I94" s="154"/>
      <c r="J94" s="114">
        <f t="shared" si="4"/>
        <v>0</v>
      </c>
      <c r="K94" s="502"/>
      <c r="L94" s="16"/>
      <c r="M94" s="16"/>
    </row>
    <row r="95" spans="1:13" x14ac:dyDescent="0.2">
      <c r="A95" s="311">
        <f>'Budget Plan'!A93</f>
        <v>0</v>
      </c>
      <c r="B95" s="991" t="str">
        <f>'Budget Plan'!C93</f>
        <v>Rent</v>
      </c>
      <c r="C95" s="992"/>
      <c r="D95" s="992"/>
      <c r="E95" s="992"/>
      <c r="F95" s="992"/>
      <c r="G95" s="114">
        <f>'Budget Plan'!G93</f>
        <v>0</v>
      </c>
      <c r="H95" s="114">
        <f>Virements!L94</f>
        <v>0</v>
      </c>
      <c r="I95" s="154"/>
      <c r="J95" s="114">
        <f t="shared" si="4"/>
        <v>0</v>
      </c>
      <c r="K95" s="502"/>
      <c r="L95" s="16"/>
      <c r="M95" s="16"/>
    </row>
    <row r="96" spans="1:13" ht="13.5" thickBot="1" x14ac:dyDescent="0.25">
      <c r="A96" s="311">
        <f>'Budget Plan'!A94</f>
        <v>0</v>
      </c>
      <c r="B96" s="1027" t="str">
        <f>'Budget Plan'!C94</f>
        <v>Other Premises Costs</v>
      </c>
      <c r="C96" s="1028"/>
      <c r="D96" s="1028"/>
      <c r="E96" s="1028"/>
      <c r="F96" s="1028"/>
      <c r="G96" s="132">
        <f>'Budget Plan'!G94</f>
        <v>0</v>
      </c>
      <c r="H96" s="132">
        <f>Virements!L95</f>
        <v>0</v>
      </c>
      <c r="I96" s="155"/>
      <c r="J96" s="114">
        <f t="shared" si="4"/>
        <v>0</v>
      </c>
      <c r="K96" s="502"/>
      <c r="L96" s="16"/>
      <c r="M96" s="16"/>
    </row>
    <row r="97" spans="1:13" ht="18" customHeight="1" thickBot="1" x14ac:dyDescent="0.25">
      <c r="B97" s="1034" t="s">
        <v>232</v>
      </c>
      <c r="C97" s="1035"/>
      <c r="D97" s="1035"/>
      <c r="E97" s="1035"/>
      <c r="F97" s="1035"/>
      <c r="G97" s="136">
        <f>SUM(G87:G96)</f>
        <v>0</v>
      </c>
      <c r="H97" s="137">
        <f>SUM(H87:H96)</f>
        <v>0</v>
      </c>
      <c r="I97" s="137">
        <f>SUM(I87:I96)</f>
        <v>0</v>
      </c>
      <c r="J97" s="119">
        <f>SUM(J87:J96)</f>
        <v>0</v>
      </c>
      <c r="K97" s="341"/>
      <c r="L97" s="16"/>
      <c r="M97" s="16"/>
    </row>
    <row r="98" spans="1:13" x14ac:dyDescent="0.2">
      <c r="B98" s="948"/>
      <c r="C98" s="948"/>
      <c r="D98" s="948"/>
      <c r="E98" s="948"/>
      <c r="F98" s="948"/>
      <c r="G98" s="20"/>
      <c r="H98" s="20"/>
      <c r="I98" s="20"/>
      <c r="J98" s="20"/>
      <c r="K98" s="341"/>
      <c r="L98" s="16"/>
      <c r="M98" s="16"/>
    </row>
    <row r="99" spans="1:13" x14ac:dyDescent="0.2">
      <c r="B99" s="1025" t="s">
        <v>233</v>
      </c>
      <c r="C99" s="1025"/>
      <c r="D99" s="1025"/>
      <c r="E99" s="1025"/>
      <c r="F99" s="1025"/>
      <c r="G99" s="20"/>
      <c r="H99" s="20"/>
      <c r="I99" s="20"/>
      <c r="J99" s="20"/>
      <c r="K99" s="341"/>
      <c r="L99" s="16"/>
      <c r="M99" s="16"/>
    </row>
    <row r="100" spans="1:13" x14ac:dyDescent="0.2">
      <c r="B100" s="1026"/>
      <c r="C100" s="1026"/>
      <c r="D100" s="1026"/>
      <c r="E100" s="1026"/>
      <c r="F100" s="1026"/>
      <c r="G100" s="20"/>
      <c r="H100" s="20"/>
      <c r="I100" s="20"/>
      <c r="J100" s="20"/>
      <c r="K100" s="341"/>
      <c r="L100" s="16"/>
      <c r="M100" s="16"/>
    </row>
    <row r="101" spans="1:13" x14ac:dyDescent="0.2">
      <c r="A101" s="311">
        <f>'Budget Plan'!A98</f>
        <v>0</v>
      </c>
      <c r="B101" s="1027" t="str">
        <f>'Budget Plan'!C98</f>
        <v>Educational Supplies &amp; Services</v>
      </c>
      <c r="C101" s="1028"/>
      <c r="D101" s="1028"/>
      <c r="E101" s="1028"/>
      <c r="F101" s="1028"/>
      <c r="G101" s="114">
        <f>'Budget Plan'!G98</f>
        <v>0</v>
      </c>
      <c r="H101" s="114">
        <f>Virements!L100</f>
        <v>0</v>
      </c>
      <c r="I101" s="154"/>
      <c r="J101" s="114">
        <f>H101-I101</f>
        <v>0</v>
      </c>
      <c r="K101" s="502"/>
      <c r="L101" s="16"/>
      <c r="M101" s="16"/>
    </row>
    <row r="102" spans="1:13" x14ac:dyDescent="0.2">
      <c r="A102" s="311">
        <f>'Budget Plan'!A99</f>
        <v>0</v>
      </c>
      <c r="B102" s="991" t="str">
        <f>'Budget Plan'!C99</f>
        <v>Educational Visits</v>
      </c>
      <c r="C102" s="992"/>
      <c r="D102" s="992"/>
      <c r="E102" s="992"/>
      <c r="F102" s="992"/>
      <c r="G102" s="114">
        <f>'Budget Plan'!G99</f>
        <v>0</v>
      </c>
      <c r="H102" s="114">
        <f>Virements!L101</f>
        <v>0</v>
      </c>
      <c r="I102" s="154"/>
      <c r="J102" s="114">
        <f>H102-I102</f>
        <v>0</v>
      </c>
      <c r="K102" s="502"/>
      <c r="L102" s="16"/>
      <c r="M102" s="16"/>
    </row>
    <row r="103" spans="1:13" x14ac:dyDescent="0.2">
      <c r="A103" s="311">
        <f>'Budget Plan'!A100</f>
        <v>0</v>
      </c>
      <c r="B103" s="991" t="str">
        <f>LEFT('Budget Plan'!C100,22)</f>
        <v>ICT Learning Resources</v>
      </c>
      <c r="C103" s="992"/>
      <c r="D103" s="992"/>
      <c r="E103" s="992"/>
      <c r="F103" s="992"/>
      <c r="G103" s="114">
        <f>'Budget Plan'!G100</f>
        <v>0</v>
      </c>
      <c r="H103" s="114">
        <f>Virements!L102</f>
        <v>0</v>
      </c>
      <c r="I103" s="154"/>
      <c r="J103" s="114">
        <f>H103-I103</f>
        <v>0</v>
      </c>
      <c r="K103" s="502"/>
      <c r="L103" s="16"/>
      <c r="M103" s="16"/>
    </row>
    <row r="104" spans="1:13" ht="13.5" thickBot="1" x14ac:dyDescent="0.25">
      <c r="A104" s="311">
        <f>'Budget Plan'!A101</f>
        <v>0</v>
      </c>
      <c r="B104" s="1027" t="str">
        <f>'Budget Plan'!C101</f>
        <v>Exam Fees</v>
      </c>
      <c r="C104" s="1028"/>
      <c r="D104" s="1028"/>
      <c r="E104" s="1028"/>
      <c r="F104" s="1028"/>
      <c r="G104" s="132">
        <f>'Budget Plan'!G101</f>
        <v>0</v>
      </c>
      <c r="H104" s="132">
        <f>Virements!L103</f>
        <v>0</v>
      </c>
      <c r="I104" s="155"/>
      <c r="J104" s="114">
        <f>H104-I104</f>
        <v>0</v>
      </c>
      <c r="K104" s="502"/>
      <c r="L104" s="16"/>
      <c r="M104" s="16"/>
    </row>
    <row r="105" spans="1:13" ht="18" customHeight="1" thickBot="1" x14ac:dyDescent="0.25">
      <c r="B105" s="1034" t="s">
        <v>246</v>
      </c>
      <c r="C105" s="1035"/>
      <c r="D105" s="1035"/>
      <c r="E105" s="1035"/>
      <c r="F105" s="1035"/>
      <c r="G105" s="136">
        <f>SUM(G101:G104)</f>
        <v>0</v>
      </c>
      <c r="H105" s="137">
        <f>SUM(H101:H104)</f>
        <v>0</v>
      </c>
      <c r="I105" s="137">
        <f>SUM(I101:I104)</f>
        <v>0</v>
      </c>
      <c r="J105" s="119">
        <f>SUM(J101:J104)</f>
        <v>0</v>
      </c>
      <c r="K105" s="341"/>
      <c r="L105" s="16"/>
      <c r="M105" s="16"/>
    </row>
    <row r="106" spans="1:13" x14ac:dyDescent="0.2">
      <c r="B106" s="948"/>
      <c r="C106" s="948"/>
      <c r="D106" s="948"/>
      <c r="E106" s="948"/>
      <c r="F106" s="948"/>
      <c r="G106" s="20"/>
      <c r="H106" s="20"/>
      <c r="I106" s="20"/>
      <c r="J106" s="20"/>
      <c r="K106" s="341"/>
      <c r="L106" s="16"/>
      <c r="M106" s="16"/>
    </row>
    <row r="107" spans="1:13" x14ac:dyDescent="0.2">
      <c r="B107" s="1025" t="s">
        <v>405</v>
      </c>
      <c r="C107" s="1025"/>
      <c r="D107" s="1025"/>
      <c r="E107" s="1025"/>
      <c r="F107" s="1025"/>
      <c r="G107" s="20"/>
      <c r="H107" s="20"/>
      <c r="I107" s="20"/>
      <c r="J107" s="20"/>
      <c r="K107" s="341"/>
      <c r="L107" s="16"/>
      <c r="M107" s="16"/>
    </row>
    <row r="108" spans="1:13" x14ac:dyDescent="0.2">
      <c r="B108" s="1026"/>
      <c r="C108" s="1026"/>
      <c r="D108" s="1026"/>
      <c r="E108" s="1026"/>
      <c r="F108" s="1026"/>
      <c r="G108" s="20"/>
      <c r="H108" s="20"/>
      <c r="I108" s="20"/>
      <c r="J108" s="20"/>
      <c r="K108" s="341"/>
      <c r="L108" s="16"/>
      <c r="M108" s="16"/>
    </row>
    <row r="109" spans="1:13" x14ac:dyDescent="0.2">
      <c r="A109" s="311">
        <f>'Budget Plan'!A105</f>
        <v>0</v>
      </c>
      <c r="B109" s="1028" t="str">
        <f>'Budget Plan'!C105</f>
        <v>Administrative Supplies &amp; Maintenance</v>
      </c>
      <c r="C109" s="1028"/>
      <c r="D109" s="1028"/>
      <c r="E109" s="1028"/>
      <c r="F109" s="1028"/>
      <c r="G109" s="114">
        <f>'Budget Plan'!G105</f>
        <v>0</v>
      </c>
      <c r="H109" s="114">
        <f>Virements!L108</f>
        <v>0</v>
      </c>
      <c r="I109" s="154"/>
      <c r="J109" s="114">
        <f>H109-I109</f>
        <v>0</v>
      </c>
      <c r="K109" s="502"/>
      <c r="L109" s="16"/>
      <c r="M109" s="16"/>
    </row>
    <row r="110" spans="1:13" x14ac:dyDescent="0.2">
      <c r="A110" s="311">
        <f>'Budget Plan'!A106</f>
        <v>0</v>
      </c>
      <c r="B110" s="991" t="str">
        <f>'Budget Plan'!C106</f>
        <v>Telephone Rental &amp; Calls</v>
      </c>
      <c r="C110" s="992"/>
      <c r="D110" s="992"/>
      <c r="E110" s="992"/>
      <c r="F110" s="992"/>
      <c r="G110" s="114">
        <f>'Budget Plan'!G106</f>
        <v>0</v>
      </c>
      <c r="H110" s="114">
        <f>Virements!L109</f>
        <v>0</v>
      </c>
      <c r="I110" s="154"/>
      <c r="J110" s="114">
        <f t="shared" ref="J110:J123" si="5">H110-I110</f>
        <v>0</v>
      </c>
      <c r="K110" s="502"/>
      <c r="L110" s="16"/>
      <c r="M110" s="16"/>
    </row>
    <row r="111" spans="1:13" x14ac:dyDescent="0.2">
      <c r="A111" s="311">
        <f>'Budget Plan'!A107</f>
        <v>0</v>
      </c>
      <c r="B111" s="991" t="str">
        <f>'Budget Plan'!C107</f>
        <v>Postage</v>
      </c>
      <c r="C111" s="992"/>
      <c r="D111" s="992"/>
      <c r="E111" s="992"/>
      <c r="F111" s="992"/>
      <c r="G111" s="114">
        <f>'Budget Plan'!G107</f>
        <v>0</v>
      </c>
      <c r="H111" s="114">
        <f>Virements!L110</f>
        <v>0</v>
      </c>
      <c r="I111" s="154"/>
      <c r="J111" s="114">
        <f t="shared" si="5"/>
        <v>0</v>
      </c>
      <c r="K111" s="502"/>
      <c r="L111" s="16"/>
      <c r="M111" s="16"/>
    </row>
    <row r="112" spans="1:13" x14ac:dyDescent="0.2">
      <c r="A112" s="311">
        <f>'Budget Plan'!A108</f>
        <v>0</v>
      </c>
      <c r="B112" s="991" t="str">
        <f>'Budget Plan'!C108</f>
        <v>Bank Charges</v>
      </c>
      <c r="C112" s="992"/>
      <c r="D112" s="992"/>
      <c r="E112" s="992"/>
      <c r="F112" s="992"/>
      <c r="G112" s="114">
        <f>'Budget Plan'!G108</f>
        <v>0</v>
      </c>
      <c r="H112" s="114">
        <f>Virements!L111</f>
        <v>0</v>
      </c>
      <c r="I112" s="154"/>
      <c r="J112" s="114">
        <f t="shared" si="5"/>
        <v>0</v>
      </c>
      <c r="K112" s="502"/>
      <c r="L112" s="16"/>
      <c r="M112" s="16"/>
    </row>
    <row r="113" spans="1:13" x14ac:dyDescent="0.2">
      <c r="A113" s="311">
        <f>'Budget Plan'!A109</f>
        <v>0</v>
      </c>
      <c r="B113" s="1027" t="str">
        <f>'Budget Plan'!C109</f>
        <v>Other Insurance Premiums</v>
      </c>
      <c r="C113" s="1028"/>
      <c r="D113" s="1028"/>
      <c r="E113" s="1028"/>
      <c r="F113" s="1028"/>
      <c r="G113" s="114">
        <f>'Budget Plan'!G109</f>
        <v>0</v>
      </c>
      <c r="H113" s="114">
        <f>Virements!L112</f>
        <v>0</v>
      </c>
      <c r="I113" s="154"/>
      <c r="J113" s="114">
        <f t="shared" si="5"/>
        <v>0</v>
      </c>
      <c r="K113" s="502"/>
      <c r="L113" s="16"/>
      <c r="M113" s="16"/>
    </row>
    <row r="114" spans="1:13" x14ac:dyDescent="0.2">
      <c r="A114" s="311">
        <f>'Budget Plan'!A110</f>
        <v>0</v>
      </c>
      <c r="B114" s="991" t="str">
        <f>'Budget Plan'!C110</f>
        <v>Special Facilities - Supplies &amp; Materials</v>
      </c>
      <c r="C114" s="992"/>
      <c r="D114" s="992"/>
      <c r="E114" s="992"/>
      <c r="F114" s="992"/>
      <c r="G114" s="114">
        <f>'Budget Plan'!G110</f>
        <v>0</v>
      </c>
      <c r="H114" s="114">
        <f>Virements!L113</f>
        <v>0</v>
      </c>
      <c r="I114" s="154"/>
      <c r="J114" s="114">
        <f t="shared" si="5"/>
        <v>0</v>
      </c>
      <c r="K114" s="502"/>
      <c r="L114" s="16"/>
      <c r="M114" s="16"/>
    </row>
    <row r="115" spans="1:13" x14ac:dyDescent="0.2">
      <c r="A115" s="311">
        <f>'Budget Plan'!A111</f>
        <v>0</v>
      </c>
      <c r="B115" s="991" t="str">
        <f>'Budget Plan'!C111</f>
        <v>Payments to Other Schools</v>
      </c>
      <c r="C115" s="992"/>
      <c r="D115" s="992"/>
      <c r="E115" s="992"/>
      <c r="F115" s="992"/>
      <c r="G115" s="114">
        <f>'Budget Plan'!G111</f>
        <v>0</v>
      </c>
      <c r="H115" s="114">
        <f>Virements!L114</f>
        <v>0</v>
      </c>
      <c r="I115" s="154"/>
      <c r="J115" s="114">
        <f t="shared" si="5"/>
        <v>0</v>
      </c>
      <c r="K115" s="502"/>
      <c r="L115" s="16"/>
      <c r="M115" s="16"/>
    </row>
    <row r="116" spans="1:13" x14ac:dyDescent="0.2">
      <c r="A116" s="311">
        <f>'Budget Plan'!A112</f>
        <v>0</v>
      </c>
      <c r="B116" s="991" t="str">
        <f>'Budget Plan'!C112</f>
        <v>Catering Services</v>
      </c>
      <c r="C116" s="992"/>
      <c r="D116" s="992"/>
      <c r="E116" s="992"/>
      <c r="F116" s="992"/>
      <c r="G116" s="114">
        <f>'Budget Plan'!G112</f>
        <v>0</v>
      </c>
      <c r="H116" s="114">
        <f>Virements!L115</f>
        <v>0</v>
      </c>
      <c r="I116" s="154"/>
      <c r="J116" s="114">
        <f t="shared" si="5"/>
        <v>0</v>
      </c>
      <c r="K116" s="502"/>
      <c r="L116" s="16"/>
      <c r="M116" s="16"/>
    </row>
    <row r="117" spans="1:13" x14ac:dyDescent="0.2">
      <c r="A117" s="311">
        <f>'Budget Plan'!A113</f>
        <v>0</v>
      </c>
      <c r="B117" s="991" t="str">
        <f>'Budget Plan'!C113</f>
        <v>Agency Supply Staff</v>
      </c>
      <c r="C117" s="992"/>
      <c r="D117" s="992"/>
      <c r="E117" s="992"/>
      <c r="F117" s="992"/>
      <c r="G117" s="114">
        <f>'Budget Plan'!G113</f>
        <v>0</v>
      </c>
      <c r="H117" s="114">
        <f>Virements!L116</f>
        <v>0</v>
      </c>
      <c r="I117" s="154"/>
      <c r="J117" s="114">
        <f t="shared" si="5"/>
        <v>0</v>
      </c>
      <c r="K117" s="502"/>
      <c r="L117" s="16"/>
      <c r="M117" s="16"/>
    </row>
    <row r="118" spans="1:13" x14ac:dyDescent="0.2">
      <c r="A118" s="311">
        <f>'Budget Plan'!A114</f>
        <v>0</v>
      </c>
      <c r="B118" s="1027" t="str">
        <f>'Budget Plan'!C114</f>
        <v>Curriculum Services</v>
      </c>
      <c r="C118" s="1028"/>
      <c r="D118" s="1028"/>
      <c r="E118" s="1028"/>
      <c r="F118" s="1028"/>
      <c r="G118" s="114">
        <f>'Budget Plan'!G114</f>
        <v>0</v>
      </c>
      <c r="H118" s="114">
        <f>Virements!L117</f>
        <v>0</v>
      </c>
      <c r="I118" s="154"/>
      <c r="J118" s="114">
        <f t="shared" si="5"/>
        <v>0</v>
      </c>
      <c r="K118" s="502"/>
      <c r="L118" s="16"/>
      <c r="M118" s="16"/>
    </row>
    <row r="119" spans="1:13" x14ac:dyDescent="0.2">
      <c r="A119" s="311">
        <f>'Budget Plan'!A115</f>
        <v>0</v>
      </c>
      <c r="B119" s="991" t="str">
        <f>'Budget Plan'!C115</f>
        <v>Agency Curriculum Staff</v>
      </c>
      <c r="C119" s="992"/>
      <c r="D119" s="992"/>
      <c r="E119" s="992"/>
      <c r="F119" s="992"/>
      <c r="G119" s="114">
        <f>'Budget Plan'!G115</f>
        <v>0</v>
      </c>
      <c r="H119" s="114">
        <f>Virements!L118</f>
        <v>0</v>
      </c>
      <c r="I119" s="154"/>
      <c r="J119" s="114">
        <f t="shared" si="5"/>
        <v>0</v>
      </c>
      <c r="K119" s="502"/>
      <c r="L119" s="16"/>
      <c r="M119" s="16"/>
    </row>
    <row r="120" spans="1:13" x14ac:dyDescent="0.2">
      <c r="A120" s="311">
        <f>'Budget Plan'!A116</f>
        <v>0</v>
      </c>
      <c r="B120" s="991" t="str">
        <f>'Budget Plan'!C116</f>
        <v>Agency Non-Curriculum Staff</v>
      </c>
      <c r="C120" s="992"/>
      <c r="D120" s="992"/>
      <c r="E120" s="992"/>
      <c r="F120" s="992"/>
      <c r="G120" s="114">
        <f>'Budget Plan'!G116</f>
        <v>0</v>
      </c>
      <c r="H120" s="114">
        <f>Virements!L119</f>
        <v>0</v>
      </c>
      <c r="I120" s="154"/>
      <c r="J120" s="114">
        <f t="shared" si="5"/>
        <v>0</v>
      </c>
      <c r="K120" s="502"/>
      <c r="L120" s="16"/>
      <c r="M120" s="16"/>
    </row>
    <row r="121" spans="1:13" x14ac:dyDescent="0.2">
      <c r="A121" s="311">
        <f>'Budget Plan'!A117</f>
        <v>0</v>
      </c>
      <c r="B121" s="1027" t="str">
        <f>'Budget Plan'!C117</f>
        <v>Administrative Services</v>
      </c>
      <c r="C121" s="1028"/>
      <c r="D121" s="1028"/>
      <c r="E121" s="1028"/>
      <c r="F121" s="1028"/>
      <c r="G121" s="114">
        <f>'Budget Plan'!G117</f>
        <v>0</v>
      </c>
      <c r="H121" s="114">
        <f>Virements!L120</f>
        <v>0</v>
      </c>
      <c r="I121" s="154"/>
      <c r="J121" s="114">
        <f t="shared" si="5"/>
        <v>0</v>
      </c>
      <c r="K121" s="502"/>
      <c r="L121" s="16"/>
      <c r="M121" s="16"/>
    </row>
    <row r="122" spans="1:13" x14ac:dyDescent="0.2">
      <c r="A122" s="311">
        <f>'Budget Plan'!A118</f>
        <v>0</v>
      </c>
      <c r="B122" s="991" t="str">
        <f>'Budget Plan'!C118</f>
        <v>Interest Payable</v>
      </c>
      <c r="C122" s="992"/>
      <c r="D122" s="992"/>
      <c r="E122" s="992"/>
      <c r="F122" s="992"/>
      <c r="G122" s="114">
        <f>'Budget Plan'!G118</f>
        <v>0</v>
      </c>
      <c r="H122" s="114">
        <f>Virements!L121</f>
        <v>0</v>
      </c>
      <c r="I122" s="154"/>
      <c r="J122" s="114">
        <f t="shared" si="5"/>
        <v>0</v>
      </c>
      <c r="K122" s="502"/>
      <c r="L122" s="16"/>
      <c r="M122" s="16"/>
    </row>
    <row r="123" spans="1:13" ht="13.5" thickBot="1" x14ac:dyDescent="0.25">
      <c r="A123" s="311">
        <f>'Budget Plan'!A119</f>
        <v>0</v>
      </c>
      <c r="B123" s="1027" t="str">
        <f>'Budget Plan'!C119</f>
        <v>School Fund Expenditure</v>
      </c>
      <c r="C123" s="1028"/>
      <c r="D123" s="1028"/>
      <c r="E123" s="1028"/>
      <c r="F123" s="1028"/>
      <c r="G123" s="132">
        <f>'Budget Plan'!G119</f>
        <v>0</v>
      </c>
      <c r="H123" s="132">
        <f>Virements!L122</f>
        <v>0</v>
      </c>
      <c r="I123" s="155"/>
      <c r="J123" s="114">
        <f t="shared" si="5"/>
        <v>0</v>
      </c>
      <c r="K123" s="502"/>
      <c r="L123" s="16"/>
      <c r="M123" s="16"/>
    </row>
    <row r="124" spans="1:13" ht="18" customHeight="1" thickBot="1" x14ac:dyDescent="0.25">
      <c r="B124" s="1034" t="s">
        <v>406</v>
      </c>
      <c r="C124" s="1035"/>
      <c r="D124" s="1035"/>
      <c r="E124" s="1035"/>
      <c r="F124" s="1035"/>
      <c r="G124" s="136">
        <f>SUM(G109:G123)</f>
        <v>0</v>
      </c>
      <c r="H124" s="137">
        <f>SUM(H109:H123)</f>
        <v>0</v>
      </c>
      <c r="I124" s="137">
        <f>SUM(I109:I123)</f>
        <v>0</v>
      </c>
      <c r="J124" s="119">
        <f>SUM(J109:J123)</f>
        <v>0</v>
      </c>
      <c r="K124" s="341"/>
      <c r="L124" s="16"/>
      <c r="M124" s="16"/>
    </row>
    <row r="125" spans="1:13" x14ac:dyDescent="0.2">
      <c r="B125" s="948"/>
      <c r="C125" s="948"/>
      <c r="D125" s="948"/>
      <c r="E125" s="948"/>
      <c r="F125" s="948"/>
      <c r="G125" s="20"/>
      <c r="H125" s="20"/>
      <c r="I125" s="20"/>
      <c r="J125" s="20"/>
      <c r="K125" s="341"/>
      <c r="L125" s="16"/>
      <c r="M125" s="16"/>
    </row>
    <row r="126" spans="1:13" x14ac:dyDescent="0.2">
      <c r="B126" s="1025" t="s">
        <v>296</v>
      </c>
      <c r="C126" s="1025"/>
      <c r="D126" s="1025"/>
      <c r="E126" s="1025"/>
      <c r="F126" s="1025"/>
      <c r="G126" s="20"/>
      <c r="H126" s="20"/>
      <c r="I126" s="20"/>
      <c r="J126" s="20"/>
      <c r="K126" s="341"/>
      <c r="L126" s="16"/>
      <c r="M126" s="16"/>
    </row>
    <row r="127" spans="1:13" x14ac:dyDescent="0.2">
      <c r="B127" s="1026"/>
      <c r="C127" s="1026"/>
      <c r="D127" s="1026"/>
      <c r="E127" s="1026"/>
      <c r="F127" s="1026"/>
      <c r="G127" s="20"/>
      <c r="H127" s="20"/>
      <c r="I127" s="20"/>
      <c r="J127" s="20"/>
      <c r="K127" s="341"/>
      <c r="L127" s="16"/>
      <c r="M127" s="16"/>
    </row>
    <row r="128" spans="1:13" x14ac:dyDescent="0.2">
      <c r="A128" s="311">
        <f>'Budget Plan'!A123</f>
        <v>0</v>
      </c>
      <c r="B128" s="991" t="str">
        <f>'Budget Plan'!C123</f>
        <v>Premises Extensions &amp; Improvements</v>
      </c>
      <c r="C128" s="992"/>
      <c r="D128" s="992"/>
      <c r="E128" s="992"/>
      <c r="F128" s="992"/>
      <c r="G128" s="114">
        <f>'Budget Plan'!G123</f>
        <v>0</v>
      </c>
      <c r="H128" s="114">
        <f>Virements!L127</f>
        <v>0</v>
      </c>
      <c r="I128" s="154"/>
      <c r="J128" s="114">
        <f>H128-I128</f>
        <v>0</v>
      </c>
      <c r="K128" s="502"/>
      <c r="L128" s="16"/>
      <c r="M128" s="16"/>
    </row>
    <row r="129" spans="1:13" x14ac:dyDescent="0.2">
      <c r="A129" s="311">
        <f>'Budget Plan'!A124</f>
        <v>0</v>
      </c>
      <c r="B129" s="991" t="str">
        <f>'Budget Plan'!C124</f>
        <v>Major Equipment Purchase</v>
      </c>
      <c r="C129" s="992"/>
      <c r="D129" s="992"/>
      <c r="E129" s="992"/>
      <c r="F129" s="992"/>
      <c r="G129" s="114">
        <f>'Budget Plan'!G124</f>
        <v>0</v>
      </c>
      <c r="H129" s="114">
        <f>Virements!L128</f>
        <v>0</v>
      </c>
      <c r="I129" s="154"/>
      <c r="J129" s="114">
        <f>H129-I129</f>
        <v>0</v>
      </c>
      <c r="K129" s="502"/>
      <c r="L129" s="16"/>
      <c r="M129" s="16"/>
    </row>
    <row r="130" spans="1:13" ht="13.5" thickBot="1" x14ac:dyDescent="0.25">
      <c r="A130" s="311">
        <f>'Budget Plan'!A125</f>
        <v>0</v>
      </c>
      <c r="B130" s="1027" t="str">
        <f>'Budget Plan'!C125</f>
        <v>ICT Equipment</v>
      </c>
      <c r="C130" s="1028"/>
      <c r="D130" s="1028"/>
      <c r="E130" s="1028"/>
      <c r="F130" s="1028"/>
      <c r="G130" s="132">
        <f>'Budget Plan'!G125</f>
        <v>0</v>
      </c>
      <c r="H130" s="132">
        <f>Virements!L129</f>
        <v>0</v>
      </c>
      <c r="I130" s="155"/>
      <c r="J130" s="114">
        <f>H130-I130</f>
        <v>0</v>
      </c>
      <c r="K130" s="502"/>
      <c r="L130" s="16"/>
      <c r="M130" s="16"/>
    </row>
    <row r="131" spans="1:13" ht="18" customHeight="1" thickBot="1" x14ac:dyDescent="0.25">
      <c r="B131" s="1034" t="s">
        <v>306</v>
      </c>
      <c r="C131" s="1035"/>
      <c r="D131" s="1035"/>
      <c r="E131" s="1035"/>
      <c r="F131" s="1035"/>
      <c r="G131" s="136">
        <f>SUM(G128:G130)</f>
        <v>0</v>
      </c>
      <c r="H131" s="137">
        <f>SUM(H128:H130)</f>
        <v>0</v>
      </c>
      <c r="I131" s="137">
        <f>SUM(I128:I130)</f>
        <v>0</v>
      </c>
      <c r="J131" s="119">
        <f>SUM(J128:J130)</f>
        <v>0</v>
      </c>
      <c r="K131" s="341"/>
      <c r="L131" s="16"/>
      <c r="M131" s="16"/>
    </row>
    <row r="132" spans="1:13" ht="13.5" thickBot="1" x14ac:dyDescent="0.25">
      <c r="B132" s="948"/>
      <c r="C132" s="948"/>
      <c r="D132" s="948"/>
      <c r="E132" s="948"/>
      <c r="F132" s="948"/>
      <c r="G132" s="20"/>
      <c r="H132" s="20"/>
      <c r="I132" s="20"/>
      <c r="J132" s="20"/>
      <c r="K132" s="341"/>
      <c r="L132" s="16"/>
      <c r="M132" s="16"/>
    </row>
    <row r="133" spans="1:13" ht="13.5" thickBot="1" x14ac:dyDescent="0.25">
      <c r="A133" s="311">
        <f>'Budget Plan'!A128</f>
        <v>0</v>
      </c>
      <c r="B133" s="1036" t="str">
        <f>'Budget Plan'!C128</f>
        <v>In-Year Contingency</v>
      </c>
      <c r="C133" s="1037"/>
      <c r="D133" s="1037"/>
      <c r="E133" s="1037"/>
      <c r="F133" s="1037"/>
      <c r="G133" s="137">
        <f>'Budget Plan'!G128</f>
        <v>0</v>
      </c>
      <c r="H133" s="137">
        <f>Virements!L132</f>
        <v>0</v>
      </c>
      <c r="I133" s="156">
        <v>0</v>
      </c>
      <c r="J133" s="137">
        <f>H133-I133</f>
        <v>0</v>
      </c>
      <c r="K133" s="515"/>
      <c r="L133" s="16"/>
      <c r="M133" s="16"/>
    </row>
    <row r="134" spans="1:13" ht="13.5" thickBot="1" x14ac:dyDescent="0.25">
      <c r="B134" s="948"/>
      <c r="C134" s="948"/>
      <c r="D134" s="948"/>
      <c r="E134" s="948"/>
      <c r="F134" s="948"/>
      <c r="K134" s="341"/>
      <c r="L134" s="16"/>
      <c r="M134" s="16"/>
    </row>
    <row r="135" spans="1:13" x14ac:dyDescent="0.2">
      <c r="B135" s="1019" t="s">
        <v>310</v>
      </c>
      <c r="C135" s="1020"/>
      <c r="D135" s="1020"/>
      <c r="E135" s="1020"/>
      <c r="F135" s="1020"/>
      <c r="G135" s="1008">
        <f>G55+G69+G80+G97+G105+G124+G131+G133</f>
        <v>0</v>
      </c>
      <c r="H135" s="1071">
        <f>H55+H69+H80+H97+H105+H124+H131+H133</f>
        <v>0</v>
      </c>
      <c r="I135" s="1071">
        <f>I55+I69+I80+I97+I105+I124+I131+I133</f>
        <v>0</v>
      </c>
      <c r="J135" s="995">
        <f>J55+J69+J80+J97+J105+J124+J131+J133</f>
        <v>0</v>
      </c>
      <c r="K135" s="341"/>
      <c r="L135" s="16"/>
      <c r="M135" s="16"/>
    </row>
    <row r="136" spans="1:13" x14ac:dyDescent="0.2">
      <c r="B136" s="1021"/>
      <c r="C136" s="1022"/>
      <c r="D136" s="1022"/>
      <c r="E136" s="1022"/>
      <c r="F136" s="1022"/>
      <c r="G136" s="1009"/>
      <c r="H136" s="938"/>
      <c r="I136" s="938"/>
      <c r="J136" s="996"/>
      <c r="L136" s="16"/>
      <c r="M136" s="16"/>
    </row>
    <row r="137" spans="1:13" ht="13.5" thickBot="1" x14ac:dyDescent="0.25">
      <c r="B137" s="1023"/>
      <c r="C137" s="1024"/>
      <c r="D137" s="1024"/>
      <c r="E137" s="1024"/>
      <c r="F137" s="1024"/>
      <c r="G137" s="1010"/>
      <c r="H137" s="1072"/>
      <c r="I137" s="1072"/>
      <c r="J137" s="997"/>
      <c r="L137" s="16"/>
      <c r="M137" s="16"/>
    </row>
    <row r="138" spans="1:13" x14ac:dyDescent="0.2">
      <c r="L138" s="16"/>
      <c r="M138" s="16"/>
    </row>
    <row r="139" spans="1:13" ht="13.5" thickBot="1" x14ac:dyDescent="0.25">
      <c r="L139" s="16"/>
      <c r="M139" s="16"/>
    </row>
    <row r="140" spans="1:13" x14ac:dyDescent="0.2">
      <c r="B140" s="1004" t="s">
        <v>426</v>
      </c>
      <c r="C140" s="1005"/>
      <c r="D140" s="1005"/>
      <c r="E140" s="1005"/>
      <c r="F140" s="1005"/>
      <c r="G140" s="1000"/>
      <c r="H140" s="1000"/>
      <c r="I140" s="998"/>
      <c r="J140" s="1002">
        <f>J135+J42</f>
        <v>0</v>
      </c>
      <c r="L140" s="16"/>
      <c r="M140" s="16"/>
    </row>
    <row r="141" spans="1:13" ht="13.5" thickBot="1" x14ac:dyDescent="0.25">
      <c r="B141" s="1006"/>
      <c r="C141" s="1007"/>
      <c r="D141" s="1007"/>
      <c r="E141" s="1007"/>
      <c r="F141" s="1007"/>
      <c r="G141" s="1001"/>
      <c r="H141" s="1001"/>
      <c r="I141" s="999"/>
      <c r="J141" s="1003"/>
      <c r="L141" s="16"/>
      <c r="M141" s="16"/>
    </row>
    <row r="142" spans="1:13" ht="13.5" thickBot="1" x14ac:dyDescent="0.25">
      <c r="L142" s="16"/>
      <c r="M142" s="16"/>
    </row>
    <row r="143" spans="1:13" ht="18" customHeight="1" thickBot="1" x14ac:dyDescent="0.25">
      <c r="B143" s="1068" t="s">
        <v>427</v>
      </c>
      <c r="C143" s="1069"/>
      <c r="D143" s="1069"/>
      <c r="E143" s="1069"/>
      <c r="F143" s="1069"/>
      <c r="G143" s="1069"/>
      <c r="H143" s="1069"/>
      <c r="I143" s="1070"/>
      <c r="L143" s="16"/>
      <c r="M143" s="16"/>
    </row>
    <row r="144" spans="1:13" ht="18" customHeight="1" thickBot="1" x14ac:dyDescent="0.25">
      <c r="B144" s="1029"/>
      <c r="C144" s="1030"/>
      <c r="D144" s="1030"/>
      <c r="E144" s="1030"/>
      <c r="F144" s="1030"/>
      <c r="G144" s="42"/>
      <c r="H144" s="42"/>
      <c r="I144" s="42"/>
      <c r="L144" s="16"/>
      <c r="M144" s="16"/>
    </row>
    <row r="145" spans="1:13" ht="18" customHeight="1" x14ac:dyDescent="0.2">
      <c r="B145" s="1031" t="s">
        <v>647</v>
      </c>
      <c r="C145" s="1032"/>
      <c r="D145" s="1032"/>
      <c r="E145" s="1032"/>
      <c r="F145" s="1033"/>
      <c r="G145" s="91"/>
      <c r="H145" s="91"/>
      <c r="I145" s="471">
        <f>Virements!L138</f>
        <v>0</v>
      </c>
      <c r="K145" s="455" t="s">
        <v>609</v>
      </c>
      <c r="L145" s="16"/>
      <c r="M145" s="16"/>
    </row>
    <row r="146" spans="1:13" ht="18" customHeight="1" x14ac:dyDescent="0.2">
      <c r="B146" s="1059" t="s">
        <v>607</v>
      </c>
      <c r="C146" s="1060"/>
      <c r="D146" s="1060"/>
      <c r="E146" s="1060"/>
      <c r="F146" s="1061"/>
      <c r="G146" s="42"/>
      <c r="H146" s="42"/>
      <c r="I146" s="164">
        <f>H19+I42</f>
        <v>0</v>
      </c>
      <c r="K146" s="455" t="s">
        <v>649</v>
      </c>
      <c r="L146" s="16"/>
      <c r="M146" s="16"/>
    </row>
    <row r="147" spans="1:13" ht="18" customHeight="1" thickBot="1" x14ac:dyDescent="0.25">
      <c r="B147" s="1059" t="s">
        <v>310</v>
      </c>
      <c r="C147" s="1060"/>
      <c r="D147" s="1060"/>
      <c r="E147" s="1060"/>
      <c r="F147" s="1061"/>
      <c r="G147" s="42"/>
      <c r="H147" s="42"/>
      <c r="I147" s="469">
        <f>I135</f>
        <v>0</v>
      </c>
      <c r="K147" s="455" t="s">
        <v>650</v>
      </c>
      <c r="L147" s="16"/>
      <c r="M147" s="16"/>
    </row>
    <row r="148" spans="1:13" ht="18" customHeight="1" thickBot="1" x14ac:dyDescent="0.25">
      <c r="B148" s="1006" t="s">
        <v>648</v>
      </c>
      <c r="C148" s="1007"/>
      <c r="D148" s="1007"/>
      <c r="E148" s="1007"/>
      <c r="F148" s="1044"/>
      <c r="G148" s="97"/>
      <c r="H148" s="97"/>
      <c r="I148" s="308">
        <f>I145+I146-I147</f>
        <v>0</v>
      </c>
      <c r="K148" s="455" t="s">
        <v>651</v>
      </c>
      <c r="L148" s="16"/>
      <c r="M148" s="16"/>
    </row>
    <row r="149" spans="1:13" x14ac:dyDescent="0.2">
      <c r="B149" s="913"/>
      <c r="C149" s="913"/>
      <c r="D149" s="913"/>
      <c r="E149" s="913"/>
      <c r="F149" s="913"/>
      <c r="L149" s="16"/>
      <c r="M149" s="16"/>
    </row>
    <row r="150" spans="1:13" ht="13.5" thickBot="1" x14ac:dyDescent="0.25">
      <c r="B150" s="104"/>
      <c r="C150" s="104"/>
      <c r="D150" s="104"/>
      <c r="E150" s="104"/>
      <c r="F150" s="104"/>
      <c r="L150" s="16"/>
      <c r="M150" s="16"/>
    </row>
    <row r="151" spans="1:13" x14ac:dyDescent="0.2">
      <c r="B151" s="1013" t="s">
        <v>330</v>
      </c>
      <c r="C151" s="1014"/>
      <c r="D151" s="1014"/>
      <c r="E151" s="1014"/>
      <c r="F151" s="1014"/>
      <c r="G151" s="141"/>
      <c r="H151" s="141"/>
      <c r="I151" s="141"/>
      <c r="J151" s="141"/>
      <c r="K151" s="165"/>
      <c r="L151" s="16"/>
      <c r="M151" s="16"/>
    </row>
    <row r="152" spans="1:13" x14ac:dyDescent="0.2">
      <c r="B152" s="1015"/>
      <c r="C152" s="979"/>
      <c r="D152" s="979"/>
      <c r="E152" s="979"/>
      <c r="F152" s="979"/>
      <c r="G152" s="143"/>
      <c r="H152" s="143"/>
      <c r="I152" s="143"/>
      <c r="J152" s="143"/>
      <c r="K152" s="166"/>
      <c r="L152" s="16"/>
      <c r="M152" s="16"/>
    </row>
    <row r="153" spans="1:13" ht="13.5" thickBot="1" x14ac:dyDescent="0.25">
      <c r="B153" s="1016"/>
      <c r="C153" s="1017"/>
      <c r="D153" s="1017"/>
      <c r="E153" s="1017"/>
      <c r="F153" s="1017"/>
      <c r="G153" s="145"/>
      <c r="H153" s="145"/>
      <c r="I153" s="145"/>
      <c r="J153" s="145"/>
      <c r="K153" s="167"/>
      <c r="L153" s="16"/>
      <c r="M153" s="16"/>
    </row>
    <row r="154" spans="1:13" ht="13.5" thickBot="1" x14ac:dyDescent="0.25">
      <c r="K154" s="341"/>
      <c r="L154" s="16"/>
      <c r="M154" s="16"/>
    </row>
    <row r="155" spans="1:13" x14ac:dyDescent="0.2">
      <c r="B155" s="1045" t="s">
        <v>331</v>
      </c>
      <c r="C155" s="1054"/>
      <c r="D155" s="1054"/>
      <c r="E155" s="1054"/>
      <c r="F155" s="1055"/>
      <c r="K155" s="341"/>
      <c r="L155" s="16"/>
      <c r="M155" s="16"/>
    </row>
    <row r="156" spans="1:13" ht="13.5" thickBot="1" x14ac:dyDescent="0.25">
      <c r="B156" s="1056"/>
      <c r="C156" s="1057"/>
      <c r="D156" s="1057"/>
      <c r="E156" s="1057"/>
      <c r="F156" s="1058"/>
      <c r="G156" s="20"/>
      <c r="H156" s="20"/>
      <c r="I156" s="20"/>
      <c r="J156" s="20"/>
      <c r="K156" s="341"/>
      <c r="L156" s="16"/>
      <c r="M156" s="16"/>
    </row>
    <row r="157" spans="1:13" x14ac:dyDescent="0.2">
      <c r="B157" s="994"/>
      <c r="C157" s="994"/>
      <c r="D157" s="994"/>
      <c r="E157" s="994"/>
      <c r="F157" s="994"/>
      <c r="G157" s="43"/>
      <c r="H157" s="20"/>
      <c r="I157" s="20"/>
      <c r="J157" s="20"/>
      <c r="K157" s="341"/>
      <c r="L157" s="16"/>
      <c r="M157" s="16"/>
    </row>
    <row r="158" spans="1:13" x14ac:dyDescent="0.2">
      <c r="B158" s="991" t="str">
        <f>'Budget Plan'!C167</f>
        <v>TOTAL CAPITAL BALANCE B/F (Estimate)</v>
      </c>
      <c r="C158" s="992"/>
      <c r="D158" s="992"/>
      <c r="E158" s="992"/>
      <c r="F158" s="993"/>
      <c r="G158" s="114">
        <f>'Budget Plan'!G167</f>
        <v>0</v>
      </c>
      <c r="H158" s="114">
        <f>Virements!L162</f>
        <v>0</v>
      </c>
      <c r="I158" s="154"/>
      <c r="J158" s="114">
        <f>H158-I158</f>
        <v>0</v>
      </c>
      <c r="K158" s="502"/>
      <c r="L158" s="16"/>
      <c r="M158" s="16"/>
    </row>
    <row r="159" spans="1:13" x14ac:dyDescent="0.2">
      <c r="A159" s="311">
        <f>'Budget Plan'!A168</f>
        <v>0</v>
      </c>
      <c r="B159" s="991" t="str">
        <f>'Budget Plan'!C168</f>
        <v>Capital Grants</v>
      </c>
      <c r="C159" s="992"/>
      <c r="D159" s="992"/>
      <c r="E159" s="992"/>
      <c r="F159" s="993"/>
      <c r="G159" s="149">
        <f>'Budget Plan'!G168</f>
        <v>0</v>
      </c>
      <c r="H159" s="453">
        <f>Virements!L163</f>
        <v>0</v>
      </c>
      <c r="I159" s="154"/>
      <c r="J159" s="114">
        <f>H159-I159</f>
        <v>0</v>
      </c>
      <c r="K159" s="502"/>
      <c r="L159" s="16"/>
      <c r="M159" s="16"/>
    </row>
    <row r="160" spans="1:13" ht="13.5" thickBot="1" x14ac:dyDescent="0.25">
      <c r="A160" s="311">
        <f>'Budget Plan'!A169</f>
        <v>0</v>
      </c>
      <c r="B160" s="1063" t="str">
        <f>'Budget Plan'!C169</f>
        <v>Voluntary And Private Capital</v>
      </c>
      <c r="C160" s="1063"/>
      <c r="D160" s="1063"/>
      <c r="E160" s="1063"/>
      <c r="F160" s="1064"/>
      <c r="G160" s="151">
        <f>'Budget Plan'!G169</f>
        <v>0</v>
      </c>
      <c r="H160" s="132">
        <f>Virements!L164</f>
        <v>0</v>
      </c>
      <c r="I160" s="155"/>
      <c r="J160" s="132">
        <f>H160-I160</f>
        <v>0</v>
      </c>
      <c r="K160" s="502"/>
      <c r="L160" s="16"/>
      <c r="M160" s="16"/>
    </row>
    <row r="161" spans="1:13" ht="18" customHeight="1" thickBot="1" x14ac:dyDescent="0.25">
      <c r="B161" s="1011" t="str">
        <f>'Budget Plan'!C170</f>
        <v>TOTAL CAPITAL RESOURCES</v>
      </c>
      <c r="C161" s="1012"/>
      <c r="D161" s="1012"/>
      <c r="E161" s="1012"/>
      <c r="F161" s="1012"/>
      <c r="G161" s="136">
        <f>SUM(G158:G160)</f>
        <v>0</v>
      </c>
      <c r="H161" s="163">
        <f>SUM(H158:H160)</f>
        <v>0</v>
      </c>
      <c r="I161" s="137">
        <f>SUM(I158:I160)</f>
        <v>0</v>
      </c>
      <c r="J161" s="119">
        <f>SUM(J158:J160)</f>
        <v>0</v>
      </c>
      <c r="K161" s="341"/>
      <c r="L161" s="16"/>
      <c r="M161" s="16"/>
    </row>
    <row r="162" spans="1:13" x14ac:dyDescent="0.2">
      <c r="B162" s="994"/>
      <c r="C162" s="994"/>
      <c r="D162" s="994"/>
      <c r="E162" s="994"/>
      <c r="F162" s="994"/>
      <c r="G162" s="43"/>
      <c r="H162" s="20"/>
      <c r="I162" s="20"/>
      <c r="J162" s="20"/>
      <c r="K162" s="341"/>
      <c r="L162" s="16"/>
      <c r="M162" s="16"/>
    </row>
    <row r="163" spans="1:13" ht="13.5" thickBot="1" x14ac:dyDescent="0.25">
      <c r="B163" s="994"/>
      <c r="C163" s="994"/>
      <c r="D163" s="994"/>
      <c r="E163" s="994"/>
      <c r="F163" s="994"/>
      <c r="G163" s="43"/>
      <c r="H163" s="20"/>
      <c r="I163" s="20"/>
      <c r="J163" s="20"/>
      <c r="K163" s="341"/>
      <c r="L163" s="16"/>
      <c r="M163" s="16"/>
    </row>
    <row r="164" spans="1:13" x14ac:dyDescent="0.2">
      <c r="B164" s="1045" t="s">
        <v>340</v>
      </c>
      <c r="C164" s="1046"/>
      <c r="D164" s="1046"/>
      <c r="E164" s="1046"/>
      <c r="F164" s="1047"/>
      <c r="G164" s="20"/>
      <c r="H164" s="20"/>
      <c r="I164" s="20"/>
      <c r="J164" s="20"/>
      <c r="K164" s="341"/>
      <c r="L164" s="16"/>
      <c r="M164" s="16"/>
    </row>
    <row r="165" spans="1:13" ht="13.5" thickBot="1" x14ac:dyDescent="0.25">
      <c r="B165" s="1048"/>
      <c r="C165" s="1049"/>
      <c r="D165" s="1049"/>
      <c r="E165" s="1049"/>
      <c r="F165" s="1050"/>
      <c r="G165" s="20"/>
      <c r="H165" s="20"/>
      <c r="I165" s="20"/>
      <c r="J165" s="20"/>
      <c r="K165" s="341"/>
      <c r="L165" s="16"/>
      <c r="M165" s="16"/>
    </row>
    <row r="166" spans="1:13" x14ac:dyDescent="0.2">
      <c r="B166" s="994"/>
      <c r="C166" s="994"/>
      <c r="D166" s="994"/>
      <c r="E166" s="994"/>
      <c r="F166" s="994"/>
      <c r="G166" s="43"/>
      <c r="H166" s="20"/>
      <c r="I166" s="20"/>
      <c r="J166" s="20"/>
      <c r="K166" s="341"/>
      <c r="L166" s="16"/>
      <c r="M166" s="16"/>
    </row>
    <row r="167" spans="1:13" x14ac:dyDescent="0.2">
      <c r="A167" s="311">
        <f>'Budget Plan'!A173</f>
        <v>0</v>
      </c>
      <c r="B167" s="991" t="str">
        <f>'Budget Plan'!C173</f>
        <v>Capital - Premises</v>
      </c>
      <c r="C167" s="992"/>
      <c r="D167" s="992"/>
      <c r="E167" s="992"/>
      <c r="F167" s="993"/>
      <c r="G167" s="149">
        <f>'Budget Plan'!G173</f>
        <v>0</v>
      </c>
      <c r="H167" s="453">
        <f>Virements!L171</f>
        <v>0</v>
      </c>
      <c r="I167" s="154"/>
      <c r="J167" s="114">
        <f>H167-I167</f>
        <v>0</v>
      </c>
      <c r="K167" s="502"/>
      <c r="L167" s="16"/>
      <c r="M167" s="16"/>
    </row>
    <row r="168" spans="1:13" x14ac:dyDescent="0.2">
      <c r="A168" s="311">
        <f>'Budget Plan'!A174</f>
        <v>0</v>
      </c>
      <c r="B168" s="991" t="str">
        <f>'Budget Plan'!C174</f>
        <v>Capital - Equipment</v>
      </c>
      <c r="C168" s="992"/>
      <c r="D168" s="992"/>
      <c r="E168" s="992"/>
      <c r="F168" s="993"/>
      <c r="G168" s="149">
        <f>'Budget Plan'!G174</f>
        <v>0</v>
      </c>
      <c r="H168" s="114">
        <f>Virements!L172</f>
        <v>0</v>
      </c>
      <c r="I168" s="154"/>
      <c r="J168" s="114">
        <f>H168-I168</f>
        <v>0</v>
      </c>
      <c r="K168" s="502"/>
      <c r="L168" s="16"/>
      <c r="M168" s="16"/>
    </row>
    <row r="169" spans="1:13" ht="13.5" thickBot="1" x14ac:dyDescent="0.25">
      <c r="A169" s="311">
        <f>'Budget Plan'!A175</f>
        <v>0</v>
      </c>
      <c r="B169" s="1063" t="str">
        <f>'Budget Plan'!C175</f>
        <v>Capital - ICT</v>
      </c>
      <c r="C169" s="1063"/>
      <c r="D169" s="1063"/>
      <c r="E169" s="1063"/>
      <c r="F169" s="1064"/>
      <c r="G169" s="151">
        <f>'Budget Plan'!G175</f>
        <v>0</v>
      </c>
      <c r="H169" s="132">
        <f>Virements!L173</f>
        <v>0</v>
      </c>
      <c r="I169" s="155"/>
      <c r="J169" s="132">
        <f>H169-I169</f>
        <v>0</v>
      </c>
      <c r="K169" s="502"/>
      <c r="L169" s="16"/>
      <c r="M169" s="16"/>
    </row>
    <row r="170" spans="1:13" ht="18" customHeight="1" thickBot="1" x14ac:dyDescent="0.25">
      <c r="B170" s="1011" t="str">
        <f>'Budget Plan'!C176</f>
        <v>TOTAL CAPITAL EXPENDITURE</v>
      </c>
      <c r="C170" s="1012"/>
      <c r="D170" s="1012"/>
      <c r="E170" s="1012"/>
      <c r="F170" s="1012"/>
      <c r="G170" s="136">
        <f>SUM(G167:G169)</f>
        <v>0</v>
      </c>
      <c r="H170" s="163">
        <f>SUM(H167:H169)</f>
        <v>0</v>
      </c>
      <c r="I170" s="163">
        <f>SUM(I167:I169)</f>
        <v>0</v>
      </c>
      <c r="J170" s="119">
        <f>SUM(J167:J169)</f>
        <v>0</v>
      </c>
      <c r="K170" s="341"/>
      <c r="L170" s="16"/>
      <c r="M170" s="16"/>
    </row>
    <row r="171" spans="1:13" ht="13.5" thickBot="1" x14ac:dyDescent="0.25">
      <c r="B171" s="994"/>
      <c r="C171" s="994"/>
      <c r="D171" s="994"/>
      <c r="E171" s="994"/>
      <c r="F171" s="994"/>
      <c r="G171" s="43"/>
      <c r="H171" s="20"/>
      <c r="I171" s="20"/>
      <c r="J171" s="20"/>
      <c r="K171" s="341"/>
      <c r="L171" s="16"/>
      <c r="M171" s="16"/>
    </row>
    <row r="172" spans="1:13" ht="13.5" thickBot="1" x14ac:dyDescent="0.25">
      <c r="A172" s="311">
        <f>'Budget Plan'!A178</f>
        <v>0</v>
      </c>
      <c r="B172" s="1011" t="str">
        <f>'Budget Plan'!C178</f>
        <v>PROJECTED BALANCES</v>
      </c>
      <c r="C172" s="1012"/>
      <c r="D172" s="1012"/>
      <c r="E172" s="1012"/>
      <c r="F172" s="1062"/>
      <c r="G172" s="168">
        <f>'Budget Plan'!G178</f>
        <v>0</v>
      </c>
      <c r="H172" s="114">
        <f>H161-H170</f>
        <v>0</v>
      </c>
      <c r="I172" s="114">
        <f>I161-I170</f>
        <v>0</v>
      </c>
      <c r="J172" s="114">
        <f>H172-I172</f>
        <v>0</v>
      </c>
      <c r="K172" s="502"/>
      <c r="L172" s="16"/>
      <c r="M172" s="16"/>
    </row>
    <row r="173" spans="1:13" x14ac:dyDescent="0.2">
      <c r="K173" s="341"/>
      <c r="L173" s="16"/>
      <c r="M173" s="16"/>
    </row>
    <row r="174" spans="1:13" ht="13.5" thickBot="1" x14ac:dyDescent="0.25">
      <c r="K174" s="341"/>
      <c r="L174" s="16"/>
      <c r="M174" s="16"/>
    </row>
    <row r="175" spans="1:13" ht="18" customHeight="1" thickBot="1" x14ac:dyDescent="0.25">
      <c r="B175" s="1065" t="s">
        <v>428</v>
      </c>
      <c r="C175" s="1066"/>
      <c r="D175" s="1066"/>
      <c r="E175" s="1066"/>
      <c r="F175" s="1066"/>
      <c r="G175" s="1066"/>
      <c r="H175" s="1066"/>
      <c r="I175" s="1067"/>
      <c r="J175" s="454"/>
      <c r="L175" s="16"/>
      <c r="M175" s="16"/>
    </row>
    <row r="176" spans="1:13" ht="18" customHeight="1" thickBot="1" x14ac:dyDescent="0.25">
      <c r="L176" s="16"/>
      <c r="M176" s="16"/>
    </row>
    <row r="177" spans="2:13" ht="18" customHeight="1" x14ac:dyDescent="0.2">
      <c r="B177" s="1051" t="str">
        <f>Virements!B165</f>
        <v>TOTAL CAPITAL RESOURCES</v>
      </c>
      <c r="C177" s="1052"/>
      <c r="D177" s="1052"/>
      <c r="E177" s="1052"/>
      <c r="F177" s="1053"/>
      <c r="G177" s="169"/>
      <c r="H177" s="91"/>
      <c r="I177" s="468">
        <f>I161</f>
        <v>0</v>
      </c>
      <c r="J177" s="454"/>
      <c r="K177" s="455" t="s">
        <v>653</v>
      </c>
      <c r="L177" s="16"/>
      <c r="M177" s="16"/>
    </row>
    <row r="178" spans="2:13" ht="18" customHeight="1" x14ac:dyDescent="0.2">
      <c r="B178" s="1038" t="str">
        <f>Virements!B174</f>
        <v>TOTAL CAPITAL EXPENDITURE</v>
      </c>
      <c r="C178" s="1039"/>
      <c r="D178" s="1039"/>
      <c r="E178" s="1039"/>
      <c r="F178" s="1040"/>
      <c r="G178" s="170"/>
      <c r="H178" s="42"/>
      <c r="I178" s="164">
        <f>I170</f>
        <v>0</v>
      </c>
      <c r="K178" s="455" t="s">
        <v>654</v>
      </c>
      <c r="L178" s="16"/>
      <c r="M178" s="16"/>
    </row>
    <row r="179" spans="2:13" ht="18" customHeight="1" thickBot="1" x14ac:dyDescent="0.25">
      <c r="B179" s="1041" t="s">
        <v>652</v>
      </c>
      <c r="C179" s="1042"/>
      <c r="D179" s="1042"/>
      <c r="E179" s="1042"/>
      <c r="F179" s="1043"/>
      <c r="G179" s="467"/>
      <c r="H179" s="97"/>
      <c r="I179" s="470">
        <f>I172</f>
        <v>0</v>
      </c>
      <c r="K179" s="455" t="s">
        <v>655</v>
      </c>
      <c r="L179" s="16"/>
      <c r="M179" s="16"/>
    </row>
    <row r="180" spans="2:13" x14ac:dyDescent="0.2">
      <c r="B180" s="994"/>
      <c r="C180" s="994"/>
      <c r="D180" s="994"/>
      <c r="E180" s="994"/>
      <c r="F180" s="994"/>
      <c r="L180" s="16"/>
      <c r="M180" s="16"/>
    </row>
    <row r="181" spans="2:13" x14ac:dyDescent="0.2">
      <c r="B181" s="994"/>
      <c r="C181" s="994"/>
      <c r="D181" s="994"/>
      <c r="E181" s="994"/>
      <c r="F181" s="994"/>
      <c r="L181" s="16"/>
      <c r="M181" s="16"/>
    </row>
    <row r="182" spans="2:13" x14ac:dyDescent="0.2">
      <c r="L182" s="16"/>
      <c r="M182" s="16"/>
    </row>
    <row r="183" spans="2:13" x14ac:dyDescent="0.2">
      <c r="L183" s="16"/>
      <c r="M183" s="16"/>
    </row>
    <row r="184" spans="2:13" x14ac:dyDescent="0.2">
      <c r="L184" s="16"/>
      <c r="M184" s="16"/>
    </row>
    <row r="185" spans="2:13" x14ac:dyDescent="0.2">
      <c r="L185" s="16"/>
      <c r="M185" s="16"/>
    </row>
    <row r="186" spans="2:13" x14ac:dyDescent="0.2">
      <c r="B186" s="16"/>
      <c r="C186" s="16"/>
      <c r="D186" s="16"/>
      <c r="E186" s="16"/>
      <c r="F186" s="16"/>
      <c r="G186" s="16"/>
      <c r="H186" s="16"/>
      <c r="I186" s="16"/>
      <c r="J186" s="16"/>
      <c r="K186" s="16"/>
      <c r="L186" s="16"/>
      <c r="M186" s="16"/>
    </row>
    <row r="187" spans="2:13" x14ac:dyDescent="0.2">
      <c r="B187" s="16"/>
      <c r="C187" s="16"/>
      <c r="D187" s="16"/>
      <c r="E187" s="16"/>
      <c r="F187" s="16"/>
      <c r="G187" s="16"/>
      <c r="H187" s="16"/>
      <c r="I187" s="16"/>
      <c r="J187" s="16"/>
      <c r="K187" s="16"/>
      <c r="L187" s="16"/>
      <c r="M187" s="16"/>
    </row>
    <row r="188" spans="2:13" x14ac:dyDescent="0.2">
      <c r="B188" s="16"/>
      <c r="C188" s="16"/>
      <c r="D188" s="16"/>
      <c r="E188" s="16"/>
      <c r="F188" s="16"/>
      <c r="G188" s="16"/>
      <c r="H188" s="16"/>
      <c r="I188" s="16"/>
      <c r="J188" s="16"/>
      <c r="K188" s="16"/>
      <c r="L188" s="16"/>
      <c r="M188" s="16"/>
    </row>
    <row r="189" spans="2:13" x14ac:dyDescent="0.2">
      <c r="B189" s="16"/>
      <c r="C189" s="16"/>
      <c r="D189" s="16"/>
      <c r="E189" s="16"/>
      <c r="F189" s="16"/>
      <c r="G189" s="16"/>
      <c r="H189" s="16"/>
      <c r="I189" s="16"/>
      <c r="J189" s="16"/>
      <c r="K189" s="16"/>
      <c r="L189" s="16"/>
      <c r="M189" s="16"/>
    </row>
    <row r="190" spans="2:13" x14ac:dyDescent="0.2">
      <c r="B190" s="16"/>
      <c r="C190" s="16"/>
      <c r="D190" s="16"/>
      <c r="E190" s="16"/>
      <c r="F190" s="16"/>
      <c r="G190" s="16"/>
      <c r="H190" s="16"/>
      <c r="I190" s="16"/>
      <c r="J190" s="16"/>
      <c r="K190" s="16"/>
      <c r="L190" s="16"/>
      <c r="M190" s="16"/>
    </row>
    <row r="191" spans="2:13" x14ac:dyDescent="0.2">
      <c r="B191" s="16"/>
      <c r="C191" s="16"/>
      <c r="D191" s="16"/>
      <c r="E191" s="16"/>
      <c r="F191" s="16"/>
      <c r="G191" s="16"/>
      <c r="H191" s="16"/>
      <c r="I191" s="16"/>
      <c r="J191" s="16"/>
      <c r="K191" s="16"/>
      <c r="L191" s="16"/>
      <c r="M191" s="16"/>
    </row>
    <row r="192" spans="2:13" x14ac:dyDescent="0.2">
      <c r="B192" s="16"/>
      <c r="C192" s="16"/>
      <c r="D192" s="16"/>
      <c r="E192" s="16"/>
      <c r="F192" s="16"/>
      <c r="G192" s="16"/>
      <c r="H192" s="16"/>
      <c r="I192" s="16"/>
      <c r="J192" s="16"/>
      <c r="K192" s="16"/>
      <c r="L192" s="16"/>
      <c r="M192" s="16"/>
    </row>
    <row r="193" spans="2:13" x14ac:dyDescent="0.2">
      <c r="B193" s="16"/>
      <c r="C193" s="16"/>
      <c r="D193" s="16"/>
      <c r="E193" s="16"/>
      <c r="F193" s="16"/>
      <c r="G193" s="16"/>
      <c r="H193" s="16"/>
      <c r="I193" s="16"/>
      <c r="J193" s="16"/>
      <c r="K193" s="16"/>
      <c r="L193" s="16"/>
      <c r="M193" s="16"/>
    </row>
  </sheetData>
  <sheetProtection sheet="1" objects="1" scenarios="1" formatColumns="0" formatRows="0"/>
  <mergeCells count="163">
    <mergeCell ref="B3:K3"/>
    <mergeCell ref="B4:K4"/>
    <mergeCell ref="B6:F7"/>
    <mergeCell ref="G6:G7"/>
    <mergeCell ref="H6:H7"/>
    <mergeCell ref="K6:K7"/>
    <mergeCell ref="I6:I7"/>
    <mergeCell ref="J6:J7"/>
    <mergeCell ref="B20:F21"/>
    <mergeCell ref="B18:F18"/>
    <mergeCell ref="B10:F12"/>
    <mergeCell ref="B14:F15"/>
    <mergeCell ref="B17:F17"/>
    <mergeCell ref="B19:F19"/>
    <mergeCell ref="B27:F27"/>
    <mergeCell ref="B24:F24"/>
    <mergeCell ref="B25:F25"/>
    <mergeCell ref="B22:F22"/>
    <mergeCell ref="B23:F23"/>
    <mergeCell ref="B26:F26"/>
    <mergeCell ref="B34:F34"/>
    <mergeCell ref="B31:F31"/>
    <mergeCell ref="B32:F32"/>
    <mergeCell ref="B28:F28"/>
    <mergeCell ref="B29:F30"/>
    <mergeCell ref="B33:F33"/>
    <mergeCell ref="B40:F40"/>
    <mergeCell ref="B37:F37"/>
    <mergeCell ref="B38:F38"/>
    <mergeCell ref="B35:F35"/>
    <mergeCell ref="B36:F36"/>
    <mergeCell ref="B45:F45"/>
    <mergeCell ref="B46:F46"/>
    <mergeCell ref="B42:F44"/>
    <mergeCell ref="G42:G44"/>
    <mergeCell ref="H42:H44"/>
    <mergeCell ref="I42:I44"/>
    <mergeCell ref="J42:J44"/>
    <mergeCell ref="B47:F48"/>
    <mergeCell ref="B56:F56"/>
    <mergeCell ref="B53:F53"/>
    <mergeCell ref="B54:F54"/>
    <mergeCell ref="B50:F51"/>
    <mergeCell ref="B52:F52"/>
    <mergeCell ref="B55:F55"/>
    <mergeCell ref="B62:F62"/>
    <mergeCell ref="B59:F59"/>
    <mergeCell ref="B60:F60"/>
    <mergeCell ref="B57:F57"/>
    <mergeCell ref="B58:F58"/>
    <mergeCell ref="B61:F61"/>
    <mergeCell ref="B68:F68"/>
    <mergeCell ref="B65:F65"/>
    <mergeCell ref="B66:F66"/>
    <mergeCell ref="B63:F63"/>
    <mergeCell ref="B64:F64"/>
    <mergeCell ref="B67:F67"/>
    <mergeCell ref="B74:F74"/>
    <mergeCell ref="B71:F71"/>
    <mergeCell ref="B72:F72"/>
    <mergeCell ref="B69:F69"/>
    <mergeCell ref="B70:F70"/>
    <mergeCell ref="B80:F80"/>
    <mergeCell ref="B77:F77"/>
    <mergeCell ref="B78:F78"/>
    <mergeCell ref="B75:F75"/>
    <mergeCell ref="B76:F76"/>
    <mergeCell ref="B88:F88"/>
    <mergeCell ref="B84:F84"/>
    <mergeCell ref="B85:F86"/>
    <mergeCell ref="B81:F81"/>
    <mergeCell ref="B82:F83"/>
    <mergeCell ref="G82:G83"/>
    <mergeCell ref="H82:H83"/>
    <mergeCell ref="I82:I83"/>
    <mergeCell ref="J82:J83"/>
    <mergeCell ref="B94:F94"/>
    <mergeCell ref="B91:F91"/>
    <mergeCell ref="B92:F92"/>
    <mergeCell ref="B89:F89"/>
    <mergeCell ref="B90:F90"/>
    <mergeCell ref="B101:F101"/>
    <mergeCell ref="B97:F97"/>
    <mergeCell ref="B98:F98"/>
    <mergeCell ref="B95:F95"/>
    <mergeCell ref="B96:F96"/>
    <mergeCell ref="B103:F103"/>
    <mergeCell ref="B114:F114"/>
    <mergeCell ref="B112:F112"/>
    <mergeCell ref="B109:F109"/>
    <mergeCell ref="B110:F110"/>
    <mergeCell ref="B132:F132"/>
    <mergeCell ref="B128:F128"/>
    <mergeCell ref="B123:F123"/>
    <mergeCell ref="B119:F119"/>
    <mergeCell ref="B115:F115"/>
    <mergeCell ref="B111:F111"/>
    <mergeCell ref="B106:F106"/>
    <mergeCell ref="B125:F125"/>
    <mergeCell ref="B113:F113"/>
    <mergeCell ref="B122:F122"/>
    <mergeCell ref="B180:F180"/>
    <mergeCell ref="B181:F181"/>
    <mergeCell ref="B134:F134"/>
    <mergeCell ref="B178:F178"/>
    <mergeCell ref="B179:F179"/>
    <mergeCell ref="B148:F148"/>
    <mergeCell ref="B164:F165"/>
    <mergeCell ref="B177:F177"/>
    <mergeCell ref="B155:F156"/>
    <mergeCell ref="B157:F157"/>
    <mergeCell ref="B158:F158"/>
    <mergeCell ref="B146:F146"/>
    <mergeCell ref="B147:F147"/>
    <mergeCell ref="B170:F170"/>
    <mergeCell ref="B171:F171"/>
    <mergeCell ref="B172:F172"/>
    <mergeCell ref="B159:F159"/>
    <mergeCell ref="B160:F160"/>
    <mergeCell ref="B166:F166"/>
    <mergeCell ref="B175:I175"/>
    <mergeCell ref="B143:I143"/>
    <mergeCell ref="H135:H137"/>
    <mergeCell ref="I135:I137"/>
    <mergeCell ref="B169:F169"/>
    <mergeCell ref="A6:A7"/>
    <mergeCell ref="B135:F137"/>
    <mergeCell ref="B99:F100"/>
    <mergeCell ref="B93:F93"/>
    <mergeCell ref="B87:F87"/>
    <mergeCell ref="B79:F79"/>
    <mergeCell ref="B73:F73"/>
    <mergeCell ref="B144:F144"/>
    <mergeCell ref="B145:F145"/>
    <mergeCell ref="B120:F120"/>
    <mergeCell ref="B117:F117"/>
    <mergeCell ref="B118:F118"/>
    <mergeCell ref="B116:F116"/>
    <mergeCell ref="B126:F127"/>
    <mergeCell ref="B124:F124"/>
    <mergeCell ref="B121:F121"/>
    <mergeCell ref="B133:F133"/>
    <mergeCell ref="B130:F130"/>
    <mergeCell ref="B131:F131"/>
    <mergeCell ref="B129:F129"/>
    <mergeCell ref="B107:F108"/>
    <mergeCell ref="B104:F104"/>
    <mergeCell ref="B105:F105"/>
    <mergeCell ref="B102:F102"/>
    <mergeCell ref="B168:F168"/>
    <mergeCell ref="B162:F162"/>
    <mergeCell ref="B167:F167"/>
    <mergeCell ref="J135:J137"/>
    <mergeCell ref="I140:I141"/>
    <mergeCell ref="H140:H141"/>
    <mergeCell ref="J140:J141"/>
    <mergeCell ref="B140:F141"/>
    <mergeCell ref="G140:G141"/>
    <mergeCell ref="G135:G137"/>
    <mergeCell ref="B163:F163"/>
    <mergeCell ref="B161:F161"/>
    <mergeCell ref="B149:F149"/>
    <mergeCell ref="B151:F153"/>
  </mergeCells>
  <phoneticPr fontId="0" type="noConversion"/>
  <printOptions horizontalCentered="1"/>
  <pageMargins left="0" right="0" top="0.51181102362204722" bottom="0.98425196850393704" header="0.35433070866141736" footer="0.51181102362204722"/>
  <pageSetup paperSize="9" scale="58" orientation="landscape" errors="blank" r:id="rId1"/>
  <headerFooter alignWithMargins="0">
    <oddFooter>&amp;L&amp;D&amp;C&amp;A&amp;RPage &amp;P of&amp;N</oddFooter>
  </headerFooter>
  <rowBreaks count="4" manualBreakCount="4">
    <brk id="44" max="11" man="1"/>
    <brk id="83" max="11" man="1"/>
    <brk id="125" max="11" man="1"/>
    <brk id="149" max="11"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5">
    <tabColor indexed="44"/>
  </sheetPr>
  <dimension ref="A1:Q206"/>
  <sheetViews>
    <sheetView showGridLines="0" topLeftCell="B1" zoomScale="85" zoomScaleNormal="85" workbookViewId="0">
      <selection activeCell="B1" sqref="B1"/>
    </sheetView>
  </sheetViews>
  <sheetFormatPr defaultRowHeight="12.75" x14ac:dyDescent="0.2"/>
  <cols>
    <col min="1" max="1" width="0" style="1" hidden="1" customWidth="1"/>
    <col min="2" max="7" width="9.140625" style="1"/>
    <col min="8" max="8" width="12.7109375" style="1" customWidth="1"/>
    <col min="9" max="11" width="10.85546875" style="1" customWidth="1"/>
    <col min="12" max="12" width="12.7109375" style="1" customWidth="1"/>
    <col min="13" max="13" width="93.28515625" style="1" customWidth="1"/>
    <col min="14" max="16384" width="9.140625" style="1"/>
  </cols>
  <sheetData>
    <row r="1" spans="1:17" s="31" customFormat="1" ht="33.75" customHeight="1" x14ac:dyDescent="0.2">
      <c r="A1" s="46"/>
      <c r="B1" s="45" t="s">
        <v>9</v>
      </c>
      <c r="C1" s="46"/>
      <c r="D1" s="46"/>
      <c r="E1" s="46"/>
      <c r="F1" s="46"/>
      <c r="G1" s="46"/>
      <c r="H1" s="46"/>
      <c r="I1" s="46"/>
      <c r="J1" s="46"/>
      <c r="K1" s="46"/>
      <c r="L1" s="46"/>
      <c r="M1" s="46"/>
      <c r="N1" s="46"/>
      <c r="O1" s="46"/>
      <c r="P1" s="46"/>
      <c r="Q1" s="46"/>
    </row>
    <row r="2" spans="1:17" s="42" customFormat="1" x14ac:dyDescent="0.2">
      <c r="O2" s="46"/>
      <c r="P2" s="46"/>
      <c r="Q2" s="46"/>
    </row>
    <row r="3" spans="1:17" ht="24" customHeight="1" x14ac:dyDescent="0.2">
      <c r="B3" s="1080" t="str">
        <f>'Main Menu'!G5</f>
        <v>000 - School</v>
      </c>
      <c r="C3" s="1080"/>
      <c r="D3" s="1080"/>
      <c r="E3" s="1080"/>
      <c r="F3" s="1080"/>
      <c r="G3" s="1080"/>
      <c r="H3" s="1080"/>
      <c r="I3" s="1080"/>
      <c r="J3" s="1080"/>
      <c r="K3" s="1080"/>
      <c r="L3" s="1080"/>
      <c r="M3" s="1080"/>
      <c r="N3" s="122"/>
      <c r="O3" s="16"/>
      <c r="P3" s="16"/>
      <c r="Q3" s="16"/>
    </row>
    <row r="4" spans="1:17" ht="24" customHeight="1" x14ac:dyDescent="0.2">
      <c r="B4" s="1080" t="str">
        <f>'Main Menu'!B12</f>
        <v>2017-2018</v>
      </c>
      <c r="C4" s="1080"/>
      <c r="D4" s="1080"/>
      <c r="E4" s="1080"/>
      <c r="F4" s="1080"/>
      <c r="G4" s="1080"/>
      <c r="H4" s="1080"/>
      <c r="I4" s="1080"/>
      <c r="J4" s="1080"/>
      <c r="K4" s="1080"/>
      <c r="L4" s="1080"/>
      <c r="M4" s="1080"/>
      <c r="N4" s="122"/>
      <c r="O4" s="16"/>
      <c r="P4" s="16"/>
      <c r="Q4" s="16"/>
    </row>
    <row r="5" spans="1:17" ht="13.5" thickBot="1" x14ac:dyDescent="0.25">
      <c r="B5" s="21"/>
      <c r="C5" s="21"/>
      <c r="D5" s="21"/>
      <c r="E5" s="21"/>
      <c r="F5" s="21"/>
      <c r="G5" s="21"/>
      <c r="H5" s="21"/>
      <c r="I5" s="21"/>
      <c r="J5" s="21"/>
      <c r="K5" s="21"/>
      <c r="L5" s="21"/>
      <c r="M5" s="21"/>
      <c r="N5" s="21"/>
      <c r="O5" s="16"/>
      <c r="P5" s="16"/>
      <c r="Q5" s="16"/>
    </row>
    <row r="6" spans="1:17" ht="13.5" customHeight="1" thickBot="1" x14ac:dyDescent="0.25">
      <c r="B6" s="1082" t="s">
        <v>46</v>
      </c>
      <c r="C6" s="1082"/>
      <c r="D6" s="1082"/>
      <c r="E6" s="1082"/>
      <c r="F6" s="1082"/>
      <c r="G6" s="1085" t="s">
        <v>413</v>
      </c>
      <c r="H6" s="1018" t="s">
        <v>414</v>
      </c>
      <c r="I6" s="1094" t="s">
        <v>9</v>
      </c>
      <c r="J6" s="1095"/>
      <c r="K6" s="1096"/>
      <c r="L6" s="1018" t="s">
        <v>415</v>
      </c>
      <c r="M6" s="1083" t="s">
        <v>416</v>
      </c>
      <c r="N6" s="21"/>
      <c r="O6" s="16"/>
      <c r="P6" s="16"/>
      <c r="Q6" s="16"/>
    </row>
    <row r="7" spans="1:17" ht="13.5" thickBot="1" x14ac:dyDescent="0.25">
      <c r="B7" s="1082"/>
      <c r="C7" s="1082"/>
      <c r="D7" s="1082"/>
      <c r="E7" s="1082"/>
      <c r="F7" s="1082"/>
      <c r="G7" s="1086"/>
      <c r="H7" s="1018"/>
      <c r="I7" s="123" t="s">
        <v>417</v>
      </c>
      <c r="J7" s="123" t="s">
        <v>418</v>
      </c>
      <c r="K7" s="123" t="s">
        <v>419</v>
      </c>
      <c r="L7" s="1018"/>
      <c r="M7" s="1084"/>
      <c r="N7" s="21"/>
      <c r="O7" s="16"/>
      <c r="P7" s="16"/>
      <c r="Q7" s="16"/>
    </row>
    <row r="8" spans="1:17" x14ac:dyDescent="0.2">
      <c r="B8" s="124"/>
      <c r="C8" s="124"/>
      <c r="D8" s="124"/>
      <c r="E8" s="124"/>
      <c r="F8" s="124"/>
      <c r="G8" s="125"/>
      <c r="H8" s="125"/>
      <c r="I8" s="124"/>
      <c r="J8" s="124"/>
      <c r="K8" s="124"/>
      <c r="L8" s="125"/>
      <c r="M8" s="124"/>
      <c r="N8" s="21"/>
      <c r="O8" s="16"/>
      <c r="P8" s="16"/>
      <c r="Q8" s="16"/>
    </row>
    <row r="9" spans="1:17" ht="13.5" thickBot="1" x14ac:dyDescent="0.25">
      <c r="O9" s="16"/>
      <c r="P9" s="16"/>
      <c r="Q9" s="16"/>
    </row>
    <row r="10" spans="1:17" ht="12.75" customHeight="1" x14ac:dyDescent="0.2">
      <c r="B10" s="1132" t="s">
        <v>59</v>
      </c>
      <c r="C10" s="1133"/>
      <c r="D10" s="1133"/>
      <c r="E10" s="1133"/>
      <c r="F10" s="1133"/>
      <c r="G10" s="1133"/>
      <c r="H10" s="126"/>
      <c r="I10" s="126"/>
      <c r="J10" s="126"/>
      <c r="K10" s="126"/>
      <c r="L10" s="126"/>
      <c r="M10" s="127"/>
      <c r="O10" s="16"/>
      <c r="P10" s="16"/>
      <c r="Q10" s="16"/>
    </row>
    <row r="11" spans="1:17" ht="12.75" customHeight="1" x14ac:dyDescent="0.2">
      <c r="B11" s="1134"/>
      <c r="C11" s="1135"/>
      <c r="D11" s="1135"/>
      <c r="E11" s="1135"/>
      <c r="F11" s="1135"/>
      <c r="G11" s="1135"/>
      <c r="H11" s="128"/>
      <c r="I11" s="128"/>
      <c r="J11" s="128"/>
      <c r="K11" s="128"/>
      <c r="L11" s="128"/>
      <c r="M11" s="129"/>
      <c r="O11" s="16"/>
      <c r="P11" s="16"/>
      <c r="Q11" s="16"/>
    </row>
    <row r="12" spans="1:17" ht="13.5" customHeight="1" thickBot="1" x14ac:dyDescent="0.25">
      <c r="B12" s="1136"/>
      <c r="C12" s="1137"/>
      <c r="D12" s="1137"/>
      <c r="E12" s="1137"/>
      <c r="F12" s="1137"/>
      <c r="G12" s="1137"/>
      <c r="H12" s="130"/>
      <c r="I12" s="130"/>
      <c r="J12" s="130"/>
      <c r="K12" s="130"/>
      <c r="L12" s="130"/>
      <c r="M12" s="131"/>
      <c r="O12" s="16"/>
      <c r="P12" s="16"/>
      <c r="Q12" s="16"/>
    </row>
    <row r="13" spans="1:17" ht="13.5" thickBot="1" x14ac:dyDescent="0.25">
      <c r="G13" s="42"/>
      <c r="O13" s="16"/>
      <c r="P13" s="16"/>
      <c r="Q13" s="16"/>
    </row>
    <row r="14" spans="1:17" x14ac:dyDescent="0.2">
      <c r="B14" s="1073" t="s">
        <v>420</v>
      </c>
      <c r="C14" s="1074"/>
      <c r="D14" s="1074"/>
      <c r="E14" s="1074"/>
      <c r="F14" s="1074"/>
      <c r="G14" s="1075"/>
      <c r="O14" s="16"/>
      <c r="P14" s="16"/>
      <c r="Q14" s="16"/>
    </row>
    <row r="15" spans="1:17" ht="13.5" thickBot="1" x14ac:dyDescent="0.25">
      <c r="B15" s="1076"/>
      <c r="C15" s="1077"/>
      <c r="D15" s="1077"/>
      <c r="E15" s="1077"/>
      <c r="F15" s="1077"/>
      <c r="G15" s="1078"/>
      <c r="O15" s="16"/>
      <c r="P15" s="16"/>
      <c r="Q15" s="16"/>
    </row>
    <row r="16" spans="1:17" x14ac:dyDescent="0.2">
      <c r="G16" s="42"/>
      <c r="O16" s="16"/>
      <c r="P16" s="16"/>
      <c r="Q16" s="16"/>
    </row>
    <row r="17" spans="1:17" x14ac:dyDescent="0.2">
      <c r="A17" s="39">
        <f>'Budget Plan'!A22</f>
        <v>0</v>
      </c>
      <c r="B17" s="1092" t="str">
        <f>'Budget Plan'!C22</f>
        <v>LA Delegated Budget (excl. Sixth Form)</v>
      </c>
      <c r="C17" s="1093"/>
      <c r="D17" s="1093"/>
      <c r="E17" s="1093"/>
      <c r="F17" s="1093"/>
      <c r="G17" s="1093"/>
      <c r="H17" s="114">
        <f>ROUND('Budget Plan'!G22,0)</f>
        <v>0</v>
      </c>
      <c r="I17" s="154"/>
      <c r="J17" s="154"/>
      <c r="K17" s="154"/>
      <c r="L17" s="114">
        <f>SUM(H17:K17)</f>
        <v>0</v>
      </c>
      <c r="M17" s="421"/>
      <c r="O17" s="16"/>
      <c r="P17" s="16"/>
      <c r="Q17" s="16"/>
    </row>
    <row r="18" spans="1:17" ht="13.5" thickBot="1" x14ac:dyDescent="0.25">
      <c r="A18" s="39">
        <f>'Budget Plan'!A23</f>
        <v>0</v>
      </c>
      <c r="B18" s="991" t="str">
        <f>'Budget Plan'!C23</f>
        <v>Funding for Sixth Form Students</v>
      </c>
      <c r="C18" s="992"/>
      <c r="D18" s="992"/>
      <c r="E18" s="992"/>
      <c r="F18" s="992"/>
      <c r="G18" s="992"/>
      <c r="H18" s="114">
        <f>'Budget Plan'!G23</f>
        <v>0</v>
      </c>
      <c r="I18" s="154"/>
      <c r="J18" s="154"/>
      <c r="K18" s="154"/>
      <c r="L18" s="114">
        <f>SUM(H18:K18)</f>
        <v>0</v>
      </c>
      <c r="M18" s="502"/>
      <c r="O18" s="16"/>
      <c r="P18" s="16"/>
      <c r="Q18" s="16"/>
    </row>
    <row r="19" spans="1:17" ht="18" customHeight="1" thickBot="1" x14ac:dyDescent="0.25">
      <c r="B19" s="1034" t="s">
        <v>400</v>
      </c>
      <c r="C19" s="1035"/>
      <c r="D19" s="1035"/>
      <c r="E19" s="1035"/>
      <c r="F19" s="1035"/>
      <c r="G19" s="1109"/>
      <c r="H19" s="133">
        <f>SUM(H17:H18)</f>
        <v>0</v>
      </c>
      <c r="I19" s="133">
        <f>SUM(I17:I18)</f>
        <v>0</v>
      </c>
      <c r="J19" s="133">
        <f>SUM(J17:J18)</f>
        <v>0</v>
      </c>
      <c r="K19" s="133">
        <f>SUM(K17:K18)</f>
        <v>0</v>
      </c>
      <c r="L19" s="133">
        <f>SUM(L17:L18)</f>
        <v>0</v>
      </c>
      <c r="M19" s="396"/>
      <c r="O19" s="16"/>
      <c r="P19" s="16"/>
      <c r="Q19" s="16"/>
    </row>
    <row r="20" spans="1:17" x14ac:dyDescent="0.2">
      <c r="B20" s="941" t="s">
        <v>66</v>
      </c>
      <c r="C20" s="941"/>
      <c r="D20" s="941"/>
      <c r="E20" s="941"/>
      <c r="F20" s="941"/>
      <c r="G20" s="42"/>
      <c r="H20" s="20"/>
      <c r="I20" s="20"/>
      <c r="J20" s="20"/>
      <c r="K20" s="20"/>
      <c r="L20" s="20"/>
      <c r="M20" s="396"/>
      <c r="O20" s="16"/>
      <c r="P20" s="16"/>
      <c r="Q20" s="16"/>
    </row>
    <row r="21" spans="1:17" x14ac:dyDescent="0.2">
      <c r="B21" s="1026"/>
      <c r="C21" s="1026"/>
      <c r="D21" s="1026"/>
      <c r="E21" s="1026"/>
      <c r="F21" s="1026"/>
      <c r="G21" s="42"/>
      <c r="H21" s="20"/>
      <c r="I21" s="20"/>
      <c r="J21" s="20"/>
      <c r="K21" s="20"/>
      <c r="L21" s="20"/>
      <c r="M21" s="396"/>
      <c r="O21" s="16"/>
      <c r="P21" s="16"/>
      <c r="Q21" s="16"/>
    </row>
    <row r="22" spans="1:17" x14ac:dyDescent="0.2">
      <c r="A22" s="39">
        <f>'Budget Plan'!A27</f>
        <v>0</v>
      </c>
      <c r="B22" s="991" t="str">
        <f>'Budget Plan'!C27</f>
        <v>Additional Resources from LA</v>
      </c>
      <c r="C22" s="992"/>
      <c r="D22" s="992"/>
      <c r="E22" s="992"/>
      <c r="F22" s="992"/>
      <c r="G22" s="134">
        <v>85925</v>
      </c>
      <c r="H22" s="114">
        <f>'Budget Plan'!G27</f>
        <v>0</v>
      </c>
      <c r="I22" s="154"/>
      <c r="J22" s="154"/>
      <c r="K22" s="154"/>
      <c r="L22" s="114">
        <f t="shared" ref="L22:L27" si="0">SUM(H22:K22)</f>
        <v>0</v>
      </c>
      <c r="M22" s="502"/>
      <c r="O22" s="16"/>
      <c r="P22" s="16"/>
      <c r="Q22" s="16"/>
    </row>
    <row r="23" spans="1:17" x14ac:dyDescent="0.2">
      <c r="A23" s="39">
        <f>'Budget Plan'!A28</f>
        <v>0</v>
      </c>
      <c r="B23" s="991" t="str">
        <f>'Budget Plan'!C28</f>
        <v>SEN and High Needs Funding</v>
      </c>
      <c r="C23" s="992"/>
      <c r="D23" s="992"/>
      <c r="E23" s="992"/>
      <c r="F23" s="992"/>
      <c r="G23" s="134">
        <v>85924</v>
      </c>
      <c r="H23" s="114">
        <f>'Budget Plan'!G28</f>
        <v>0</v>
      </c>
      <c r="I23" s="154"/>
      <c r="J23" s="154"/>
      <c r="K23" s="154"/>
      <c r="L23" s="114">
        <f t="shared" si="0"/>
        <v>0</v>
      </c>
      <c r="M23" s="502"/>
      <c r="O23" s="16"/>
      <c r="P23" s="16"/>
      <c r="Q23" s="16"/>
    </row>
    <row r="24" spans="1:17" x14ac:dyDescent="0.2">
      <c r="A24" s="39">
        <f>'Budget Plan'!A29</f>
        <v>0</v>
      </c>
      <c r="B24" s="991" t="str">
        <f>'Budget Plan'!C29</f>
        <v>Funding for Ethnic Minority Pupils</v>
      </c>
      <c r="C24" s="992"/>
      <c r="D24" s="992"/>
      <c r="E24" s="992"/>
      <c r="F24" s="992"/>
      <c r="G24" s="134">
        <v>85922</v>
      </c>
      <c r="H24" s="114">
        <f>'Budget Plan'!G29</f>
        <v>0</v>
      </c>
      <c r="I24" s="154"/>
      <c r="J24" s="154"/>
      <c r="K24" s="154"/>
      <c r="L24" s="114">
        <f t="shared" si="0"/>
        <v>0</v>
      </c>
      <c r="M24" s="502"/>
      <c r="O24" s="16"/>
      <c r="P24" s="16"/>
      <c r="Q24" s="16"/>
    </row>
    <row r="25" spans="1:17" x14ac:dyDescent="0.2">
      <c r="A25" s="39">
        <f>'Budget Plan'!A30</f>
        <v>0</v>
      </c>
      <c r="B25" s="991" t="str">
        <f>'Budget Plan'!C30</f>
        <v>Pupil Premium</v>
      </c>
      <c r="C25" s="992"/>
      <c r="D25" s="992"/>
      <c r="E25" s="992"/>
      <c r="F25" s="992"/>
      <c r="G25" s="134">
        <v>85921</v>
      </c>
      <c r="H25" s="114">
        <f>'Budget Plan'!G30</f>
        <v>0</v>
      </c>
      <c r="I25" s="154"/>
      <c r="J25" s="154"/>
      <c r="K25" s="154"/>
      <c r="L25" s="114">
        <f t="shared" si="0"/>
        <v>0</v>
      </c>
      <c r="M25" s="502"/>
      <c r="O25" s="16"/>
      <c r="P25" s="16"/>
      <c r="Q25" s="16"/>
    </row>
    <row r="26" spans="1:17" x14ac:dyDescent="0.2">
      <c r="A26" s="39">
        <f>'Budget Plan'!A31</f>
        <v>0</v>
      </c>
      <c r="B26" s="991" t="str">
        <f>'Budget Plan'!C31</f>
        <v>Other Government Grants</v>
      </c>
      <c r="C26" s="992"/>
      <c r="D26" s="992"/>
      <c r="E26" s="992"/>
      <c r="F26" s="992"/>
      <c r="G26" s="134">
        <v>85923</v>
      </c>
      <c r="H26" s="114">
        <f>'Budget Plan'!G31</f>
        <v>0</v>
      </c>
      <c r="I26" s="154"/>
      <c r="J26" s="154"/>
      <c r="K26" s="154"/>
      <c r="L26" s="114">
        <f t="shared" si="0"/>
        <v>0</v>
      </c>
      <c r="M26" s="502"/>
      <c r="O26" s="16"/>
      <c r="P26" s="16"/>
      <c r="Q26" s="16"/>
    </row>
    <row r="27" spans="1:17" ht="13.5" thickBot="1" x14ac:dyDescent="0.25">
      <c r="A27" s="39">
        <f>'Budget Plan'!A32</f>
        <v>0</v>
      </c>
      <c r="B27" s="1027" t="str">
        <f>'Budget Plan'!C32</f>
        <v>Other Grants and Payments Received</v>
      </c>
      <c r="C27" s="1028"/>
      <c r="D27" s="1028"/>
      <c r="E27" s="1028"/>
      <c r="F27" s="1028"/>
      <c r="G27" s="135">
        <v>81210</v>
      </c>
      <c r="H27" s="132">
        <f>'Budget Plan'!G32</f>
        <v>0</v>
      </c>
      <c r="I27" s="155"/>
      <c r="J27" s="155"/>
      <c r="K27" s="155"/>
      <c r="L27" s="132">
        <f t="shared" si="0"/>
        <v>0</v>
      </c>
      <c r="M27" s="502"/>
      <c r="O27" s="16"/>
      <c r="P27" s="16"/>
      <c r="Q27" s="16"/>
    </row>
    <row r="28" spans="1:17" ht="18" customHeight="1" thickBot="1" x14ac:dyDescent="0.25">
      <c r="B28" s="1034" t="s">
        <v>90</v>
      </c>
      <c r="C28" s="1035"/>
      <c r="D28" s="1035"/>
      <c r="E28" s="1035"/>
      <c r="F28" s="1035"/>
      <c r="G28" s="1035"/>
      <c r="H28" s="136">
        <f>SUM(H22:H27)</f>
        <v>0</v>
      </c>
      <c r="I28" s="137">
        <f>SUM(I22:I27)</f>
        <v>0</v>
      </c>
      <c r="J28" s="137">
        <f>SUM(J22:J27)</f>
        <v>0</v>
      </c>
      <c r="K28" s="137">
        <f>SUM(K22:K27)</f>
        <v>0</v>
      </c>
      <c r="L28" s="119">
        <f>SUM(L22:L27)</f>
        <v>0</v>
      </c>
      <c r="M28" s="396"/>
      <c r="O28" s="16"/>
      <c r="P28" s="16"/>
      <c r="Q28" s="16"/>
    </row>
    <row r="29" spans="1:17" x14ac:dyDescent="0.2">
      <c r="B29" s="941" t="s">
        <v>91</v>
      </c>
      <c r="C29" s="941"/>
      <c r="D29" s="941"/>
      <c r="E29" s="941"/>
      <c r="F29" s="941"/>
      <c r="G29" s="42"/>
      <c r="H29" s="20"/>
      <c r="I29" s="20"/>
      <c r="J29" s="20"/>
      <c r="K29" s="20"/>
      <c r="L29" s="20"/>
      <c r="M29" s="396"/>
      <c r="O29" s="16"/>
      <c r="P29" s="16"/>
      <c r="Q29" s="16"/>
    </row>
    <row r="30" spans="1:17" x14ac:dyDescent="0.2">
      <c r="B30" s="1026"/>
      <c r="C30" s="1026"/>
      <c r="D30" s="1026"/>
      <c r="E30" s="1026"/>
      <c r="F30" s="1026"/>
      <c r="G30" s="42"/>
      <c r="H30" s="20"/>
      <c r="I30" s="20"/>
      <c r="J30" s="20"/>
      <c r="K30" s="20"/>
      <c r="L30" s="20"/>
      <c r="M30" s="396"/>
      <c r="O30" s="16"/>
      <c r="P30" s="16"/>
      <c r="Q30" s="16"/>
    </row>
    <row r="31" spans="1:17" x14ac:dyDescent="0.2">
      <c r="A31" s="39">
        <f>'Budget Plan'!A36</f>
        <v>0</v>
      </c>
      <c r="B31" s="991" t="str">
        <f>'Budget Plan'!C36</f>
        <v>Income from Services Provided</v>
      </c>
      <c r="C31" s="992"/>
      <c r="D31" s="992"/>
      <c r="E31" s="992"/>
      <c r="F31" s="992"/>
      <c r="G31" s="134">
        <v>81221</v>
      </c>
      <c r="H31" s="114">
        <f>'Budget Plan'!G36</f>
        <v>0</v>
      </c>
      <c r="I31" s="154"/>
      <c r="J31" s="154"/>
      <c r="K31" s="154"/>
      <c r="L31" s="114">
        <f t="shared" ref="L31:L39" si="1">SUM(H31:K31)</f>
        <v>0</v>
      </c>
      <c r="M31" s="502"/>
      <c r="O31" s="16"/>
      <c r="P31" s="16"/>
      <c r="Q31" s="16"/>
    </row>
    <row r="32" spans="1:17" x14ac:dyDescent="0.2">
      <c r="A32" s="39">
        <f>'Budget Plan'!A37</f>
        <v>0</v>
      </c>
      <c r="B32" s="991" t="str">
        <f>'Budget Plan'!C37</f>
        <v>Interest Received</v>
      </c>
      <c r="C32" s="992"/>
      <c r="D32" s="992"/>
      <c r="E32" s="992"/>
      <c r="F32" s="992"/>
      <c r="G32" s="134">
        <v>86031</v>
      </c>
      <c r="H32" s="114">
        <f>'Budget Plan'!G37</f>
        <v>0</v>
      </c>
      <c r="I32" s="154"/>
      <c r="J32" s="154"/>
      <c r="K32" s="154"/>
      <c r="L32" s="114">
        <f t="shared" si="1"/>
        <v>0</v>
      </c>
      <c r="M32" s="502"/>
      <c r="O32" s="16"/>
      <c r="P32" s="16"/>
      <c r="Q32" s="16"/>
    </row>
    <row r="33" spans="1:17" x14ac:dyDescent="0.2">
      <c r="A33" s="39">
        <f>'Budget Plan'!A38</f>
        <v>0</v>
      </c>
      <c r="B33" s="991" t="str">
        <f>'Budget Plan'!C38</f>
        <v>Lettings</v>
      </c>
      <c r="C33" s="992"/>
      <c r="D33" s="992"/>
      <c r="E33" s="992"/>
      <c r="F33" s="992"/>
      <c r="G33" s="134">
        <v>84100</v>
      </c>
      <c r="H33" s="114">
        <f>'Budget Plan'!G38</f>
        <v>0</v>
      </c>
      <c r="I33" s="154"/>
      <c r="J33" s="154"/>
      <c r="K33" s="154"/>
      <c r="L33" s="114">
        <f t="shared" si="1"/>
        <v>0</v>
      </c>
      <c r="M33" s="502"/>
      <c r="O33" s="16"/>
      <c r="P33" s="16"/>
      <c r="Q33" s="16"/>
    </row>
    <row r="34" spans="1:17" x14ac:dyDescent="0.2">
      <c r="A34" s="39">
        <f>'Budget Plan'!A39</f>
        <v>0</v>
      </c>
      <c r="B34" s="991" t="str">
        <f>'Budget Plan'!C39</f>
        <v>Income from Catering</v>
      </c>
      <c r="C34" s="992"/>
      <c r="D34" s="992"/>
      <c r="E34" s="992"/>
      <c r="F34" s="992"/>
      <c r="G34" s="134">
        <v>82001</v>
      </c>
      <c r="H34" s="114">
        <f>'Budget Plan'!G39</f>
        <v>0</v>
      </c>
      <c r="I34" s="154"/>
      <c r="J34" s="154"/>
      <c r="K34" s="154"/>
      <c r="L34" s="114">
        <f t="shared" si="1"/>
        <v>0</v>
      </c>
      <c r="M34" s="502"/>
      <c r="O34" s="16"/>
      <c r="P34" s="16"/>
      <c r="Q34" s="16"/>
    </row>
    <row r="35" spans="1:17" x14ac:dyDescent="0.2">
      <c r="A35" s="39">
        <f>'Budget Plan'!A40</f>
        <v>0</v>
      </c>
      <c r="B35" s="991" t="str">
        <f>'Budget Plan'!C40</f>
        <v>Receipts from Supply Teacher Insurance Claims</v>
      </c>
      <c r="C35" s="992"/>
      <c r="D35" s="992"/>
      <c r="E35" s="992"/>
      <c r="F35" s="992"/>
      <c r="G35" s="134">
        <v>85067</v>
      </c>
      <c r="H35" s="114">
        <f>'Budget Plan'!G40</f>
        <v>0</v>
      </c>
      <c r="I35" s="154"/>
      <c r="J35" s="154"/>
      <c r="K35" s="154"/>
      <c r="L35" s="114">
        <f t="shared" si="1"/>
        <v>0</v>
      </c>
      <c r="M35" s="502"/>
      <c r="O35" s="16"/>
      <c r="P35" s="16"/>
      <c r="Q35" s="16"/>
    </row>
    <row r="36" spans="1:17" x14ac:dyDescent="0.2">
      <c r="A36" s="39">
        <f>'Budget Plan'!A41</f>
        <v>0</v>
      </c>
      <c r="B36" s="991" t="str">
        <f>'Budget Plan'!C41</f>
        <v>Receipts from Other Insurance Claims</v>
      </c>
      <c r="C36" s="992"/>
      <c r="D36" s="992"/>
      <c r="E36" s="992"/>
      <c r="F36" s="992"/>
      <c r="G36" s="134">
        <v>85068</v>
      </c>
      <c r="H36" s="114">
        <f>'Budget Plan'!G41</f>
        <v>0</v>
      </c>
      <c r="I36" s="154"/>
      <c r="J36" s="154"/>
      <c r="K36" s="154"/>
      <c r="L36" s="114">
        <f t="shared" si="1"/>
        <v>0</v>
      </c>
      <c r="M36" s="502"/>
      <c r="O36" s="16"/>
      <c r="P36" s="16"/>
      <c r="Q36" s="16"/>
    </row>
    <row r="37" spans="1:17" x14ac:dyDescent="0.2">
      <c r="A37" s="39">
        <f>'Budget Plan'!A42</f>
        <v>0</v>
      </c>
      <c r="B37" s="991" t="str">
        <f>'Budget Plan'!C42</f>
        <v>Income from Visits</v>
      </c>
      <c r="C37" s="992"/>
      <c r="D37" s="992"/>
      <c r="E37" s="992"/>
      <c r="F37" s="992"/>
      <c r="G37" s="134">
        <v>83180</v>
      </c>
      <c r="H37" s="114">
        <f>'Budget Plan'!G42</f>
        <v>0</v>
      </c>
      <c r="I37" s="154"/>
      <c r="J37" s="154"/>
      <c r="K37" s="154"/>
      <c r="L37" s="114">
        <f t="shared" si="1"/>
        <v>0</v>
      </c>
      <c r="M37" s="502"/>
      <c r="O37" s="16"/>
      <c r="P37" s="16"/>
      <c r="Q37" s="16"/>
    </row>
    <row r="38" spans="1:17" x14ac:dyDescent="0.2">
      <c r="A38" s="39">
        <f>'Budget Plan'!A43</f>
        <v>0</v>
      </c>
      <c r="B38" s="991" t="str">
        <f>'Budget Plan'!C43</f>
        <v>Donations / Private Funds</v>
      </c>
      <c r="C38" s="992"/>
      <c r="D38" s="992"/>
      <c r="E38" s="992"/>
      <c r="F38" s="992"/>
      <c r="G38" s="134">
        <v>81310</v>
      </c>
      <c r="H38" s="114">
        <f>'Budget Plan'!G43</f>
        <v>0</v>
      </c>
      <c r="I38" s="154"/>
      <c r="J38" s="154"/>
      <c r="K38" s="154"/>
      <c r="L38" s="114">
        <f t="shared" si="1"/>
        <v>0</v>
      </c>
      <c r="M38" s="502"/>
      <c r="O38" s="16"/>
      <c r="P38" s="16"/>
      <c r="Q38" s="16"/>
    </row>
    <row r="39" spans="1:17" ht="13.5" thickBot="1" x14ac:dyDescent="0.25">
      <c r="A39" s="39">
        <f>'Budget Plan'!A44</f>
        <v>0</v>
      </c>
      <c r="B39" s="1" t="str">
        <f>'Budget Plan'!C44</f>
        <v>School Fund Income</v>
      </c>
      <c r="G39" s="135">
        <v>85803</v>
      </c>
      <c r="H39" s="132">
        <f>'Budget Plan'!G44</f>
        <v>0</v>
      </c>
      <c r="I39" s="155"/>
      <c r="J39" s="155"/>
      <c r="K39" s="155"/>
      <c r="L39" s="132">
        <f t="shared" si="1"/>
        <v>0</v>
      </c>
      <c r="M39" s="502"/>
      <c r="O39" s="16"/>
      <c r="P39" s="16"/>
      <c r="Q39" s="16"/>
    </row>
    <row r="40" spans="1:17" ht="18" customHeight="1" thickBot="1" x14ac:dyDescent="0.25">
      <c r="B40" s="1034" t="s">
        <v>126</v>
      </c>
      <c r="C40" s="1035"/>
      <c r="D40" s="1035"/>
      <c r="E40" s="1035"/>
      <c r="F40" s="1035"/>
      <c r="G40" s="1035"/>
      <c r="H40" s="136">
        <f>SUM(H31:H39)</f>
        <v>0</v>
      </c>
      <c r="I40" s="137">
        <f>SUM(I31:I39)</f>
        <v>0</v>
      </c>
      <c r="J40" s="137">
        <f>SUM(J31:J39)</f>
        <v>0</v>
      </c>
      <c r="K40" s="137">
        <f>SUM(K31:K39)</f>
        <v>0</v>
      </c>
      <c r="L40" s="119">
        <f>SUM(L31:L39)</f>
        <v>0</v>
      </c>
      <c r="M40" s="396"/>
      <c r="O40" s="16"/>
      <c r="P40" s="16"/>
      <c r="Q40" s="16"/>
    </row>
    <row r="41" spans="1:17" ht="13.5" thickBot="1" x14ac:dyDescent="0.25">
      <c r="G41" s="42"/>
      <c r="H41" s="20"/>
      <c r="I41" s="20"/>
      <c r="J41" s="20"/>
      <c r="K41" s="20"/>
      <c r="L41" s="20"/>
      <c r="M41" s="396"/>
      <c r="O41" s="16"/>
      <c r="P41" s="16"/>
      <c r="Q41" s="16"/>
    </row>
    <row r="42" spans="1:17" ht="18" customHeight="1" thickBot="1" x14ac:dyDescent="0.25">
      <c r="B42" s="1034" t="s">
        <v>586</v>
      </c>
      <c r="C42" s="1035"/>
      <c r="D42" s="1035"/>
      <c r="E42" s="1035"/>
      <c r="F42" s="1035"/>
      <c r="G42" s="1109"/>
      <c r="H42" s="418">
        <f>H28+H40</f>
        <v>0</v>
      </c>
      <c r="I42" s="418">
        <f>I28+I40</f>
        <v>0</v>
      </c>
      <c r="J42" s="418">
        <f>J28+J40</f>
        <v>0</v>
      </c>
      <c r="K42" s="418">
        <f>K28+K40</f>
        <v>0</v>
      </c>
      <c r="L42" s="419">
        <f>L28+L40</f>
        <v>0</v>
      </c>
      <c r="M42" s="396"/>
      <c r="O42" s="16"/>
      <c r="P42" s="16"/>
      <c r="Q42" s="16"/>
    </row>
    <row r="43" spans="1:17" ht="18" customHeight="1" thickBot="1" x14ac:dyDescent="0.25">
      <c r="B43" s="1034" t="s">
        <v>128</v>
      </c>
      <c r="C43" s="1035"/>
      <c r="D43" s="1035"/>
      <c r="E43" s="1035"/>
      <c r="F43" s="1035"/>
      <c r="G43" s="1109"/>
      <c r="H43" s="418">
        <f>H40+H28+H19</f>
        <v>0</v>
      </c>
      <c r="I43" s="418">
        <f>I40+I28+I19</f>
        <v>0</v>
      </c>
      <c r="J43" s="418">
        <f>J40+J28+J19</f>
        <v>0</v>
      </c>
      <c r="K43" s="418">
        <f>K40+K28+K19</f>
        <v>0</v>
      </c>
      <c r="L43" s="419">
        <f>L40+L28+L19</f>
        <v>0</v>
      </c>
      <c r="M43" s="396"/>
      <c r="O43" s="16"/>
      <c r="P43" s="16"/>
      <c r="Q43" s="16"/>
    </row>
    <row r="44" spans="1:17" x14ac:dyDescent="0.2">
      <c r="B44" s="940"/>
      <c r="C44" s="940"/>
      <c r="D44" s="940"/>
      <c r="E44" s="940"/>
      <c r="F44" s="940"/>
      <c r="G44" s="42"/>
      <c r="H44" s="20"/>
      <c r="I44" s="20"/>
      <c r="J44" s="20"/>
      <c r="K44" s="20"/>
      <c r="L44" s="20"/>
      <c r="M44" s="396"/>
      <c r="O44" s="16"/>
      <c r="P44" s="16"/>
      <c r="Q44" s="16"/>
    </row>
    <row r="45" spans="1:17" ht="13.5" thickBot="1" x14ac:dyDescent="0.25">
      <c r="B45" s="948"/>
      <c r="C45" s="948"/>
      <c r="D45" s="948"/>
      <c r="E45" s="948"/>
      <c r="F45" s="948"/>
      <c r="G45" s="42"/>
      <c r="H45" s="20"/>
      <c r="I45" s="20"/>
      <c r="J45" s="20"/>
      <c r="K45" s="20"/>
      <c r="L45" s="20"/>
      <c r="M45" s="396"/>
      <c r="O45" s="16"/>
      <c r="P45" s="16"/>
      <c r="Q45" s="16"/>
    </row>
    <row r="46" spans="1:17" x14ac:dyDescent="0.2">
      <c r="B46" s="1073" t="s">
        <v>129</v>
      </c>
      <c r="C46" s="1074"/>
      <c r="D46" s="1074"/>
      <c r="E46" s="1074"/>
      <c r="F46" s="1074"/>
      <c r="G46" s="1075"/>
      <c r="H46" s="20"/>
      <c r="I46" s="20"/>
      <c r="J46" s="20"/>
      <c r="K46" s="20"/>
      <c r="L46" s="20"/>
      <c r="M46" s="396"/>
      <c r="O46" s="16"/>
      <c r="P46" s="16"/>
      <c r="Q46" s="16"/>
    </row>
    <row r="47" spans="1:17" ht="13.5" thickBot="1" x14ac:dyDescent="0.25">
      <c r="B47" s="1076"/>
      <c r="C47" s="1077"/>
      <c r="D47" s="1077"/>
      <c r="E47" s="1077"/>
      <c r="F47" s="1077"/>
      <c r="G47" s="1078"/>
      <c r="H47" s="20"/>
      <c r="I47" s="20"/>
      <c r="J47" s="20"/>
      <c r="K47" s="20"/>
      <c r="L47" s="20"/>
      <c r="M47" s="396"/>
      <c r="O47" s="16"/>
      <c r="P47" s="16"/>
      <c r="Q47" s="16"/>
    </row>
    <row r="48" spans="1:17" x14ac:dyDescent="0.2">
      <c r="B48" s="110"/>
      <c r="C48" s="110"/>
      <c r="D48" s="110"/>
      <c r="E48" s="110"/>
      <c r="F48" s="110"/>
      <c r="G48" s="42"/>
      <c r="H48" s="20"/>
      <c r="I48" s="20"/>
      <c r="J48" s="20"/>
      <c r="K48" s="20"/>
      <c r="L48" s="20"/>
      <c r="M48" s="396"/>
      <c r="O48" s="16"/>
      <c r="P48" s="16"/>
      <c r="Q48" s="16"/>
    </row>
    <row r="49" spans="1:17" x14ac:dyDescent="0.2">
      <c r="B49" s="941" t="s">
        <v>130</v>
      </c>
      <c r="C49" s="941"/>
      <c r="D49" s="941"/>
      <c r="E49" s="941"/>
      <c r="F49" s="941"/>
      <c r="G49" s="42"/>
      <c r="H49" s="20"/>
      <c r="I49" s="20"/>
      <c r="J49" s="20"/>
      <c r="K49" s="20"/>
      <c r="L49" s="20"/>
      <c r="M49" s="396"/>
      <c r="O49" s="16"/>
      <c r="P49" s="16"/>
      <c r="Q49" s="16"/>
    </row>
    <row r="50" spans="1:17" x14ac:dyDescent="0.2">
      <c r="B50" s="941"/>
      <c r="C50" s="941"/>
      <c r="D50" s="941"/>
      <c r="E50" s="941"/>
      <c r="F50" s="941"/>
      <c r="G50" s="42"/>
      <c r="H50" s="20"/>
      <c r="I50" s="20"/>
      <c r="J50" s="20"/>
      <c r="K50" s="20"/>
      <c r="L50" s="20"/>
      <c r="M50" s="396"/>
      <c r="O50" s="16"/>
      <c r="P50" s="16"/>
      <c r="Q50" s="16"/>
    </row>
    <row r="51" spans="1:17" x14ac:dyDescent="0.2">
      <c r="B51" s="1026" t="s">
        <v>131</v>
      </c>
      <c r="C51" s="1026"/>
      <c r="D51" s="1026"/>
      <c r="E51" s="1026"/>
      <c r="F51" s="1026"/>
      <c r="G51" s="42"/>
      <c r="H51" s="20"/>
      <c r="I51" s="20"/>
      <c r="J51" s="20"/>
      <c r="K51" s="20"/>
      <c r="L51" s="20"/>
      <c r="M51" s="396"/>
      <c r="O51" s="16"/>
      <c r="P51" s="16"/>
      <c r="Q51" s="16"/>
    </row>
    <row r="52" spans="1:17" x14ac:dyDescent="0.2">
      <c r="A52" s="39">
        <f>'Budget Plan'!A54</f>
        <v>0</v>
      </c>
      <c r="B52" s="991" t="str">
        <f>'Budget Plan'!C54</f>
        <v>Teaching Staff</v>
      </c>
      <c r="C52" s="992"/>
      <c r="D52" s="992"/>
      <c r="E52" s="992"/>
      <c r="F52" s="992"/>
      <c r="G52" s="134" t="s">
        <v>134</v>
      </c>
      <c r="H52" s="114">
        <f>'Budget Plan'!G54</f>
        <v>0</v>
      </c>
      <c r="I52" s="154"/>
      <c r="J52" s="154"/>
      <c r="K52" s="154"/>
      <c r="L52" s="114">
        <f>SUM(H52:K52)</f>
        <v>0</v>
      </c>
      <c r="M52" s="502"/>
      <c r="O52" s="16"/>
      <c r="P52" s="16"/>
      <c r="Q52" s="16"/>
    </row>
    <row r="53" spans="1:17" ht="13.5" thickBot="1" x14ac:dyDescent="0.25">
      <c r="A53" s="39">
        <f>'Budget Plan'!A55</f>
        <v>0</v>
      </c>
      <c r="B53" s="1027" t="str">
        <f>'Budget Plan'!C55</f>
        <v>Supply Staff</v>
      </c>
      <c r="C53" s="1028"/>
      <c r="D53" s="1028"/>
      <c r="E53" s="1028"/>
      <c r="F53" s="1028"/>
      <c r="G53" s="135" t="s">
        <v>138</v>
      </c>
      <c r="H53" s="132">
        <f>'Budget Plan'!G55</f>
        <v>0</v>
      </c>
      <c r="I53" s="155"/>
      <c r="J53" s="155"/>
      <c r="K53" s="155"/>
      <c r="L53" s="132">
        <f>SUM(H53:K53)</f>
        <v>0</v>
      </c>
      <c r="M53" s="502"/>
      <c r="O53" s="16"/>
      <c r="P53" s="16"/>
      <c r="Q53" s="16"/>
    </row>
    <row r="54" spans="1:17" ht="18" customHeight="1" thickBot="1" x14ac:dyDescent="0.25">
      <c r="B54" s="1034" t="s">
        <v>404</v>
      </c>
      <c r="C54" s="1035"/>
      <c r="D54" s="1035"/>
      <c r="E54" s="1035"/>
      <c r="F54" s="1035"/>
      <c r="G54" s="1109"/>
      <c r="H54" s="133">
        <f>SUM(H52:H53)</f>
        <v>0</v>
      </c>
      <c r="I54" s="133">
        <f>SUM(I52:I53)</f>
        <v>0</v>
      </c>
      <c r="J54" s="133">
        <f>SUM(J52:J53)</f>
        <v>0</v>
      </c>
      <c r="K54" s="133">
        <f>SUM(K52:K53)</f>
        <v>0</v>
      </c>
      <c r="L54" s="133">
        <f>SUM(L52:L53)</f>
        <v>0</v>
      </c>
      <c r="M54" s="396"/>
      <c r="O54" s="16"/>
      <c r="P54" s="16"/>
      <c r="Q54" s="16"/>
    </row>
    <row r="55" spans="1:17" x14ac:dyDescent="0.2">
      <c r="B55" s="948"/>
      <c r="C55" s="948"/>
      <c r="D55" s="948"/>
      <c r="E55" s="948"/>
      <c r="F55" s="948"/>
      <c r="G55" s="42"/>
      <c r="H55" s="20"/>
      <c r="I55" s="20"/>
      <c r="J55" s="20"/>
      <c r="K55" s="20"/>
      <c r="L55" s="20"/>
      <c r="M55" s="396"/>
      <c r="O55" s="16"/>
      <c r="P55" s="16"/>
      <c r="Q55" s="16"/>
    </row>
    <row r="56" spans="1:17" x14ac:dyDescent="0.2">
      <c r="B56" s="1026" t="s">
        <v>140</v>
      </c>
      <c r="C56" s="1026"/>
      <c r="D56" s="1026"/>
      <c r="E56" s="1026"/>
      <c r="F56" s="1026"/>
      <c r="G56" s="42"/>
      <c r="H56" s="20"/>
      <c r="I56" s="20"/>
      <c r="J56" s="20"/>
      <c r="K56" s="20"/>
      <c r="L56" s="20"/>
      <c r="M56" s="396"/>
      <c r="O56" s="16"/>
      <c r="P56" s="16"/>
      <c r="Q56" s="16"/>
    </row>
    <row r="57" spans="1:17" x14ac:dyDescent="0.2">
      <c r="A57" s="39">
        <f>'Budget Plan'!A59</f>
        <v>0</v>
      </c>
      <c r="B57" s="991" t="str">
        <f>'Budget Plan'!C59</f>
        <v>LSA / Ancillary / Classroom Assistants</v>
      </c>
      <c r="C57" s="992"/>
      <c r="D57" s="992"/>
      <c r="E57" s="992"/>
      <c r="F57" s="992"/>
      <c r="G57" s="134" t="s">
        <v>143</v>
      </c>
      <c r="H57" s="114">
        <f>'Budget Plan'!G59</f>
        <v>0</v>
      </c>
      <c r="I57" s="154"/>
      <c r="J57" s="154"/>
      <c r="K57" s="154"/>
      <c r="L57" s="114">
        <f t="shared" ref="L57:L67" si="2">SUM(H57:K57)</f>
        <v>0</v>
      </c>
      <c r="M57" s="502"/>
      <c r="O57" s="16"/>
      <c r="P57" s="16"/>
      <c r="Q57" s="16"/>
    </row>
    <row r="58" spans="1:17" ht="18" x14ac:dyDescent="0.2">
      <c r="A58" s="39">
        <f>'Budget Plan'!A60</f>
        <v>0</v>
      </c>
      <c r="B58" s="991" t="str">
        <f>'Budget Plan'!C60</f>
        <v>Foreign Language Assistant / Nursery Nurse</v>
      </c>
      <c r="C58" s="992"/>
      <c r="D58" s="992"/>
      <c r="E58" s="992"/>
      <c r="F58" s="992"/>
      <c r="G58" s="138" t="s">
        <v>421</v>
      </c>
      <c r="H58" s="114">
        <f>'Budget Plan'!G60</f>
        <v>0</v>
      </c>
      <c r="I58" s="154"/>
      <c r="J58" s="154"/>
      <c r="K58" s="154"/>
      <c r="L58" s="114">
        <f t="shared" si="2"/>
        <v>0</v>
      </c>
      <c r="M58" s="502"/>
      <c r="O58" s="16"/>
      <c r="P58" s="16"/>
      <c r="Q58" s="16"/>
    </row>
    <row r="59" spans="1:17" x14ac:dyDescent="0.2">
      <c r="A59" s="39">
        <f>'Budget Plan'!A61</f>
        <v>0</v>
      </c>
      <c r="B59" s="991" t="str">
        <f>'Budget Plan'!C61</f>
        <v>Instructor</v>
      </c>
      <c r="C59" s="992"/>
      <c r="D59" s="992"/>
      <c r="E59" s="992"/>
      <c r="F59" s="992"/>
      <c r="G59" s="342" t="s">
        <v>147</v>
      </c>
      <c r="H59" s="114">
        <f>'Budget Plan'!G61</f>
        <v>0</v>
      </c>
      <c r="I59" s="154"/>
      <c r="J59" s="154"/>
      <c r="K59" s="154"/>
      <c r="L59" s="114">
        <f t="shared" si="2"/>
        <v>0</v>
      </c>
      <c r="M59" s="502"/>
      <c r="O59" s="16"/>
      <c r="P59" s="16"/>
      <c r="Q59" s="16"/>
    </row>
    <row r="60" spans="1:17" x14ac:dyDescent="0.2">
      <c r="A60" s="39">
        <f>'Budget Plan'!A62</f>
        <v>0</v>
      </c>
      <c r="B60" s="991" t="str">
        <f>'Budget Plan'!C62</f>
        <v>Librarian</v>
      </c>
      <c r="C60" s="992"/>
      <c r="D60" s="992"/>
      <c r="E60" s="992"/>
      <c r="F60" s="992"/>
      <c r="G60" s="134" t="s">
        <v>149</v>
      </c>
      <c r="H60" s="114">
        <f>'Budget Plan'!G62</f>
        <v>0</v>
      </c>
      <c r="I60" s="154"/>
      <c r="J60" s="154"/>
      <c r="K60" s="154"/>
      <c r="L60" s="114">
        <f t="shared" si="2"/>
        <v>0</v>
      </c>
      <c r="M60" s="502"/>
      <c r="O60" s="16"/>
      <c r="P60" s="16"/>
      <c r="Q60" s="16"/>
    </row>
    <row r="61" spans="1:17" x14ac:dyDescent="0.2">
      <c r="A61" s="39">
        <f>'Budget Plan'!A63</f>
        <v>0</v>
      </c>
      <c r="B61" s="991" t="str">
        <f>'Budget Plan'!C63</f>
        <v>School Technician</v>
      </c>
      <c r="C61" s="992"/>
      <c r="D61" s="992"/>
      <c r="E61" s="992"/>
      <c r="F61" s="992"/>
      <c r="G61" s="134" t="s">
        <v>151</v>
      </c>
      <c r="H61" s="114">
        <f>'Budget Plan'!G63</f>
        <v>0</v>
      </c>
      <c r="I61" s="154"/>
      <c r="J61" s="154"/>
      <c r="K61" s="154"/>
      <c r="L61" s="114">
        <f t="shared" si="2"/>
        <v>0</v>
      </c>
      <c r="M61" s="502"/>
      <c r="O61" s="16"/>
      <c r="P61" s="16"/>
      <c r="Q61" s="16"/>
    </row>
    <row r="62" spans="1:17" x14ac:dyDescent="0.2">
      <c r="A62" s="39">
        <f>'Budget Plan'!A64</f>
        <v>0</v>
      </c>
      <c r="B62" s="991" t="str">
        <f>'Budget Plan'!C64</f>
        <v>Residential Care Officer (Special Schools Only)</v>
      </c>
      <c r="C62" s="992"/>
      <c r="D62" s="992"/>
      <c r="E62" s="992"/>
      <c r="F62" s="992"/>
      <c r="G62" s="134" t="s">
        <v>153</v>
      </c>
      <c r="H62" s="114">
        <f>'Budget Plan'!G64</f>
        <v>0</v>
      </c>
      <c r="I62" s="154"/>
      <c r="J62" s="154"/>
      <c r="K62" s="154"/>
      <c r="L62" s="114">
        <f t="shared" si="2"/>
        <v>0</v>
      </c>
      <c r="M62" s="502"/>
      <c r="O62" s="16"/>
      <c r="P62" s="16"/>
      <c r="Q62" s="16"/>
    </row>
    <row r="63" spans="1:17" x14ac:dyDescent="0.2">
      <c r="A63" s="39">
        <f>'Budget Plan'!A65</f>
        <v>0</v>
      </c>
      <c r="B63" s="991" t="str">
        <f>'Budget Plan'!C65</f>
        <v>Premises Staff</v>
      </c>
      <c r="C63" s="992"/>
      <c r="D63" s="992"/>
      <c r="E63" s="992"/>
      <c r="F63" s="992"/>
      <c r="G63" s="134" t="s">
        <v>156</v>
      </c>
      <c r="H63" s="114">
        <f>'Budget Plan'!G65</f>
        <v>0</v>
      </c>
      <c r="I63" s="154"/>
      <c r="J63" s="154"/>
      <c r="K63" s="154"/>
      <c r="L63" s="114">
        <f t="shared" si="2"/>
        <v>0</v>
      </c>
      <c r="M63" s="502"/>
      <c r="O63" s="16"/>
      <c r="P63" s="16"/>
      <c r="Q63" s="16"/>
    </row>
    <row r="64" spans="1:17" x14ac:dyDescent="0.2">
      <c r="A64" s="39">
        <f>'Budget Plan'!A66</f>
        <v>0</v>
      </c>
      <c r="B64" s="991" t="str">
        <f>'Budget Plan'!C66</f>
        <v>Administrative &amp; Clerical Staff</v>
      </c>
      <c r="C64" s="992"/>
      <c r="D64" s="992"/>
      <c r="E64" s="992"/>
      <c r="F64" s="992"/>
      <c r="G64" s="134" t="s">
        <v>159</v>
      </c>
      <c r="H64" s="114">
        <f>'Budget Plan'!G66</f>
        <v>0</v>
      </c>
      <c r="I64" s="154"/>
      <c r="J64" s="154"/>
      <c r="K64" s="154"/>
      <c r="L64" s="114">
        <f t="shared" si="2"/>
        <v>0</v>
      </c>
      <c r="M64" s="502"/>
      <c r="O64" s="16"/>
      <c r="P64" s="16"/>
      <c r="Q64" s="16"/>
    </row>
    <row r="65" spans="1:17" x14ac:dyDescent="0.2">
      <c r="A65" s="39">
        <f>'Budget Plan'!A67</f>
        <v>0</v>
      </c>
      <c r="B65" s="991" t="str">
        <f>'Budget Plan'!C67</f>
        <v>Catering Staff</v>
      </c>
      <c r="C65" s="992"/>
      <c r="D65" s="992"/>
      <c r="E65" s="992"/>
      <c r="F65" s="992"/>
      <c r="G65" s="134" t="s">
        <v>162</v>
      </c>
      <c r="H65" s="114">
        <f>'Budget Plan'!G67</f>
        <v>0</v>
      </c>
      <c r="I65" s="154"/>
      <c r="J65" s="154"/>
      <c r="K65" s="154"/>
      <c r="L65" s="114">
        <f t="shared" si="2"/>
        <v>0</v>
      </c>
      <c r="M65" s="502"/>
      <c r="O65" s="16"/>
      <c r="P65" s="16"/>
      <c r="Q65" s="16"/>
    </row>
    <row r="66" spans="1:17" x14ac:dyDescent="0.2">
      <c r="A66" s="39">
        <f>'Budget Plan'!A68</f>
        <v>0</v>
      </c>
      <c r="B66" s="991" t="str">
        <f>'Budget Plan'!C68</f>
        <v>Mid-day Supervision Staff</v>
      </c>
      <c r="C66" s="992"/>
      <c r="D66" s="992"/>
      <c r="E66" s="992"/>
      <c r="F66" s="992"/>
      <c r="G66" s="134" t="s">
        <v>165</v>
      </c>
      <c r="H66" s="114">
        <f>'Budget Plan'!G68</f>
        <v>0</v>
      </c>
      <c r="I66" s="154"/>
      <c r="J66" s="154"/>
      <c r="K66" s="154"/>
      <c r="L66" s="114">
        <f t="shared" si="2"/>
        <v>0</v>
      </c>
      <c r="M66" s="502"/>
      <c r="O66" s="16"/>
      <c r="P66" s="16"/>
      <c r="Q66" s="16"/>
    </row>
    <row r="67" spans="1:17" ht="13.5" thickBot="1" x14ac:dyDescent="0.25">
      <c r="A67" s="39">
        <f>'Budget Plan'!A69</f>
        <v>0</v>
      </c>
      <c r="B67" s="1028" t="str">
        <f>'Budget Plan'!C69</f>
        <v>Other Staff - Special Facilities</v>
      </c>
      <c r="C67" s="1028"/>
      <c r="D67" s="1028"/>
      <c r="E67" s="1028"/>
      <c r="F67" s="1028"/>
      <c r="G67" s="135" t="s">
        <v>167</v>
      </c>
      <c r="H67" s="132">
        <f>'Budget Plan'!G69</f>
        <v>0</v>
      </c>
      <c r="I67" s="155"/>
      <c r="J67" s="155"/>
      <c r="K67" s="155"/>
      <c r="L67" s="132">
        <f t="shared" si="2"/>
        <v>0</v>
      </c>
      <c r="M67" s="502"/>
      <c r="O67" s="16"/>
      <c r="P67" s="16"/>
      <c r="Q67" s="16"/>
    </row>
    <row r="68" spans="1:17" ht="18" customHeight="1" thickBot="1" x14ac:dyDescent="0.25">
      <c r="B68" s="1034" t="s">
        <v>168</v>
      </c>
      <c r="C68" s="1035"/>
      <c r="D68" s="1035"/>
      <c r="E68" s="1035"/>
      <c r="F68" s="1035"/>
      <c r="G68" s="1109"/>
      <c r="H68" s="133">
        <f>SUM(H57:H67)</f>
        <v>0</v>
      </c>
      <c r="I68" s="133">
        <f>SUM(I57:I67)</f>
        <v>0</v>
      </c>
      <c r="J68" s="133">
        <f>SUM(J57:J67)</f>
        <v>0</v>
      </c>
      <c r="K68" s="133">
        <f>SUM(K57:K67)</f>
        <v>0</v>
      </c>
      <c r="L68" s="133">
        <f>SUM(L57:L67)</f>
        <v>0</v>
      </c>
      <c r="M68" s="396"/>
      <c r="O68" s="16"/>
      <c r="P68" s="16"/>
      <c r="Q68" s="16"/>
    </row>
    <row r="69" spans="1:17" x14ac:dyDescent="0.2">
      <c r="B69" s="948"/>
      <c r="C69" s="948"/>
      <c r="D69" s="948"/>
      <c r="E69" s="948"/>
      <c r="F69" s="948"/>
      <c r="G69" s="42"/>
      <c r="H69" s="20"/>
      <c r="I69" s="20"/>
      <c r="J69" s="20"/>
      <c r="K69" s="20"/>
      <c r="L69" s="20"/>
      <c r="M69" s="396"/>
      <c r="O69" s="16"/>
      <c r="P69" s="16"/>
      <c r="Q69" s="16"/>
    </row>
    <row r="70" spans="1:17" x14ac:dyDescent="0.2">
      <c r="B70" s="1026" t="s">
        <v>169</v>
      </c>
      <c r="C70" s="1026"/>
      <c r="D70" s="1026"/>
      <c r="E70" s="1026"/>
      <c r="F70" s="1026"/>
      <c r="G70" s="42"/>
      <c r="H70" s="20"/>
      <c r="I70" s="20"/>
      <c r="J70" s="20"/>
      <c r="K70" s="20"/>
      <c r="L70" s="20"/>
      <c r="M70" s="396"/>
      <c r="O70" s="16"/>
      <c r="P70" s="16"/>
      <c r="Q70" s="16"/>
    </row>
    <row r="71" spans="1:17" x14ac:dyDescent="0.2">
      <c r="A71" s="39">
        <f>'Budget Plan'!A73</f>
        <v>0</v>
      </c>
      <c r="B71" s="1027" t="str">
        <f>'Budget Plan'!C73</f>
        <v>Advertising / Interview / Recruitment</v>
      </c>
      <c r="C71" s="1028"/>
      <c r="D71" s="1028"/>
      <c r="E71" s="1028"/>
      <c r="F71" s="1028"/>
      <c r="G71" s="134" t="s">
        <v>171</v>
      </c>
      <c r="H71" s="114">
        <f>'Budget Plan'!G73</f>
        <v>0</v>
      </c>
      <c r="I71" s="154"/>
      <c r="J71" s="154"/>
      <c r="K71" s="154"/>
      <c r="L71" s="114">
        <f t="shared" ref="L71:L78" si="3">SUM(H71:K71)</f>
        <v>0</v>
      </c>
      <c r="M71" s="502"/>
      <c r="O71" s="16"/>
      <c r="P71" s="16"/>
      <c r="Q71" s="16"/>
    </row>
    <row r="72" spans="1:17" x14ac:dyDescent="0.2">
      <c r="A72" s="39">
        <f>'Budget Plan'!A74</f>
        <v>0</v>
      </c>
      <c r="B72" s="991" t="str">
        <f>'Budget Plan'!C74</f>
        <v>Long Service Awards / Premature Retirement</v>
      </c>
      <c r="C72" s="992"/>
      <c r="D72" s="992"/>
      <c r="E72" s="992"/>
      <c r="F72" s="992"/>
      <c r="G72" s="134" t="s">
        <v>174</v>
      </c>
      <c r="H72" s="114">
        <f>'Budget Plan'!G74</f>
        <v>0</v>
      </c>
      <c r="I72" s="154"/>
      <c r="J72" s="154"/>
      <c r="K72" s="154"/>
      <c r="L72" s="114">
        <f t="shared" si="3"/>
        <v>0</v>
      </c>
      <c r="M72" s="502"/>
      <c r="O72" s="16"/>
      <c r="P72" s="16"/>
      <c r="Q72" s="16"/>
    </row>
    <row r="73" spans="1:17" x14ac:dyDescent="0.2">
      <c r="A73" s="39">
        <f>'Budget Plan'!A75</f>
        <v>0</v>
      </c>
      <c r="B73" s="991" t="str">
        <f>'Budget Plan'!C75</f>
        <v>Staff Travel / Travel / Subsistence</v>
      </c>
      <c r="C73" s="992"/>
      <c r="D73" s="992"/>
      <c r="E73" s="992"/>
      <c r="F73" s="992"/>
      <c r="G73" s="134" t="s">
        <v>177</v>
      </c>
      <c r="H73" s="114">
        <f>'Budget Plan'!G75</f>
        <v>0</v>
      </c>
      <c r="I73" s="154"/>
      <c r="J73" s="154"/>
      <c r="K73" s="154"/>
      <c r="L73" s="114">
        <f t="shared" si="3"/>
        <v>0</v>
      </c>
      <c r="M73" s="502"/>
      <c r="O73" s="16"/>
      <c r="P73" s="16"/>
      <c r="Q73" s="16"/>
    </row>
    <row r="74" spans="1:17" x14ac:dyDescent="0.2">
      <c r="A74" s="39">
        <f>'Budget Plan'!A76</f>
        <v>0</v>
      </c>
      <c r="B74" s="991" t="str">
        <f>'Budget Plan'!C76</f>
        <v>Other Indirect Employee Expenses</v>
      </c>
      <c r="C74" s="992"/>
      <c r="D74" s="992"/>
      <c r="E74" s="992"/>
      <c r="F74" s="992"/>
      <c r="G74" s="134" t="s">
        <v>180</v>
      </c>
      <c r="H74" s="114">
        <f>'Budget Plan'!G76</f>
        <v>0</v>
      </c>
      <c r="I74" s="154"/>
      <c r="J74" s="154"/>
      <c r="K74" s="154"/>
      <c r="L74" s="114">
        <f t="shared" si="3"/>
        <v>0</v>
      </c>
      <c r="M74" s="502"/>
      <c r="O74" s="16"/>
      <c r="P74" s="16"/>
      <c r="Q74" s="16"/>
    </row>
    <row r="75" spans="1:17" x14ac:dyDescent="0.2">
      <c r="A75" s="39">
        <f>'Budget Plan'!A77</f>
        <v>0</v>
      </c>
      <c r="B75" s="991" t="str">
        <f>'Budget Plan'!C77</f>
        <v>Duty Meals</v>
      </c>
      <c r="C75" s="992"/>
      <c r="D75" s="992"/>
      <c r="E75" s="992"/>
      <c r="F75" s="992"/>
      <c r="G75" s="134" t="s">
        <v>183</v>
      </c>
      <c r="H75" s="114">
        <f>'Budget Plan'!G77</f>
        <v>0</v>
      </c>
      <c r="I75" s="154"/>
      <c r="J75" s="154"/>
      <c r="K75" s="154"/>
      <c r="L75" s="114">
        <f t="shared" si="3"/>
        <v>0</v>
      </c>
      <c r="M75" s="502"/>
      <c r="O75" s="16"/>
      <c r="P75" s="16"/>
      <c r="Q75" s="16"/>
    </row>
    <row r="76" spans="1:17" x14ac:dyDescent="0.2">
      <c r="A76" s="39">
        <f>'Budget Plan'!A78</f>
        <v>0</v>
      </c>
      <c r="B76" s="991" t="str">
        <f>'Budget Plan'!C78</f>
        <v>Staff Development And Training</v>
      </c>
      <c r="C76" s="992"/>
      <c r="D76" s="992"/>
      <c r="E76" s="992"/>
      <c r="F76" s="992"/>
      <c r="G76" s="134" t="s">
        <v>187</v>
      </c>
      <c r="H76" s="114">
        <f>'Budget Plan'!G78</f>
        <v>0</v>
      </c>
      <c r="I76" s="154"/>
      <c r="J76" s="154"/>
      <c r="K76" s="154"/>
      <c r="L76" s="114">
        <f t="shared" si="3"/>
        <v>0</v>
      </c>
      <c r="M76" s="502"/>
      <c r="O76" s="16"/>
      <c r="P76" s="16"/>
      <c r="Q76" s="16"/>
    </row>
    <row r="77" spans="1:17" x14ac:dyDescent="0.2">
      <c r="A77" s="39">
        <f>'Budget Plan'!A79</f>
        <v>0</v>
      </c>
      <c r="B77" s="1027" t="str">
        <f>'Budget Plan'!C79</f>
        <v>Supply Teacher Insurance Premiums - Inc. Maternity</v>
      </c>
      <c r="C77" s="1028"/>
      <c r="D77" s="1028"/>
      <c r="E77" s="1028"/>
      <c r="F77" s="1028"/>
      <c r="G77" s="134" t="s">
        <v>190</v>
      </c>
      <c r="H77" s="114">
        <f>'Budget Plan'!G79</f>
        <v>0</v>
      </c>
      <c r="I77" s="154"/>
      <c r="J77" s="154"/>
      <c r="K77" s="154"/>
      <c r="L77" s="114">
        <f t="shared" si="3"/>
        <v>0</v>
      </c>
      <c r="M77" s="502"/>
      <c r="O77" s="16"/>
      <c r="P77" s="16"/>
      <c r="Q77" s="16"/>
    </row>
    <row r="78" spans="1:17" ht="13.5" thickBot="1" x14ac:dyDescent="0.25">
      <c r="A78" s="39">
        <f>'Budget Plan'!A80</f>
        <v>0</v>
      </c>
      <c r="B78" s="1027" t="str">
        <f>'Budget Plan'!C80</f>
        <v>Staff Related Insurance Premiums</v>
      </c>
      <c r="C78" s="1028"/>
      <c r="D78" s="1028"/>
      <c r="E78" s="1028"/>
      <c r="F78" s="1028"/>
      <c r="G78" s="135" t="s">
        <v>193</v>
      </c>
      <c r="H78" s="114">
        <f>'Budget Plan'!G80</f>
        <v>0</v>
      </c>
      <c r="I78" s="155"/>
      <c r="J78" s="155"/>
      <c r="K78" s="155"/>
      <c r="L78" s="132">
        <f t="shared" si="3"/>
        <v>0</v>
      </c>
      <c r="M78" s="502"/>
      <c r="O78" s="16"/>
      <c r="P78" s="16"/>
      <c r="Q78" s="16"/>
    </row>
    <row r="79" spans="1:17" ht="18" customHeight="1" thickBot="1" x14ac:dyDescent="0.25">
      <c r="B79" s="1034" t="s">
        <v>195</v>
      </c>
      <c r="C79" s="1035"/>
      <c r="D79" s="1035"/>
      <c r="E79" s="1035"/>
      <c r="F79" s="1035"/>
      <c r="G79" s="1109"/>
      <c r="H79" s="133">
        <f>SUM(H71:H78)</f>
        <v>0</v>
      </c>
      <c r="I79" s="133">
        <f>SUM(I71:I78)</f>
        <v>0</v>
      </c>
      <c r="J79" s="133">
        <f>SUM(J71:J78)</f>
        <v>0</v>
      </c>
      <c r="K79" s="133">
        <f>SUM(K71:K78)</f>
        <v>0</v>
      </c>
      <c r="L79" s="133">
        <f>SUM(L71:L78)</f>
        <v>0</v>
      </c>
      <c r="M79" s="396"/>
      <c r="O79" s="16"/>
      <c r="P79" s="16"/>
      <c r="Q79" s="16"/>
    </row>
    <row r="80" spans="1:17" ht="13.5" thickBot="1" x14ac:dyDescent="0.25">
      <c r="B80" s="948"/>
      <c r="C80" s="948"/>
      <c r="D80" s="948"/>
      <c r="E80" s="948"/>
      <c r="F80" s="948"/>
      <c r="G80" s="42"/>
      <c r="H80" s="20"/>
      <c r="I80" s="20"/>
      <c r="J80" s="20"/>
      <c r="K80" s="20"/>
      <c r="L80" s="20"/>
      <c r="M80" s="396"/>
      <c r="O80" s="16"/>
      <c r="P80" s="16"/>
      <c r="Q80" s="16"/>
    </row>
    <row r="81" spans="1:17" x14ac:dyDescent="0.2">
      <c r="B81" s="1019" t="s">
        <v>196</v>
      </c>
      <c r="C81" s="1020"/>
      <c r="D81" s="1020"/>
      <c r="E81" s="1020"/>
      <c r="F81" s="1020"/>
      <c r="G81" s="1130"/>
      <c r="H81" s="1008">
        <f>H79+H68+H54</f>
        <v>0</v>
      </c>
      <c r="I81" s="1103">
        <f>I79+I68+I54</f>
        <v>0</v>
      </c>
      <c r="J81" s="1103">
        <f>J79+J68+J54</f>
        <v>0</v>
      </c>
      <c r="K81" s="1103">
        <f>K79+K68+K54</f>
        <v>0</v>
      </c>
      <c r="L81" s="995">
        <f>L79+L68+L54</f>
        <v>0</v>
      </c>
      <c r="M81" s="396"/>
      <c r="O81" s="16"/>
      <c r="P81" s="16"/>
      <c r="Q81" s="16"/>
    </row>
    <row r="82" spans="1:17" ht="13.5" thickBot="1" x14ac:dyDescent="0.25">
      <c r="B82" s="1023"/>
      <c r="C82" s="1024"/>
      <c r="D82" s="1024"/>
      <c r="E82" s="1024"/>
      <c r="F82" s="1024"/>
      <c r="G82" s="1131"/>
      <c r="H82" s="1010"/>
      <c r="I82" s="1104"/>
      <c r="J82" s="1104"/>
      <c r="K82" s="1104"/>
      <c r="L82" s="997"/>
      <c r="M82" s="396"/>
      <c r="O82" s="16"/>
      <c r="P82" s="16"/>
      <c r="Q82" s="16"/>
    </row>
    <row r="83" spans="1:17" x14ac:dyDescent="0.2">
      <c r="B83" s="948"/>
      <c r="C83" s="948"/>
      <c r="D83" s="948"/>
      <c r="E83" s="948"/>
      <c r="F83" s="948"/>
      <c r="G83" s="42"/>
      <c r="H83" s="20"/>
      <c r="I83" s="20"/>
      <c r="J83" s="20"/>
      <c r="K83" s="20"/>
      <c r="L83" s="20"/>
      <c r="M83" s="396"/>
      <c r="O83" s="16"/>
      <c r="P83" s="16"/>
      <c r="Q83" s="16"/>
    </row>
    <row r="84" spans="1:17" x14ac:dyDescent="0.2">
      <c r="B84" s="1025" t="s">
        <v>197</v>
      </c>
      <c r="C84" s="1025"/>
      <c r="D84" s="1025"/>
      <c r="E84" s="1025"/>
      <c r="F84" s="1025"/>
      <c r="G84" s="42"/>
      <c r="H84" s="20"/>
      <c r="I84" s="20"/>
      <c r="J84" s="20"/>
      <c r="K84" s="20"/>
      <c r="L84" s="20"/>
      <c r="M84" s="396"/>
      <c r="O84" s="16"/>
      <c r="P84" s="16"/>
      <c r="Q84" s="16"/>
    </row>
    <row r="85" spans="1:17" x14ac:dyDescent="0.2">
      <c r="B85" s="1026"/>
      <c r="C85" s="1026"/>
      <c r="D85" s="1026"/>
      <c r="E85" s="1026"/>
      <c r="F85" s="1026"/>
      <c r="G85" s="42"/>
      <c r="H85" s="20"/>
      <c r="I85" s="20"/>
      <c r="J85" s="20"/>
      <c r="K85" s="20"/>
      <c r="L85" s="20"/>
      <c r="M85" s="396"/>
      <c r="O85" s="16"/>
      <c r="P85" s="16"/>
      <c r="Q85" s="16"/>
    </row>
    <row r="86" spans="1:17" x14ac:dyDescent="0.2">
      <c r="A86" s="39">
        <f>'Budget Plan'!A85</f>
        <v>0</v>
      </c>
      <c r="B86" s="1027" t="str">
        <f>'Budget Plan'!C85</f>
        <v>Repairs &amp; Maintenance</v>
      </c>
      <c r="C86" s="1028"/>
      <c r="D86" s="1028"/>
      <c r="E86" s="1028"/>
      <c r="F86" s="1028"/>
      <c r="G86" s="134" t="s">
        <v>199</v>
      </c>
      <c r="H86" s="114">
        <f>'Budget Plan'!G85</f>
        <v>0</v>
      </c>
      <c r="I86" s="154"/>
      <c r="J86" s="154"/>
      <c r="K86" s="154"/>
      <c r="L86" s="114">
        <f t="shared" ref="L86:L95" si="4">SUM(H86:K86)</f>
        <v>0</v>
      </c>
      <c r="M86" s="502"/>
      <c r="O86" s="16"/>
      <c r="P86" s="16"/>
      <c r="Q86" s="16"/>
    </row>
    <row r="87" spans="1:17" x14ac:dyDescent="0.2">
      <c r="A87" s="39">
        <f>'Budget Plan'!A86</f>
        <v>0</v>
      </c>
      <c r="B87" s="1027" t="str">
        <f>'Budget Plan'!C86</f>
        <v>Grounds Maintenance &amp; Improvement</v>
      </c>
      <c r="C87" s="1028"/>
      <c r="D87" s="1028"/>
      <c r="E87" s="1028"/>
      <c r="F87" s="1028"/>
      <c r="G87" s="134" t="s">
        <v>202</v>
      </c>
      <c r="H87" s="114">
        <f>'Budget Plan'!G86</f>
        <v>0</v>
      </c>
      <c r="I87" s="154"/>
      <c r="J87" s="154"/>
      <c r="K87" s="154"/>
      <c r="L87" s="114">
        <f t="shared" si="4"/>
        <v>0</v>
      </c>
      <c r="M87" s="502"/>
      <c r="O87" s="16"/>
      <c r="P87" s="16"/>
      <c r="Q87" s="16"/>
    </row>
    <row r="88" spans="1:17" x14ac:dyDescent="0.2">
      <c r="A88" s="39">
        <f>'Budget Plan'!A87</f>
        <v>0</v>
      </c>
      <c r="B88" s="1027" t="str">
        <f>'Budget Plan'!C87</f>
        <v>Cleaning &amp; Caretaking</v>
      </c>
      <c r="C88" s="1028"/>
      <c r="D88" s="1028"/>
      <c r="E88" s="1028"/>
      <c r="F88" s="1028"/>
      <c r="G88" s="134" t="s">
        <v>205</v>
      </c>
      <c r="H88" s="114">
        <f>'Budget Plan'!G87</f>
        <v>0</v>
      </c>
      <c r="I88" s="154"/>
      <c r="J88" s="154"/>
      <c r="K88" s="154"/>
      <c r="L88" s="114">
        <f t="shared" si="4"/>
        <v>0</v>
      </c>
      <c r="M88" s="502"/>
      <c r="O88" s="16"/>
      <c r="P88" s="16"/>
      <c r="Q88" s="16"/>
    </row>
    <row r="89" spans="1:17" x14ac:dyDescent="0.2">
      <c r="A89" s="39">
        <f>'Budget Plan'!A88</f>
        <v>0</v>
      </c>
      <c r="B89" s="991" t="str">
        <f>'Budget Plan'!C88</f>
        <v>Water &amp; Sewerage</v>
      </c>
      <c r="C89" s="992"/>
      <c r="D89" s="992"/>
      <c r="E89" s="992"/>
      <c r="F89" s="992"/>
      <c r="G89" s="134" t="s">
        <v>209</v>
      </c>
      <c r="H89" s="114">
        <f>'Budget Plan'!G88</f>
        <v>0</v>
      </c>
      <c r="I89" s="154"/>
      <c r="J89" s="154"/>
      <c r="K89" s="154"/>
      <c r="L89" s="114">
        <f t="shared" si="4"/>
        <v>0</v>
      </c>
      <c r="M89" s="502"/>
      <c r="O89" s="16"/>
      <c r="P89" s="16"/>
      <c r="Q89" s="16"/>
    </row>
    <row r="90" spans="1:17" x14ac:dyDescent="0.2">
      <c r="A90" s="39">
        <f>'Budget Plan'!A89</f>
        <v>0</v>
      </c>
      <c r="B90" s="991" t="str">
        <f>'Budget Plan'!C89</f>
        <v>Oil</v>
      </c>
      <c r="C90" s="992"/>
      <c r="D90" s="992"/>
      <c r="E90" s="992"/>
      <c r="F90" s="992"/>
      <c r="G90" s="134" t="s">
        <v>213</v>
      </c>
      <c r="H90" s="114">
        <f>'Budget Plan'!G89</f>
        <v>0</v>
      </c>
      <c r="I90" s="154"/>
      <c r="J90" s="154"/>
      <c r="K90" s="154"/>
      <c r="L90" s="114">
        <f t="shared" si="4"/>
        <v>0</v>
      </c>
      <c r="M90" s="502"/>
      <c r="O90" s="16"/>
      <c r="P90" s="16"/>
      <c r="Q90" s="16"/>
    </row>
    <row r="91" spans="1:17" x14ac:dyDescent="0.2">
      <c r="A91" s="39">
        <f>'Budget Plan'!A90</f>
        <v>0</v>
      </c>
      <c r="B91" s="991" t="str">
        <f>'Budget Plan'!C90</f>
        <v>Gas &amp; LPG</v>
      </c>
      <c r="C91" s="992"/>
      <c r="D91" s="992"/>
      <c r="E91" s="992"/>
      <c r="F91" s="992"/>
      <c r="G91" s="134" t="s">
        <v>216</v>
      </c>
      <c r="H91" s="114">
        <f>'Budget Plan'!G90</f>
        <v>0</v>
      </c>
      <c r="I91" s="154"/>
      <c r="J91" s="154"/>
      <c r="K91" s="154"/>
      <c r="L91" s="114">
        <f t="shared" si="4"/>
        <v>0</v>
      </c>
      <c r="M91" s="502"/>
      <c r="O91" s="16"/>
      <c r="P91" s="16"/>
      <c r="Q91" s="16"/>
    </row>
    <row r="92" spans="1:17" x14ac:dyDescent="0.2">
      <c r="A92" s="39">
        <f>'Budget Plan'!A91</f>
        <v>0</v>
      </c>
      <c r="B92" s="991" t="str">
        <f>'Budget Plan'!C91</f>
        <v>Electricity</v>
      </c>
      <c r="C92" s="992"/>
      <c r="D92" s="992"/>
      <c r="E92" s="992"/>
      <c r="F92" s="992"/>
      <c r="G92" s="134" t="s">
        <v>219</v>
      </c>
      <c r="H92" s="114">
        <f>'Budget Plan'!G91</f>
        <v>0</v>
      </c>
      <c r="I92" s="154"/>
      <c r="J92" s="154"/>
      <c r="K92" s="154"/>
      <c r="L92" s="114">
        <f t="shared" si="4"/>
        <v>0</v>
      </c>
      <c r="M92" s="502"/>
      <c r="O92" s="16"/>
      <c r="P92" s="16"/>
      <c r="Q92" s="16"/>
    </row>
    <row r="93" spans="1:17" x14ac:dyDescent="0.2">
      <c r="A93" s="39">
        <f>'Budget Plan'!A92</f>
        <v>0</v>
      </c>
      <c r="B93" s="991" t="str">
        <f>'Budget Plan'!C92</f>
        <v>Rates</v>
      </c>
      <c r="C93" s="992"/>
      <c r="D93" s="992"/>
      <c r="E93" s="992"/>
      <c r="F93" s="992"/>
      <c r="G93" s="134" t="s">
        <v>223</v>
      </c>
      <c r="H93" s="114" t="str">
        <f>'Budget Plan'!G92</f>
        <v/>
      </c>
      <c r="I93" s="154"/>
      <c r="J93" s="154"/>
      <c r="K93" s="154"/>
      <c r="L93" s="114">
        <f t="shared" si="4"/>
        <v>0</v>
      </c>
      <c r="M93" s="502"/>
      <c r="O93" s="16"/>
      <c r="P93" s="16"/>
      <c r="Q93" s="16"/>
    </row>
    <row r="94" spans="1:17" x14ac:dyDescent="0.2">
      <c r="A94" s="39">
        <f>'Budget Plan'!A93</f>
        <v>0</v>
      </c>
      <c r="B94" s="991" t="str">
        <f>'Budget Plan'!C93</f>
        <v>Rent</v>
      </c>
      <c r="C94" s="992"/>
      <c r="D94" s="992"/>
      <c r="E94" s="992"/>
      <c r="F94" s="992"/>
      <c r="G94" s="134" t="s">
        <v>227</v>
      </c>
      <c r="H94" s="114">
        <f>'Budget Plan'!G93</f>
        <v>0</v>
      </c>
      <c r="I94" s="154"/>
      <c r="J94" s="154"/>
      <c r="K94" s="154"/>
      <c r="L94" s="114">
        <f t="shared" si="4"/>
        <v>0</v>
      </c>
      <c r="M94" s="502"/>
      <c r="O94" s="16"/>
      <c r="P94" s="16"/>
      <c r="Q94" s="16"/>
    </row>
    <row r="95" spans="1:17" ht="13.5" thickBot="1" x14ac:dyDescent="0.25">
      <c r="A95" s="39">
        <f>'Budget Plan'!A94</f>
        <v>0</v>
      </c>
      <c r="B95" s="1027" t="str">
        <f>'Budget Plan'!C94</f>
        <v>Other Premises Costs</v>
      </c>
      <c r="C95" s="1028"/>
      <c r="D95" s="1028"/>
      <c r="E95" s="1028"/>
      <c r="F95" s="1028"/>
      <c r="G95" s="135" t="s">
        <v>230</v>
      </c>
      <c r="H95" s="132">
        <f>'Budget Plan'!G94</f>
        <v>0</v>
      </c>
      <c r="I95" s="155"/>
      <c r="J95" s="155"/>
      <c r="K95" s="155"/>
      <c r="L95" s="132">
        <f t="shared" si="4"/>
        <v>0</v>
      </c>
      <c r="M95" s="502"/>
      <c r="O95" s="16"/>
      <c r="P95" s="16"/>
      <c r="Q95" s="16"/>
    </row>
    <row r="96" spans="1:17" ht="18" customHeight="1" thickBot="1" x14ac:dyDescent="0.25">
      <c r="B96" s="1034" t="s">
        <v>232</v>
      </c>
      <c r="C96" s="1035"/>
      <c r="D96" s="1035"/>
      <c r="E96" s="1035"/>
      <c r="F96" s="1035"/>
      <c r="G96" s="1109"/>
      <c r="H96" s="133">
        <f>SUM(H86:H95)</f>
        <v>0</v>
      </c>
      <c r="I96" s="133">
        <f>SUM(I86:I95)</f>
        <v>0</v>
      </c>
      <c r="J96" s="133">
        <f>SUM(J86:J95)</f>
        <v>0</v>
      </c>
      <c r="K96" s="133">
        <f>SUM(K86:K95)</f>
        <v>0</v>
      </c>
      <c r="L96" s="133">
        <f>SUM(L86:L95)</f>
        <v>0</v>
      </c>
      <c r="M96" s="396"/>
      <c r="O96" s="16"/>
      <c r="P96" s="16"/>
      <c r="Q96" s="16"/>
    </row>
    <row r="97" spans="1:17" x14ac:dyDescent="0.2">
      <c r="B97" s="948"/>
      <c r="C97" s="948"/>
      <c r="D97" s="948"/>
      <c r="E97" s="948"/>
      <c r="F97" s="948"/>
      <c r="G97" s="42"/>
      <c r="H97" s="20"/>
      <c r="I97" s="20"/>
      <c r="J97" s="20"/>
      <c r="K97" s="20"/>
      <c r="L97" s="20"/>
      <c r="M97" s="396"/>
      <c r="O97" s="16"/>
      <c r="P97" s="16"/>
      <c r="Q97" s="16"/>
    </row>
    <row r="98" spans="1:17" x14ac:dyDescent="0.2">
      <c r="B98" s="1025" t="s">
        <v>233</v>
      </c>
      <c r="C98" s="1025"/>
      <c r="D98" s="1025"/>
      <c r="E98" s="1025"/>
      <c r="F98" s="1025"/>
      <c r="G98" s="42"/>
      <c r="H98" s="20"/>
      <c r="I98" s="20"/>
      <c r="J98" s="20"/>
      <c r="K98" s="20"/>
      <c r="L98" s="20"/>
      <c r="M98" s="396"/>
      <c r="O98" s="16"/>
      <c r="P98" s="16"/>
      <c r="Q98" s="16"/>
    </row>
    <row r="99" spans="1:17" x14ac:dyDescent="0.2">
      <c r="B99" s="1026"/>
      <c r="C99" s="1026"/>
      <c r="D99" s="1026"/>
      <c r="E99" s="1026"/>
      <c r="F99" s="1026"/>
      <c r="G99" s="42"/>
      <c r="H99" s="20"/>
      <c r="I99" s="20"/>
      <c r="J99" s="20"/>
      <c r="K99" s="20"/>
      <c r="L99" s="20"/>
      <c r="M99" s="396"/>
      <c r="O99" s="16"/>
      <c r="P99" s="16"/>
      <c r="Q99" s="16"/>
    </row>
    <row r="100" spans="1:17" x14ac:dyDescent="0.2">
      <c r="A100" s="39">
        <f>'Budget Plan'!A98</f>
        <v>0</v>
      </c>
      <c r="B100" s="1027" t="str">
        <f>'Budget Plan'!C98</f>
        <v>Educational Supplies &amp; Services</v>
      </c>
      <c r="C100" s="1028"/>
      <c r="D100" s="1028"/>
      <c r="E100" s="1028"/>
      <c r="F100" s="1028"/>
      <c r="G100" s="134" t="s">
        <v>235</v>
      </c>
      <c r="H100" s="114">
        <f>'Budget Plan'!G98</f>
        <v>0</v>
      </c>
      <c r="I100" s="154"/>
      <c r="J100" s="154"/>
      <c r="K100" s="154"/>
      <c r="L100" s="114">
        <f>SUM(H100:K100)</f>
        <v>0</v>
      </c>
      <c r="M100" s="502"/>
      <c r="O100" s="16"/>
      <c r="P100" s="16"/>
      <c r="Q100" s="16"/>
    </row>
    <row r="101" spans="1:17" x14ac:dyDescent="0.2">
      <c r="A101" s="39">
        <f>'Budget Plan'!A99</f>
        <v>0</v>
      </c>
      <c r="B101" s="991" t="str">
        <f>'Budget Plan'!C99</f>
        <v>Educational Visits</v>
      </c>
      <c r="C101" s="992"/>
      <c r="D101" s="992"/>
      <c r="E101" s="992"/>
      <c r="F101" s="992"/>
      <c r="G101" s="134" t="s">
        <v>238</v>
      </c>
      <c r="H101" s="114">
        <f>'Budget Plan'!G99</f>
        <v>0</v>
      </c>
      <c r="I101" s="154"/>
      <c r="J101" s="154"/>
      <c r="K101" s="154"/>
      <c r="L101" s="114">
        <f>SUM(H101:K101)</f>
        <v>0</v>
      </c>
      <c r="M101" s="502"/>
      <c r="O101" s="16"/>
      <c r="P101" s="16"/>
      <c r="Q101" s="16"/>
    </row>
    <row r="102" spans="1:17" x14ac:dyDescent="0.2">
      <c r="A102" s="39">
        <f>'Budget Plan'!A100</f>
        <v>0</v>
      </c>
      <c r="B102" s="991" t="str">
        <f>LEFT('Budget Plan'!C100,22)</f>
        <v>ICT Learning Resources</v>
      </c>
      <c r="C102" s="992"/>
      <c r="D102" s="992"/>
      <c r="E102" s="992"/>
      <c r="F102" s="992"/>
      <c r="G102" s="134" t="s">
        <v>240</v>
      </c>
      <c r="H102" s="114">
        <f>'Budget Plan'!G100</f>
        <v>0</v>
      </c>
      <c r="I102" s="154"/>
      <c r="J102" s="154"/>
      <c r="K102" s="154"/>
      <c r="L102" s="114">
        <f>SUM(H102:K102)</f>
        <v>0</v>
      </c>
      <c r="M102" s="502"/>
      <c r="O102" s="16"/>
      <c r="P102" s="16"/>
      <c r="Q102" s="16"/>
    </row>
    <row r="103" spans="1:17" ht="13.5" thickBot="1" x14ac:dyDescent="0.25">
      <c r="A103" s="39">
        <f>'Budget Plan'!A101</f>
        <v>0</v>
      </c>
      <c r="B103" s="1027" t="str">
        <f>'Budget Plan'!C101</f>
        <v>Exam Fees</v>
      </c>
      <c r="C103" s="1028"/>
      <c r="D103" s="1028"/>
      <c r="E103" s="1028"/>
      <c r="F103" s="1028"/>
      <c r="G103" s="135" t="s">
        <v>244</v>
      </c>
      <c r="H103" s="114">
        <f>'Budget Plan'!G101</f>
        <v>0</v>
      </c>
      <c r="I103" s="155"/>
      <c r="J103" s="155"/>
      <c r="K103" s="155"/>
      <c r="L103" s="132">
        <f>SUM(H103:K103)</f>
        <v>0</v>
      </c>
      <c r="M103" s="502"/>
      <c r="O103" s="16"/>
      <c r="P103" s="16"/>
      <c r="Q103" s="16"/>
    </row>
    <row r="104" spans="1:17" ht="18" customHeight="1" thickBot="1" x14ac:dyDescent="0.25">
      <c r="B104" s="1034" t="s">
        <v>246</v>
      </c>
      <c r="C104" s="1035"/>
      <c r="D104" s="1035"/>
      <c r="E104" s="1035"/>
      <c r="F104" s="1035"/>
      <c r="G104" s="1109"/>
      <c r="H104" s="133">
        <f>SUM(H100:H103)</f>
        <v>0</v>
      </c>
      <c r="I104" s="133">
        <f>SUM(I100:I103)</f>
        <v>0</v>
      </c>
      <c r="J104" s="133">
        <f>SUM(J100:J103)</f>
        <v>0</v>
      </c>
      <c r="K104" s="133">
        <f>SUM(K100:K103)</f>
        <v>0</v>
      </c>
      <c r="L104" s="133">
        <f>SUM(L100:L103)</f>
        <v>0</v>
      </c>
      <c r="M104" s="396"/>
      <c r="O104" s="16"/>
      <c r="P104" s="16"/>
      <c r="Q104" s="16"/>
    </row>
    <row r="105" spans="1:17" x14ac:dyDescent="0.2">
      <c r="B105" s="948"/>
      <c r="C105" s="948"/>
      <c r="D105" s="948"/>
      <c r="E105" s="948"/>
      <c r="F105" s="948"/>
      <c r="G105" s="42"/>
      <c r="H105" s="20"/>
      <c r="I105" s="20"/>
      <c r="J105" s="20"/>
      <c r="K105" s="20"/>
      <c r="L105" s="20"/>
      <c r="M105" s="396"/>
      <c r="O105" s="16"/>
      <c r="P105" s="16"/>
      <c r="Q105" s="16"/>
    </row>
    <row r="106" spans="1:17" x14ac:dyDescent="0.2">
      <c r="B106" s="1025" t="s">
        <v>405</v>
      </c>
      <c r="C106" s="1025"/>
      <c r="D106" s="1025"/>
      <c r="E106" s="1025"/>
      <c r="F106" s="1025"/>
      <c r="G106" s="42"/>
      <c r="H106" s="20"/>
      <c r="I106" s="20"/>
      <c r="J106" s="20"/>
      <c r="K106" s="20"/>
      <c r="L106" s="20"/>
      <c r="M106" s="396"/>
      <c r="O106" s="16"/>
      <c r="P106" s="16"/>
      <c r="Q106" s="16"/>
    </row>
    <row r="107" spans="1:17" x14ac:dyDescent="0.2">
      <c r="B107" s="1026"/>
      <c r="C107" s="1026"/>
      <c r="D107" s="1026"/>
      <c r="E107" s="1026"/>
      <c r="F107" s="1026"/>
      <c r="G107" s="42"/>
      <c r="H107" s="20"/>
      <c r="I107" s="20"/>
      <c r="J107" s="20"/>
      <c r="K107" s="20"/>
      <c r="L107" s="20"/>
      <c r="M107" s="396"/>
      <c r="O107" s="16"/>
      <c r="P107" s="16"/>
      <c r="Q107" s="16"/>
    </row>
    <row r="108" spans="1:17" x14ac:dyDescent="0.2">
      <c r="A108" s="39">
        <f>'Budget Plan'!A105</f>
        <v>0</v>
      </c>
      <c r="B108" s="1028" t="str">
        <f>'Budget Plan'!C105</f>
        <v>Administrative Supplies &amp; Maintenance</v>
      </c>
      <c r="C108" s="1028"/>
      <c r="D108" s="1028"/>
      <c r="E108" s="1028"/>
      <c r="F108" s="1028"/>
      <c r="G108" s="134" t="s">
        <v>249</v>
      </c>
      <c r="H108" s="114">
        <f>'Budget Plan'!G105</f>
        <v>0</v>
      </c>
      <c r="I108" s="154"/>
      <c r="J108" s="154"/>
      <c r="K108" s="154"/>
      <c r="L108" s="114">
        <f t="shared" ref="L108:L122" si="5">SUM(H108:K108)</f>
        <v>0</v>
      </c>
      <c r="M108" s="502"/>
      <c r="O108" s="16"/>
      <c r="P108" s="16"/>
      <c r="Q108" s="16"/>
    </row>
    <row r="109" spans="1:17" x14ac:dyDescent="0.2">
      <c r="A109" s="39">
        <f>'Budget Plan'!A106</f>
        <v>0</v>
      </c>
      <c r="B109" s="991" t="str">
        <f>'Budget Plan'!C106</f>
        <v>Telephone Rental &amp; Calls</v>
      </c>
      <c r="C109" s="992"/>
      <c r="D109" s="992"/>
      <c r="E109" s="992"/>
      <c r="F109" s="992"/>
      <c r="G109" s="134" t="s">
        <v>252</v>
      </c>
      <c r="H109" s="114">
        <f>'Budget Plan'!G106</f>
        <v>0</v>
      </c>
      <c r="I109" s="154"/>
      <c r="J109" s="154"/>
      <c r="K109" s="154"/>
      <c r="L109" s="114">
        <f t="shared" si="5"/>
        <v>0</v>
      </c>
      <c r="M109" s="502"/>
      <c r="O109" s="16"/>
      <c r="P109" s="16"/>
      <c r="Q109" s="16"/>
    </row>
    <row r="110" spans="1:17" x14ac:dyDescent="0.2">
      <c r="A110" s="39">
        <f>'Budget Plan'!A107</f>
        <v>0</v>
      </c>
      <c r="B110" s="991" t="str">
        <f>'Budget Plan'!C107</f>
        <v>Postage</v>
      </c>
      <c r="C110" s="992"/>
      <c r="D110" s="992"/>
      <c r="E110" s="992"/>
      <c r="F110" s="992"/>
      <c r="G110" s="134" t="s">
        <v>255</v>
      </c>
      <c r="H110" s="114">
        <f>'Budget Plan'!G107</f>
        <v>0</v>
      </c>
      <c r="I110" s="154"/>
      <c r="J110" s="154"/>
      <c r="K110" s="154"/>
      <c r="L110" s="114">
        <f t="shared" si="5"/>
        <v>0</v>
      </c>
      <c r="M110" s="502"/>
      <c r="O110" s="16"/>
      <c r="P110" s="16"/>
      <c r="Q110" s="16"/>
    </row>
    <row r="111" spans="1:17" x14ac:dyDescent="0.2">
      <c r="A111" s="39">
        <f>'Budget Plan'!A108</f>
        <v>0</v>
      </c>
      <c r="B111" s="991" t="str">
        <f>'Budget Plan'!C108</f>
        <v>Bank Charges</v>
      </c>
      <c r="C111" s="992"/>
      <c r="D111" s="992"/>
      <c r="E111" s="992"/>
      <c r="F111" s="992"/>
      <c r="G111" s="134" t="s">
        <v>258</v>
      </c>
      <c r="H111" s="114">
        <f>'Budget Plan'!G108</f>
        <v>0</v>
      </c>
      <c r="I111" s="154"/>
      <c r="J111" s="154"/>
      <c r="K111" s="154"/>
      <c r="L111" s="114">
        <f t="shared" si="5"/>
        <v>0</v>
      </c>
      <c r="M111" s="502"/>
      <c r="O111" s="16"/>
      <c r="P111" s="16"/>
      <c r="Q111" s="16"/>
    </row>
    <row r="112" spans="1:17" x14ac:dyDescent="0.2">
      <c r="A112" s="39">
        <f>'Budget Plan'!A109</f>
        <v>0</v>
      </c>
      <c r="B112" s="1027" t="str">
        <f>'Budget Plan'!C109</f>
        <v>Other Insurance Premiums</v>
      </c>
      <c r="C112" s="1028"/>
      <c r="D112" s="1028"/>
      <c r="E112" s="1028"/>
      <c r="F112" s="1028"/>
      <c r="G112" s="134" t="s">
        <v>261</v>
      </c>
      <c r="H112" s="114">
        <f>'Budget Plan'!G109</f>
        <v>0</v>
      </c>
      <c r="I112" s="154"/>
      <c r="J112" s="154"/>
      <c r="K112" s="154"/>
      <c r="L112" s="114">
        <f t="shared" si="5"/>
        <v>0</v>
      </c>
      <c r="M112" s="502"/>
      <c r="O112" s="16"/>
      <c r="P112" s="16"/>
      <c r="Q112" s="16"/>
    </row>
    <row r="113" spans="1:17" x14ac:dyDescent="0.2">
      <c r="A113" s="39">
        <f>'Budget Plan'!A110</f>
        <v>0</v>
      </c>
      <c r="B113" s="991" t="str">
        <f>'Budget Plan'!C110</f>
        <v>Special Facilities - Supplies &amp; Materials</v>
      </c>
      <c r="C113" s="992"/>
      <c r="D113" s="992"/>
      <c r="E113" s="992"/>
      <c r="F113" s="992"/>
      <c r="G113" s="134" t="s">
        <v>265</v>
      </c>
      <c r="H113" s="114">
        <f>'Budget Plan'!G110</f>
        <v>0</v>
      </c>
      <c r="I113" s="154"/>
      <c r="J113" s="154"/>
      <c r="K113" s="154"/>
      <c r="L113" s="114">
        <f t="shared" si="5"/>
        <v>0</v>
      </c>
      <c r="M113" s="502"/>
      <c r="O113" s="16"/>
      <c r="P113" s="16"/>
      <c r="Q113" s="16"/>
    </row>
    <row r="114" spans="1:17" x14ac:dyDescent="0.2">
      <c r="A114" s="39">
        <f>'Budget Plan'!A111</f>
        <v>0</v>
      </c>
      <c r="B114" s="991" t="str">
        <f>'Budget Plan'!C111</f>
        <v>Payments to Other Schools</v>
      </c>
      <c r="C114" s="992"/>
      <c r="D114" s="992"/>
      <c r="E114" s="992"/>
      <c r="F114" s="992"/>
      <c r="G114" s="134" t="s">
        <v>268</v>
      </c>
      <c r="H114" s="114">
        <f>'Budget Plan'!G111</f>
        <v>0</v>
      </c>
      <c r="I114" s="154"/>
      <c r="J114" s="154"/>
      <c r="K114" s="154"/>
      <c r="L114" s="114">
        <f t="shared" si="5"/>
        <v>0</v>
      </c>
      <c r="M114" s="502"/>
      <c r="O114" s="16"/>
      <c r="P114" s="16"/>
      <c r="Q114" s="16"/>
    </row>
    <row r="115" spans="1:17" x14ac:dyDescent="0.2">
      <c r="A115" s="39">
        <f>'Budget Plan'!A112</f>
        <v>0</v>
      </c>
      <c r="B115" s="991" t="str">
        <f>'Budget Plan'!C112</f>
        <v>Catering Services</v>
      </c>
      <c r="C115" s="992"/>
      <c r="D115" s="992"/>
      <c r="E115" s="992"/>
      <c r="F115" s="992"/>
      <c r="G115" s="134" t="s">
        <v>271</v>
      </c>
      <c r="H115" s="114">
        <f>'Budget Plan'!G112</f>
        <v>0</v>
      </c>
      <c r="I115" s="154"/>
      <c r="J115" s="154"/>
      <c r="K115" s="154"/>
      <c r="L115" s="114">
        <f t="shared" si="5"/>
        <v>0</v>
      </c>
      <c r="M115" s="502"/>
      <c r="O115" s="16"/>
      <c r="P115" s="16"/>
      <c r="Q115" s="16"/>
    </row>
    <row r="116" spans="1:17" x14ac:dyDescent="0.2">
      <c r="A116" s="39">
        <f>'Budget Plan'!A113</f>
        <v>0</v>
      </c>
      <c r="B116" s="991" t="str">
        <f>'Budget Plan'!C113</f>
        <v>Agency Supply Staff</v>
      </c>
      <c r="C116" s="992"/>
      <c r="D116" s="992"/>
      <c r="E116" s="992"/>
      <c r="F116" s="992"/>
      <c r="G116" s="134" t="s">
        <v>275</v>
      </c>
      <c r="H116" s="114">
        <f>'Budget Plan'!G113</f>
        <v>0</v>
      </c>
      <c r="I116" s="154"/>
      <c r="J116" s="154"/>
      <c r="K116" s="154"/>
      <c r="L116" s="114">
        <f t="shared" si="5"/>
        <v>0</v>
      </c>
      <c r="M116" s="502"/>
      <c r="O116" s="16"/>
      <c r="P116" s="16"/>
      <c r="Q116" s="16"/>
    </row>
    <row r="117" spans="1:17" x14ac:dyDescent="0.2">
      <c r="A117" s="39">
        <f>'Budget Plan'!A114</f>
        <v>0</v>
      </c>
      <c r="B117" s="1027" t="str">
        <f>'Budget Plan'!C114</f>
        <v>Curriculum Services</v>
      </c>
      <c r="C117" s="1028"/>
      <c r="D117" s="1028"/>
      <c r="E117" s="1028"/>
      <c r="F117" s="1028"/>
      <c r="G117" s="134" t="s">
        <v>278</v>
      </c>
      <c r="H117" s="114">
        <f>'Budget Plan'!G114</f>
        <v>0</v>
      </c>
      <c r="I117" s="154"/>
      <c r="J117" s="154"/>
      <c r="K117" s="154"/>
      <c r="L117" s="114">
        <f t="shared" si="5"/>
        <v>0</v>
      </c>
      <c r="M117" s="502"/>
      <c r="O117" s="16"/>
      <c r="P117" s="16"/>
      <c r="Q117" s="16"/>
    </row>
    <row r="118" spans="1:17" x14ac:dyDescent="0.2">
      <c r="A118" s="39">
        <f>'Budget Plan'!A115</f>
        <v>0</v>
      </c>
      <c r="B118" s="991" t="str">
        <f>'Budget Plan'!C115</f>
        <v>Agency Curriculum Staff</v>
      </c>
      <c r="C118" s="992"/>
      <c r="D118" s="992"/>
      <c r="E118" s="992"/>
      <c r="F118" s="992"/>
      <c r="G118" s="134" t="s">
        <v>281</v>
      </c>
      <c r="H118" s="114">
        <f>'Budget Plan'!G115</f>
        <v>0</v>
      </c>
      <c r="I118" s="154"/>
      <c r="J118" s="154"/>
      <c r="K118" s="154"/>
      <c r="L118" s="114">
        <f t="shared" si="5"/>
        <v>0</v>
      </c>
      <c r="M118" s="502"/>
      <c r="O118" s="16"/>
      <c r="P118" s="16"/>
      <c r="Q118" s="16"/>
    </row>
    <row r="119" spans="1:17" x14ac:dyDescent="0.2">
      <c r="A119" s="39">
        <f>'Budget Plan'!A116</f>
        <v>0</v>
      </c>
      <c r="B119" s="991" t="str">
        <f>'Budget Plan'!C116</f>
        <v>Agency Non-Curriculum Staff</v>
      </c>
      <c r="C119" s="992"/>
      <c r="D119" s="992"/>
      <c r="E119" s="992"/>
      <c r="F119" s="992"/>
      <c r="G119" s="134" t="s">
        <v>284</v>
      </c>
      <c r="H119" s="114">
        <f>'Budget Plan'!G116</f>
        <v>0</v>
      </c>
      <c r="I119" s="154"/>
      <c r="J119" s="154"/>
      <c r="K119" s="154"/>
      <c r="L119" s="114">
        <f t="shared" si="5"/>
        <v>0</v>
      </c>
      <c r="M119" s="502"/>
      <c r="O119" s="16"/>
      <c r="P119" s="16"/>
      <c r="Q119" s="16"/>
    </row>
    <row r="120" spans="1:17" x14ac:dyDescent="0.2">
      <c r="A120" s="39">
        <f>'Budget Plan'!A117</f>
        <v>0</v>
      </c>
      <c r="B120" s="1027" t="str">
        <f>'Budget Plan'!C117</f>
        <v>Administrative Services</v>
      </c>
      <c r="C120" s="1028"/>
      <c r="D120" s="1028"/>
      <c r="E120" s="1028"/>
      <c r="F120" s="1028"/>
      <c r="G120" s="134" t="s">
        <v>287</v>
      </c>
      <c r="H120" s="114">
        <f>'Budget Plan'!G117</f>
        <v>0</v>
      </c>
      <c r="I120" s="154"/>
      <c r="J120" s="154"/>
      <c r="K120" s="154"/>
      <c r="L120" s="114">
        <f t="shared" si="5"/>
        <v>0</v>
      </c>
      <c r="M120" s="502"/>
      <c r="O120" s="16"/>
      <c r="P120" s="16"/>
      <c r="Q120" s="16"/>
    </row>
    <row r="121" spans="1:17" x14ac:dyDescent="0.2">
      <c r="A121" s="39">
        <f>'Budget Plan'!A118</f>
        <v>0</v>
      </c>
      <c r="B121" s="991" t="str">
        <f>'Budget Plan'!C118</f>
        <v>Interest Payable</v>
      </c>
      <c r="C121" s="992"/>
      <c r="D121" s="992"/>
      <c r="E121" s="992"/>
      <c r="F121" s="992"/>
      <c r="G121" s="134" t="s">
        <v>290</v>
      </c>
      <c r="H121" s="114">
        <f>'Budget Plan'!G118</f>
        <v>0</v>
      </c>
      <c r="I121" s="154"/>
      <c r="J121" s="154"/>
      <c r="K121" s="154"/>
      <c r="L121" s="114">
        <f t="shared" si="5"/>
        <v>0</v>
      </c>
      <c r="M121" s="502"/>
      <c r="O121" s="16"/>
      <c r="P121" s="16"/>
      <c r="Q121" s="16"/>
    </row>
    <row r="122" spans="1:17" ht="13.5" thickBot="1" x14ac:dyDescent="0.25">
      <c r="A122" s="39">
        <f>'Budget Plan'!A119</f>
        <v>0</v>
      </c>
      <c r="B122" s="1027" t="str">
        <f>'Budget Plan'!C119</f>
        <v>School Fund Expenditure</v>
      </c>
      <c r="C122" s="1028"/>
      <c r="D122" s="1028"/>
      <c r="E122" s="1028"/>
      <c r="F122" s="1028"/>
      <c r="G122" s="135" t="s">
        <v>293</v>
      </c>
      <c r="H122" s="132">
        <f>'Budget Plan'!G119</f>
        <v>0</v>
      </c>
      <c r="I122" s="155"/>
      <c r="J122" s="155"/>
      <c r="K122" s="155"/>
      <c r="L122" s="132">
        <f t="shared" si="5"/>
        <v>0</v>
      </c>
      <c r="M122" s="502"/>
      <c r="O122" s="16"/>
      <c r="P122" s="16"/>
      <c r="Q122" s="16"/>
    </row>
    <row r="123" spans="1:17" ht="18" customHeight="1" thickBot="1" x14ac:dyDescent="0.25">
      <c r="B123" s="1034" t="s">
        <v>406</v>
      </c>
      <c r="C123" s="1035"/>
      <c r="D123" s="1035"/>
      <c r="E123" s="1035"/>
      <c r="F123" s="1035"/>
      <c r="G123" s="1109"/>
      <c r="H123" s="133">
        <f>SUM(H108:H122)</f>
        <v>0</v>
      </c>
      <c r="I123" s="133">
        <f>SUM(I108:I122)</f>
        <v>0</v>
      </c>
      <c r="J123" s="133">
        <f>SUM(J108:J122)</f>
        <v>0</v>
      </c>
      <c r="K123" s="133">
        <f>SUM(K108:K122)</f>
        <v>0</v>
      </c>
      <c r="L123" s="133">
        <f>SUM(L108:L122)</f>
        <v>0</v>
      </c>
      <c r="M123" s="396"/>
      <c r="O123" s="16"/>
      <c r="P123" s="16"/>
      <c r="Q123" s="16"/>
    </row>
    <row r="124" spans="1:17" x14ac:dyDescent="0.2">
      <c r="B124" s="948"/>
      <c r="C124" s="948"/>
      <c r="D124" s="948"/>
      <c r="E124" s="948"/>
      <c r="F124" s="948"/>
      <c r="G124" s="42"/>
      <c r="H124" s="20"/>
      <c r="I124" s="20"/>
      <c r="J124" s="20"/>
      <c r="K124" s="20"/>
      <c r="L124" s="20"/>
      <c r="M124" s="396"/>
      <c r="O124" s="16"/>
      <c r="P124" s="16"/>
      <c r="Q124" s="16"/>
    </row>
    <row r="125" spans="1:17" x14ac:dyDescent="0.2">
      <c r="B125" s="1025" t="s">
        <v>296</v>
      </c>
      <c r="C125" s="1025"/>
      <c r="D125" s="1025"/>
      <c r="E125" s="1025"/>
      <c r="F125" s="1025"/>
      <c r="G125" s="42"/>
      <c r="H125" s="20"/>
      <c r="I125" s="20"/>
      <c r="J125" s="20"/>
      <c r="K125" s="20"/>
      <c r="L125" s="20"/>
      <c r="M125" s="396"/>
      <c r="O125" s="16"/>
      <c r="P125" s="16"/>
      <c r="Q125" s="16"/>
    </row>
    <row r="126" spans="1:17" x14ac:dyDescent="0.2">
      <c r="B126" s="1026"/>
      <c r="C126" s="1026"/>
      <c r="D126" s="1026"/>
      <c r="E126" s="1026"/>
      <c r="F126" s="1026"/>
      <c r="G126" s="42"/>
      <c r="H126" s="20"/>
      <c r="I126" s="20"/>
      <c r="J126" s="20"/>
      <c r="K126" s="20"/>
      <c r="L126" s="20"/>
      <c r="M126" s="396"/>
      <c r="O126" s="16"/>
      <c r="P126" s="16"/>
      <c r="Q126" s="16"/>
    </row>
    <row r="127" spans="1:17" x14ac:dyDescent="0.2">
      <c r="A127" s="39">
        <f>'Budget Plan'!A123</f>
        <v>0</v>
      </c>
      <c r="B127" s="991" t="str">
        <f>'Budget Plan'!C123</f>
        <v>Premises Extensions &amp; Improvements</v>
      </c>
      <c r="C127" s="992"/>
      <c r="D127" s="992"/>
      <c r="E127" s="992"/>
      <c r="F127" s="992"/>
      <c r="G127" s="134" t="s">
        <v>299</v>
      </c>
      <c r="H127" s="114">
        <f>'Budget Plan'!G123</f>
        <v>0</v>
      </c>
      <c r="I127" s="154"/>
      <c r="J127" s="154"/>
      <c r="K127" s="154"/>
      <c r="L127" s="114">
        <f>SUM(H127:K127)</f>
        <v>0</v>
      </c>
      <c r="M127" s="502"/>
      <c r="O127" s="16"/>
      <c r="P127" s="16"/>
      <c r="Q127" s="16"/>
    </row>
    <row r="128" spans="1:17" x14ac:dyDescent="0.2">
      <c r="A128" s="39">
        <f>'Budget Plan'!A124</f>
        <v>0</v>
      </c>
      <c r="B128" s="991" t="str">
        <f>'Budget Plan'!C124</f>
        <v>Major Equipment Purchase</v>
      </c>
      <c r="C128" s="992"/>
      <c r="D128" s="992"/>
      <c r="E128" s="992"/>
      <c r="F128" s="992"/>
      <c r="G128" s="134" t="s">
        <v>302</v>
      </c>
      <c r="H128" s="114">
        <f>'Budget Plan'!G124</f>
        <v>0</v>
      </c>
      <c r="I128" s="154"/>
      <c r="J128" s="154"/>
      <c r="K128" s="154"/>
      <c r="L128" s="114">
        <f>SUM(H128:K128)</f>
        <v>0</v>
      </c>
      <c r="M128" s="502"/>
      <c r="O128" s="16"/>
      <c r="P128" s="16"/>
      <c r="Q128" s="16"/>
    </row>
    <row r="129" spans="1:17" ht="13.5" thickBot="1" x14ac:dyDescent="0.25">
      <c r="A129" s="39">
        <f>'Budget Plan'!A125</f>
        <v>0</v>
      </c>
      <c r="B129" s="1027" t="str">
        <f>'Budget Plan'!C125</f>
        <v>ICT Equipment</v>
      </c>
      <c r="C129" s="1028"/>
      <c r="D129" s="1028"/>
      <c r="E129" s="1028"/>
      <c r="F129" s="1028"/>
      <c r="G129" s="135" t="s">
        <v>241</v>
      </c>
      <c r="H129" s="132">
        <f>'Budget Plan'!G125</f>
        <v>0</v>
      </c>
      <c r="I129" s="155"/>
      <c r="J129" s="155"/>
      <c r="K129" s="155"/>
      <c r="L129" s="132">
        <f>SUM(H129:K129)</f>
        <v>0</v>
      </c>
      <c r="M129" s="502"/>
      <c r="O129" s="16"/>
      <c r="P129" s="16"/>
      <c r="Q129" s="16"/>
    </row>
    <row r="130" spans="1:17" ht="18" customHeight="1" thickBot="1" x14ac:dyDescent="0.25">
      <c r="B130" s="1034" t="s">
        <v>306</v>
      </c>
      <c r="C130" s="1035"/>
      <c r="D130" s="1035"/>
      <c r="E130" s="1035"/>
      <c r="F130" s="1035"/>
      <c r="G130" s="1109"/>
      <c r="H130" s="133">
        <f>SUM(H127:H129)</f>
        <v>0</v>
      </c>
      <c r="I130" s="133">
        <f>SUM(I127:I129)</f>
        <v>0</v>
      </c>
      <c r="J130" s="133">
        <f>SUM(J127:J129)</f>
        <v>0</v>
      </c>
      <c r="K130" s="133">
        <f>SUM(K127:K129)</f>
        <v>0</v>
      </c>
      <c r="L130" s="133">
        <f>SUM(L127:L129)</f>
        <v>0</v>
      </c>
      <c r="M130" s="396"/>
      <c r="O130" s="16"/>
      <c r="P130" s="16"/>
      <c r="Q130" s="16"/>
    </row>
    <row r="131" spans="1:17" ht="13.5" thickBot="1" x14ac:dyDescent="0.25">
      <c r="B131" s="1129"/>
      <c r="C131" s="1129"/>
      <c r="D131" s="1129"/>
      <c r="E131" s="1129"/>
      <c r="F131" s="1129"/>
      <c r="G131" s="42"/>
      <c r="H131" s="20"/>
      <c r="I131" s="20"/>
      <c r="J131" s="20"/>
      <c r="K131" s="20"/>
      <c r="L131" s="20"/>
      <c r="M131" s="396"/>
      <c r="O131" s="16"/>
      <c r="P131" s="16"/>
      <c r="Q131" s="16"/>
    </row>
    <row r="132" spans="1:17" ht="13.5" thickBot="1" x14ac:dyDescent="0.25">
      <c r="A132" s="39">
        <f>'Budget Plan'!A128</f>
        <v>0</v>
      </c>
      <c r="B132" s="1036" t="str">
        <f>'Budget Plan'!C128</f>
        <v>In-Year Contingency</v>
      </c>
      <c r="C132" s="1037"/>
      <c r="D132" s="1037"/>
      <c r="E132" s="1037"/>
      <c r="F132" s="1037"/>
      <c r="G132" s="139" t="s">
        <v>308</v>
      </c>
      <c r="H132" s="137">
        <f>'Budget Plan'!G128</f>
        <v>0</v>
      </c>
      <c r="I132" s="156">
        <v>0</v>
      </c>
      <c r="J132" s="156">
        <v>0</v>
      </c>
      <c r="K132" s="156">
        <v>0</v>
      </c>
      <c r="L132" s="137">
        <f>SUM(H132:K132)</f>
        <v>0</v>
      </c>
      <c r="M132" s="420"/>
      <c r="O132" s="16"/>
      <c r="P132" s="16"/>
      <c r="Q132" s="16"/>
    </row>
    <row r="133" spans="1:17" x14ac:dyDescent="0.2">
      <c r="B133" s="1108"/>
      <c r="C133" s="1108"/>
      <c r="D133" s="1108"/>
      <c r="E133" s="1108"/>
      <c r="F133" s="1108"/>
      <c r="G133" s="42"/>
      <c r="M133" s="396"/>
      <c r="O133" s="16"/>
      <c r="P133" s="16"/>
      <c r="Q133" s="16"/>
    </row>
    <row r="134" spans="1:17" ht="13.5" thickBot="1" x14ac:dyDescent="0.25">
      <c r="B134" s="948"/>
      <c r="C134" s="948"/>
      <c r="D134" s="948"/>
      <c r="E134" s="948"/>
      <c r="F134" s="948"/>
      <c r="G134" s="42"/>
      <c r="M134" s="396"/>
      <c r="O134" s="16"/>
      <c r="P134" s="16"/>
      <c r="Q134" s="16"/>
    </row>
    <row r="135" spans="1:17" ht="18" customHeight="1" thickBot="1" x14ac:dyDescent="0.25">
      <c r="B135" s="1094" t="s">
        <v>310</v>
      </c>
      <c r="C135" s="1095"/>
      <c r="D135" s="1095"/>
      <c r="E135" s="1095"/>
      <c r="F135" s="1095"/>
      <c r="G135" s="1096"/>
      <c r="H135" s="136">
        <f>H54+H68+H79+H96+H104+H123+H130+H132</f>
        <v>0</v>
      </c>
      <c r="I135" s="136">
        <f>I54+I68+I79+I96+I104+I123+I130+I132</f>
        <v>0</v>
      </c>
      <c r="J135" s="136">
        <f>J54+J68+J79+J96+J104+J123+J130+J132</f>
        <v>0</v>
      </c>
      <c r="K135" s="136">
        <f>K54+K68+K79+K96+K104+K123+K130+K132</f>
        <v>0</v>
      </c>
      <c r="L135" s="133">
        <f>L54+L68+L79+L96+L104+L123+L130+L132</f>
        <v>0</v>
      </c>
      <c r="M135" s="396"/>
      <c r="O135" s="16"/>
      <c r="P135" s="16"/>
      <c r="Q135" s="16"/>
    </row>
    <row r="136" spans="1:17" x14ac:dyDescent="0.2">
      <c r="B136" s="948"/>
      <c r="C136" s="948"/>
      <c r="D136" s="948"/>
      <c r="E136" s="948"/>
      <c r="F136" s="948"/>
      <c r="G136" s="42"/>
      <c r="M136" s="396"/>
      <c r="O136" s="16"/>
      <c r="P136" s="16"/>
      <c r="Q136" s="16"/>
    </row>
    <row r="137" spans="1:17" x14ac:dyDescent="0.2">
      <c r="B137" s="18"/>
      <c r="C137" s="18"/>
      <c r="D137" s="18"/>
      <c r="E137" s="18"/>
      <c r="F137" s="18"/>
      <c r="G137" s="42"/>
      <c r="M137" s="501"/>
      <c r="O137" s="16"/>
      <c r="P137" s="16"/>
      <c r="Q137" s="16"/>
    </row>
    <row r="138" spans="1:17" ht="18" customHeight="1" x14ac:dyDescent="0.2">
      <c r="B138" s="917" t="str">
        <f>'Budget Plan'!C133</f>
        <v>BALANCE B/F (Estimate)</v>
      </c>
      <c r="C138" s="917"/>
      <c r="D138" s="917"/>
      <c r="E138" s="917"/>
      <c r="F138" s="917"/>
      <c r="G138" s="917"/>
      <c r="H138" s="401">
        <f>'Budget Plan'!G153</f>
        <v>0</v>
      </c>
      <c r="I138" s="405"/>
      <c r="J138" s="405"/>
      <c r="K138" s="405"/>
      <c r="L138" s="401">
        <f>SUM(H138:K138)</f>
        <v>0</v>
      </c>
      <c r="M138" s="502"/>
      <c r="O138" s="16"/>
      <c r="P138" s="16"/>
      <c r="Q138" s="16"/>
    </row>
    <row r="139" spans="1:17" ht="18" customHeight="1" x14ac:dyDescent="0.2">
      <c r="B139" s="917" t="str">
        <f>'Budget Plan'!C134</f>
        <v>PROJECTED C/F (Reserves)</v>
      </c>
      <c r="C139" s="917"/>
      <c r="D139" s="917"/>
      <c r="E139" s="917"/>
      <c r="F139" s="917"/>
      <c r="G139" s="917"/>
      <c r="H139" s="401">
        <f>'Budget Plan'!G155</f>
        <v>0</v>
      </c>
      <c r="I139" s="405"/>
      <c r="J139" s="405"/>
      <c r="K139" s="405"/>
      <c r="L139" s="401">
        <f>SUM(H139:K139)</f>
        <v>0</v>
      </c>
      <c r="M139" s="395" t="str">
        <f>CONCATENATE("Note, Maximum Reserves Limit is £ ",'Budget Plan'!G159)</f>
        <v>Note, Maximum Reserves Limit is £ Not Applicable</v>
      </c>
      <c r="O139" s="16"/>
      <c r="P139" s="16"/>
      <c r="Q139" s="16"/>
    </row>
    <row r="140" spans="1:17" ht="26.25" customHeight="1" x14ac:dyDescent="0.2">
      <c r="B140" s="917" t="str">
        <f>'Budget Plan'!C135</f>
        <v>NET INCOME / EXPENDITURE BUDGET FIGURE</v>
      </c>
      <c r="C140" s="917"/>
      <c r="D140" s="917"/>
      <c r="E140" s="917"/>
      <c r="F140" s="917"/>
      <c r="G140" s="917"/>
      <c r="H140" s="401">
        <f>H135+H139-H42</f>
        <v>0</v>
      </c>
      <c r="I140" s="433"/>
      <c r="J140" s="433"/>
      <c r="K140" s="433"/>
      <c r="L140" s="401">
        <f>L135+L139-L42</f>
        <v>0</v>
      </c>
      <c r="M140" s="439" t="s">
        <v>422</v>
      </c>
      <c r="O140" s="16"/>
      <c r="P140" s="16"/>
      <c r="Q140" s="16"/>
    </row>
    <row r="141" spans="1:17" x14ac:dyDescent="0.2">
      <c r="M141" s="396"/>
      <c r="O141" s="16"/>
      <c r="P141" s="16"/>
      <c r="Q141" s="16"/>
    </row>
    <row r="142" spans="1:17" ht="18" customHeight="1" x14ac:dyDescent="0.2">
      <c r="B142" s="1097" t="s">
        <v>423</v>
      </c>
      <c r="C142" s="1097"/>
      <c r="D142" s="1097"/>
      <c r="E142" s="1097"/>
      <c r="F142" s="1097"/>
      <c r="G142" s="1097"/>
      <c r="H142" s="433"/>
      <c r="I142" s="401">
        <f>I43+I138-I135-I139</f>
        <v>0</v>
      </c>
      <c r="J142" s="401">
        <f>J43+J138-J135-J139</f>
        <v>0</v>
      </c>
      <c r="K142" s="401">
        <f>K43+K138-K135-K139</f>
        <v>0</v>
      </c>
      <c r="L142" s="401">
        <f>L43+L138-L135-L139</f>
        <v>0</v>
      </c>
      <c r="M142" s="395"/>
      <c r="O142" s="16"/>
      <c r="P142" s="16"/>
      <c r="Q142" s="16"/>
    </row>
    <row r="143" spans="1:17" ht="25.5" customHeight="1" x14ac:dyDescent="0.2">
      <c r="B143" s="1098" t="s">
        <v>587</v>
      </c>
      <c r="C143" s="1098"/>
      <c r="D143" s="1098"/>
      <c r="E143" s="1098"/>
      <c r="F143" s="1098"/>
      <c r="G143" s="1098"/>
      <c r="H143" s="434"/>
      <c r="I143" s="35" t="str">
        <f>IF(I142=0,"OK","Please Check")</f>
        <v>OK</v>
      </c>
      <c r="J143" s="35" t="str">
        <f>IF(J142=0,"OK","Please Check")</f>
        <v>OK</v>
      </c>
      <c r="K143" s="35" t="str">
        <f>IF(K142=0,"OK","Please Check")</f>
        <v>OK</v>
      </c>
      <c r="L143" s="403"/>
      <c r="M143" s="435" t="str">
        <f>IF(I143="Please Check","Virements do not balance - Please Check",IF(J143="Please Check","Virements do not balance - Please Check",IF(K143="Please Check","Virements do not balance - Please Check","")))</f>
        <v/>
      </c>
      <c r="O143" s="16"/>
      <c r="P143" s="16"/>
      <c r="Q143" s="16"/>
    </row>
    <row r="144" spans="1:17" x14ac:dyDescent="0.2">
      <c r="I144" s="422"/>
      <c r="J144" s="422"/>
      <c r="K144" s="422"/>
      <c r="M144" s="18"/>
      <c r="O144" s="16"/>
      <c r="P144" s="16"/>
      <c r="Q144" s="16"/>
    </row>
    <row r="145" spans="2:17" s="402" customFormat="1" ht="18" customHeight="1" x14ac:dyDescent="0.2">
      <c r="B145" s="372" t="s">
        <v>319</v>
      </c>
      <c r="I145" s="422"/>
      <c r="J145" s="422"/>
      <c r="K145" s="422"/>
      <c r="M145" s="396"/>
      <c r="O145" s="16"/>
      <c r="P145" s="16"/>
      <c r="Q145" s="16"/>
    </row>
    <row r="146" spans="2:17" s="402" customFormat="1" ht="18" customHeight="1" x14ac:dyDescent="0.2">
      <c r="B146" s="1102" t="s">
        <v>128</v>
      </c>
      <c r="C146" s="1102"/>
      <c r="D146" s="1102"/>
      <c r="E146" s="1102"/>
      <c r="F146" s="1102"/>
      <c r="G146" s="1102"/>
      <c r="H146" s="401">
        <f>H43</f>
        <v>0</v>
      </c>
      <c r="I146" s="401">
        <f>I43</f>
        <v>0</v>
      </c>
      <c r="J146" s="401">
        <f>J43</f>
        <v>0</v>
      </c>
      <c r="K146" s="401">
        <f>K43</f>
        <v>0</v>
      </c>
      <c r="L146" s="401">
        <f>L43</f>
        <v>0</v>
      </c>
      <c r="M146" s="514"/>
      <c r="O146" s="16"/>
      <c r="P146" s="16"/>
      <c r="Q146" s="16"/>
    </row>
    <row r="147" spans="2:17" s="402" customFormat="1" ht="18" customHeight="1" x14ac:dyDescent="0.2">
      <c r="B147" s="1060" t="s">
        <v>310</v>
      </c>
      <c r="C147" s="1060"/>
      <c r="D147" s="1060"/>
      <c r="E147" s="1060"/>
      <c r="F147" s="1060"/>
      <c r="G147" s="1060"/>
      <c r="H147" s="401">
        <f>H135</f>
        <v>0</v>
      </c>
      <c r="I147" s="401">
        <f>I135</f>
        <v>0</v>
      </c>
      <c r="J147" s="401">
        <f>J135</f>
        <v>0</v>
      </c>
      <c r="K147" s="401">
        <f>K135</f>
        <v>0</v>
      </c>
      <c r="L147" s="401">
        <f>L135</f>
        <v>0</v>
      </c>
      <c r="M147" s="514"/>
      <c r="O147" s="16"/>
      <c r="P147" s="16"/>
      <c r="Q147" s="16"/>
    </row>
    <row r="148" spans="2:17" s="402" customFormat="1" ht="18" customHeight="1" x14ac:dyDescent="0.2">
      <c r="B148" s="1060" t="s">
        <v>320</v>
      </c>
      <c r="C148" s="1060"/>
      <c r="D148" s="1060"/>
      <c r="E148" s="1060"/>
      <c r="F148" s="1060"/>
      <c r="G148" s="1060"/>
      <c r="H148" s="401">
        <f>H146-H147</f>
        <v>0</v>
      </c>
      <c r="I148" s="401">
        <f>I146-I147</f>
        <v>0</v>
      </c>
      <c r="J148" s="401">
        <f>J146-J147</f>
        <v>0</v>
      </c>
      <c r="K148" s="401">
        <f>K146-K147</f>
        <v>0</v>
      </c>
      <c r="L148" s="401">
        <f>L146-L147</f>
        <v>0</v>
      </c>
      <c r="M148" s="514"/>
      <c r="O148" s="16"/>
      <c r="P148" s="16"/>
      <c r="Q148" s="16"/>
    </row>
    <row r="149" spans="2:17" s="402" customFormat="1" ht="18" customHeight="1" x14ac:dyDescent="0.2">
      <c r="B149" s="290"/>
      <c r="C149" s="290"/>
      <c r="D149" s="290"/>
      <c r="E149" s="290"/>
      <c r="F149" s="290"/>
      <c r="G149" s="290"/>
      <c r="H149" s="400"/>
      <c r="I149" s="400"/>
      <c r="J149" s="400"/>
      <c r="K149" s="400"/>
      <c r="L149" s="400"/>
      <c r="M149" s="396"/>
      <c r="O149" s="16"/>
      <c r="P149" s="16"/>
      <c r="Q149" s="16"/>
    </row>
    <row r="150" spans="2:17" s="402" customFormat="1" ht="18" customHeight="1" x14ac:dyDescent="0.2">
      <c r="B150" s="290" t="s">
        <v>321</v>
      </c>
      <c r="C150" s="290"/>
      <c r="D150" s="290"/>
      <c r="E150" s="290"/>
      <c r="F150" s="290"/>
      <c r="G150" s="290"/>
      <c r="H150" s="400"/>
      <c r="I150" s="400"/>
      <c r="J150" s="400"/>
      <c r="K150" s="400"/>
      <c r="L150" s="400"/>
      <c r="M150" s="396"/>
      <c r="O150" s="16"/>
      <c r="P150" s="16"/>
      <c r="Q150" s="16"/>
    </row>
    <row r="151" spans="2:17" s="402" customFormat="1" ht="18" customHeight="1" x14ac:dyDescent="0.2">
      <c r="B151" s="1102" t="s">
        <v>590</v>
      </c>
      <c r="C151" s="1102"/>
      <c r="D151" s="1102"/>
      <c r="E151" s="1102"/>
      <c r="F151" s="1102"/>
      <c r="G151" s="1102"/>
      <c r="H151" s="401">
        <f>'Budget Plan'!G153</f>
        <v>0</v>
      </c>
      <c r="I151" s="401">
        <f>I138</f>
        <v>0</v>
      </c>
      <c r="J151" s="401">
        <f>J138</f>
        <v>0</v>
      </c>
      <c r="K151" s="401">
        <f>K138</f>
        <v>0</v>
      </c>
      <c r="L151" s="401">
        <f>SUM(H151:K151)</f>
        <v>0</v>
      </c>
      <c r="M151" s="514"/>
      <c r="O151" s="16"/>
      <c r="P151" s="16"/>
      <c r="Q151" s="16"/>
    </row>
    <row r="152" spans="2:17" s="402" customFormat="1" ht="18" customHeight="1" x14ac:dyDescent="0.2">
      <c r="B152" s="1060" t="s">
        <v>408</v>
      </c>
      <c r="C152" s="1060"/>
      <c r="D152" s="1060"/>
      <c r="E152" s="1060"/>
      <c r="F152" s="1060"/>
      <c r="G152" s="1060"/>
      <c r="H152" s="401">
        <f>H148</f>
        <v>0</v>
      </c>
      <c r="I152" s="401">
        <f>I148</f>
        <v>0</v>
      </c>
      <c r="J152" s="401">
        <f>J148</f>
        <v>0</v>
      </c>
      <c r="K152" s="401">
        <f>K148</f>
        <v>0</v>
      </c>
      <c r="L152" s="401">
        <f>SUM(H152:K152)</f>
        <v>0</v>
      </c>
      <c r="M152" s="514"/>
      <c r="O152" s="16"/>
      <c r="P152" s="16"/>
      <c r="Q152" s="16"/>
    </row>
    <row r="153" spans="2:17" s="402" customFormat="1" ht="18" customHeight="1" x14ac:dyDescent="0.2">
      <c r="B153" s="1060" t="s">
        <v>324</v>
      </c>
      <c r="C153" s="1060"/>
      <c r="D153" s="1060"/>
      <c r="E153" s="1060"/>
      <c r="F153" s="1060"/>
      <c r="G153" s="1060"/>
      <c r="H153" s="401">
        <f>H151+H152</f>
        <v>0</v>
      </c>
      <c r="I153" s="401">
        <f>I151+I152</f>
        <v>0</v>
      </c>
      <c r="J153" s="401">
        <f>J151+J152</f>
        <v>0</v>
      </c>
      <c r="K153" s="401">
        <f>K151+K152</f>
        <v>0</v>
      </c>
      <c r="L153" s="401">
        <f>L151+L152</f>
        <v>0</v>
      </c>
      <c r="M153" s="514"/>
      <c r="O153" s="16"/>
      <c r="P153" s="16"/>
      <c r="Q153" s="16"/>
    </row>
    <row r="154" spans="2:17" ht="13.5" thickBot="1" x14ac:dyDescent="0.25">
      <c r="I154" s="1105"/>
      <c r="J154" s="1105"/>
      <c r="K154" s="1105"/>
      <c r="M154" s="396"/>
      <c r="O154" s="16"/>
      <c r="P154" s="16"/>
      <c r="Q154" s="16"/>
    </row>
    <row r="155" spans="2:17" x14ac:dyDescent="0.2">
      <c r="B155" s="1013" t="s">
        <v>330</v>
      </c>
      <c r="C155" s="1014"/>
      <c r="D155" s="1014"/>
      <c r="E155" s="1014"/>
      <c r="F155" s="1014"/>
      <c r="G155" s="1014"/>
      <c r="H155" s="141"/>
      <c r="I155" s="142"/>
      <c r="J155" s="142"/>
      <c r="K155" s="142"/>
      <c r="L155" s="141"/>
      <c r="M155" s="111"/>
      <c r="N155" s="31"/>
      <c r="O155" s="16"/>
      <c r="P155" s="16"/>
      <c r="Q155" s="16"/>
    </row>
    <row r="156" spans="2:17" x14ac:dyDescent="0.2">
      <c r="B156" s="1015"/>
      <c r="C156" s="979"/>
      <c r="D156" s="979"/>
      <c r="E156" s="979"/>
      <c r="F156" s="979"/>
      <c r="G156" s="979"/>
      <c r="H156" s="143"/>
      <c r="I156" s="144"/>
      <c r="J156" s="144"/>
      <c r="K156" s="144"/>
      <c r="L156" s="143"/>
      <c r="M156" s="112"/>
      <c r="N156" s="31"/>
      <c r="O156" s="16"/>
      <c r="P156" s="16"/>
      <c r="Q156" s="16"/>
    </row>
    <row r="157" spans="2:17" ht="13.5" thickBot="1" x14ac:dyDescent="0.25">
      <c r="B157" s="1016"/>
      <c r="C157" s="1017"/>
      <c r="D157" s="1017"/>
      <c r="E157" s="1017"/>
      <c r="F157" s="1017"/>
      <c r="G157" s="1017"/>
      <c r="H157" s="145"/>
      <c r="I157" s="146"/>
      <c r="J157" s="146"/>
      <c r="K157" s="146"/>
      <c r="L157" s="145"/>
      <c r="M157" s="113"/>
      <c r="N157" s="31"/>
      <c r="O157" s="16"/>
      <c r="P157" s="16"/>
      <c r="Q157" s="16"/>
    </row>
    <row r="158" spans="2:17" ht="13.5" thickBot="1" x14ac:dyDescent="0.25">
      <c r="I158" s="140"/>
      <c r="J158" s="140"/>
      <c r="K158" s="140"/>
      <c r="M158" s="18"/>
      <c r="O158" s="16"/>
      <c r="P158" s="16"/>
      <c r="Q158" s="16"/>
    </row>
    <row r="159" spans="2:17" x14ac:dyDescent="0.2">
      <c r="B159" s="1045" t="s">
        <v>331</v>
      </c>
      <c r="C159" s="1054"/>
      <c r="D159" s="1054"/>
      <c r="E159" s="1054"/>
      <c r="F159" s="1054"/>
      <c r="G159" s="147"/>
      <c r="M159" s="396"/>
      <c r="O159" s="16"/>
      <c r="P159" s="16"/>
      <c r="Q159" s="16"/>
    </row>
    <row r="160" spans="2:17" ht="13.5" thickBot="1" x14ac:dyDescent="0.25">
      <c r="B160" s="1056"/>
      <c r="C160" s="1057"/>
      <c r="D160" s="1057"/>
      <c r="E160" s="1057"/>
      <c r="F160" s="1057"/>
      <c r="G160" s="148"/>
      <c r="M160" s="396"/>
      <c r="O160" s="16"/>
      <c r="P160" s="16"/>
      <c r="Q160" s="16"/>
    </row>
    <row r="161" spans="1:17" x14ac:dyDescent="0.2">
      <c r="B161" s="994"/>
      <c r="C161" s="994"/>
      <c r="D161" s="994"/>
      <c r="E161" s="994"/>
      <c r="F161" s="994"/>
      <c r="G161" s="948"/>
      <c r="H161" s="42"/>
      <c r="M161" s="396"/>
      <c r="O161" s="16"/>
      <c r="P161" s="16"/>
      <c r="Q161" s="16"/>
    </row>
    <row r="162" spans="1:17" x14ac:dyDescent="0.2">
      <c r="B162" s="991" t="str">
        <f>'Budget Plan'!C167</f>
        <v>TOTAL CAPITAL BALANCE B/F (Estimate)</v>
      </c>
      <c r="C162" s="992"/>
      <c r="D162" s="992"/>
      <c r="E162" s="992"/>
      <c r="F162" s="993"/>
      <c r="G162" s="121"/>
      <c r="H162" s="114">
        <f>'Budget Plan'!G167</f>
        <v>0</v>
      </c>
      <c r="I162" s="154"/>
      <c r="J162" s="154"/>
      <c r="K162" s="154"/>
      <c r="L162" s="114">
        <f>SUM(H162:K162)</f>
        <v>0</v>
      </c>
      <c r="M162" s="502"/>
      <c r="O162" s="16"/>
      <c r="P162" s="16"/>
      <c r="Q162" s="16"/>
    </row>
    <row r="163" spans="1:17" x14ac:dyDescent="0.2">
      <c r="A163" s="39">
        <f>'Budget Plan'!A168</f>
        <v>0</v>
      </c>
      <c r="B163" s="991" t="str">
        <f>'Budget Plan'!C168</f>
        <v>Capital Grants</v>
      </c>
      <c r="C163" s="992"/>
      <c r="D163" s="992"/>
      <c r="E163" s="992"/>
      <c r="F163" s="993"/>
      <c r="G163" s="121" t="s">
        <v>335</v>
      </c>
      <c r="H163" s="149">
        <f>'Budget Plan'!G168</f>
        <v>0</v>
      </c>
      <c r="I163" s="154"/>
      <c r="J163" s="154"/>
      <c r="K163" s="154"/>
      <c r="L163" s="114">
        <f>SUM(H163:K163)</f>
        <v>0</v>
      </c>
      <c r="M163" s="502"/>
      <c r="O163" s="16"/>
      <c r="P163" s="16"/>
      <c r="Q163" s="16"/>
    </row>
    <row r="164" spans="1:17" ht="13.5" thickBot="1" x14ac:dyDescent="0.25">
      <c r="A164" s="39">
        <f>'Budget Plan'!A169</f>
        <v>0</v>
      </c>
      <c r="B164" s="1063" t="str">
        <f>'Budget Plan'!C169</f>
        <v>Voluntary And Private Capital</v>
      </c>
      <c r="C164" s="1063"/>
      <c r="D164" s="1063"/>
      <c r="E164" s="1063"/>
      <c r="F164" s="1064"/>
      <c r="G164" s="150" t="s">
        <v>338</v>
      </c>
      <c r="H164" s="151">
        <f>'Budget Plan'!G169</f>
        <v>0</v>
      </c>
      <c r="I164" s="155"/>
      <c r="J164" s="155"/>
      <c r="K164" s="155"/>
      <c r="L164" s="132">
        <f>SUM(H164:K164)</f>
        <v>0</v>
      </c>
      <c r="M164" s="502"/>
      <c r="O164" s="16"/>
      <c r="P164" s="16"/>
      <c r="Q164" s="16"/>
    </row>
    <row r="165" spans="1:17" ht="18" customHeight="1" thickBot="1" x14ac:dyDescent="0.25">
      <c r="B165" s="1011" t="str">
        <f>'Budget Plan'!C170</f>
        <v>TOTAL CAPITAL RESOURCES</v>
      </c>
      <c r="C165" s="1012"/>
      <c r="D165" s="1012"/>
      <c r="E165" s="1012"/>
      <c r="F165" s="1012"/>
      <c r="G165" s="1012"/>
      <c r="H165" s="136">
        <f>SUM(H162:H164)</f>
        <v>0</v>
      </c>
      <c r="I165" s="152">
        <f>SUM(I162:I164)</f>
        <v>0</v>
      </c>
      <c r="J165" s="152">
        <f>SUM(J162:J164)</f>
        <v>0</v>
      </c>
      <c r="K165" s="152">
        <f>SUM(K162:K164)</f>
        <v>0</v>
      </c>
      <c r="L165" s="119">
        <f>SUM(L162:L164)</f>
        <v>0</v>
      </c>
      <c r="M165" s="396"/>
      <c r="O165" s="16"/>
      <c r="P165" s="16"/>
      <c r="Q165" s="16"/>
    </row>
    <row r="166" spans="1:17" x14ac:dyDescent="0.2">
      <c r="B166" s="994"/>
      <c r="C166" s="994"/>
      <c r="D166" s="994"/>
      <c r="E166" s="994"/>
      <c r="F166" s="994"/>
      <c r="G166" s="948"/>
      <c r="H166" s="42"/>
      <c r="M166" s="396"/>
      <c r="O166" s="16"/>
      <c r="P166" s="16"/>
      <c r="Q166" s="16"/>
    </row>
    <row r="167" spans="1:17" ht="13.5" thickBot="1" x14ac:dyDescent="0.25">
      <c r="B167" s="994"/>
      <c r="C167" s="994"/>
      <c r="D167" s="994"/>
      <c r="E167" s="994"/>
      <c r="F167" s="994"/>
      <c r="G167" s="948"/>
      <c r="H167" s="42"/>
      <c r="M167" s="396"/>
      <c r="O167" s="16"/>
      <c r="P167" s="16"/>
      <c r="Q167" s="16"/>
    </row>
    <row r="168" spans="1:17" x14ac:dyDescent="0.2">
      <c r="B168" s="1045" t="s">
        <v>340</v>
      </c>
      <c r="C168" s="1046"/>
      <c r="D168" s="1046"/>
      <c r="E168" s="1046"/>
      <c r="F168" s="1046"/>
      <c r="G168" s="1047"/>
      <c r="M168" s="396"/>
      <c r="O168" s="16"/>
      <c r="P168" s="16"/>
      <c r="Q168" s="16"/>
    </row>
    <row r="169" spans="1:17" ht="13.5" thickBot="1" x14ac:dyDescent="0.25">
      <c r="B169" s="1048"/>
      <c r="C169" s="1049"/>
      <c r="D169" s="1049"/>
      <c r="E169" s="1049"/>
      <c r="F169" s="1049"/>
      <c r="G169" s="1050"/>
      <c r="M169" s="396"/>
      <c r="O169" s="16"/>
      <c r="P169" s="16"/>
      <c r="Q169" s="16"/>
    </row>
    <row r="170" spans="1:17" x14ac:dyDescent="0.2">
      <c r="B170" s="994"/>
      <c r="C170" s="994"/>
      <c r="D170" s="994"/>
      <c r="E170" s="994"/>
      <c r="F170" s="994"/>
      <c r="G170" s="948"/>
      <c r="H170" s="42"/>
      <c r="M170" s="396"/>
      <c r="O170" s="16"/>
      <c r="P170" s="16"/>
      <c r="Q170" s="16"/>
    </row>
    <row r="171" spans="1:17" x14ac:dyDescent="0.2">
      <c r="A171" s="39">
        <f>'Budget Plan'!A173</f>
        <v>0</v>
      </c>
      <c r="B171" s="991" t="str">
        <f>'Budget Plan'!C173</f>
        <v>Capital - Premises</v>
      </c>
      <c r="C171" s="992"/>
      <c r="D171" s="992"/>
      <c r="E171" s="992"/>
      <c r="F171" s="993"/>
      <c r="G171" s="121" t="s">
        <v>343</v>
      </c>
      <c r="H171" s="149">
        <f>'Budget Plan'!G173</f>
        <v>0</v>
      </c>
      <c r="I171" s="154"/>
      <c r="J171" s="154"/>
      <c r="K171" s="154"/>
      <c r="L171" s="114">
        <f>SUM(H171:K171)</f>
        <v>0</v>
      </c>
      <c r="M171" s="502"/>
      <c r="O171" s="16"/>
      <c r="P171" s="16"/>
      <c r="Q171" s="16"/>
    </row>
    <row r="172" spans="1:17" x14ac:dyDescent="0.2">
      <c r="A172" s="39">
        <f>'Budget Plan'!A174</f>
        <v>0</v>
      </c>
      <c r="B172" s="991" t="str">
        <f>'Budget Plan'!C174</f>
        <v>Capital - Equipment</v>
      </c>
      <c r="C172" s="992"/>
      <c r="D172" s="992"/>
      <c r="E172" s="992"/>
      <c r="F172" s="993"/>
      <c r="G172" s="121" t="s">
        <v>346</v>
      </c>
      <c r="H172" s="149">
        <f>'Budget Plan'!G174</f>
        <v>0</v>
      </c>
      <c r="I172" s="154"/>
      <c r="J172" s="154"/>
      <c r="K172" s="154"/>
      <c r="L172" s="114">
        <f>SUM(H172:K172)</f>
        <v>0</v>
      </c>
      <c r="M172" s="502"/>
      <c r="O172" s="16"/>
      <c r="P172" s="16"/>
      <c r="Q172" s="16"/>
    </row>
    <row r="173" spans="1:17" ht="13.5" thickBot="1" x14ac:dyDescent="0.25">
      <c r="A173" s="39">
        <f>'Budget Plan'!A175</f>
        <v>0</v>
      </c>
      <c r="B173" s="1063" t="str">
        <f>'Budget Plan'!C175</f>
        <v>Capital - ICT</v>
      </c>
      <c r="C173" s="1063"/>
      <c r="D173" s="1063"/>
      <c r="E173" s="1063"/>
      <c r="F173" s="1064"/>
      <c r="G173" s="150" t="s">
        <v>349</v>
      </c>
      <c r="H173" s="151">
        <f>'Budget Plan'!G175</f>
        <v>0</v>
      </c>
      <c r="I173" s="155"/>
      <c r="J173" s="155"/>
      <c r="K173" s="155"/>
      <c r="L173" s="114">
        <f>SUM(H173:K173)</f>
        <v>0</v>
      </c>
      <c r="M173" s="502"/>
      <c r="O173" s="16"/>
      <c r="P173" s="16"/>
      <c r="Q173" s="16"/>
    </row>
    <row r="174" spans="1:17" ht="18" customHeight="1" thickBot="1" x14ac:dyDescent="0.25">
      <c r="B174" s="1011" t="str">
        <f>'Budget Plan'!C176</f>
        <v>TOTAL CAPITAL EXPENDITURE</v>
      </c>
      <c r="C174" s="1012"/>
      <c r="D174" s="1012"/>
      <c r="E174" s="1012"/>
      <c r="F174" s="1012"/>
      <c r="G174" s="1012"/>
      <c r="H174" s="136">
        <f>SUM(H171:H173)</f>
        <v>0</v>
      </c>
      <c r="I174" s="152">
        <f>SUM(I171:I173)</f>
        <v>0</v>
      </c>
      <c r="J174" s="152">
        <f>SUM(J171:J173)</f>
        <v>0</v>
      </c>
      <c r="K174" s="152">
        <f>SUM(K171:K173)</f>
        <v>0</v>
      </c>
      <c r="L174" s="153">
        <f>SUM(L171:L173)</f>
        <v>0</v>
      </c>
      <c r="M174" s="396"/>
      <c r="O174" s="16"/>
      <c r="P174" s="16"/>
      <c r="Q174" s="16"/>
    </row>
    <row r="175" spans="1:17" ht="13.5" thickBot="1" x14ac:dyDescent="0.25">
      <c r="B175" s="994"/>
      <c r="C175" s="994"/>
      <c r="D175" s="994"/>
      <c r="E175" s="994"/>
      <c r="F175" s="994"/>
      <c r="G175" s="948"/>
      <c r="H175" s="42"/>
      <c r="M175" s="396"/>
      <c r="O175" s="16"/>
      <c r="P175" s="16"/>
      <c r="Q175" s="16"/>
    </row>
    <row r="176" spans="1:17" ht="18" customHeight="1" thickBot="1" x14ac:dyDescent="0.25">
      <c r="A176" s="39">
        <f>'Budget Plan'!A178</f>
        <v>0</v>
      </c>
      <c r="B176" s="1011" t="str">
        <f>'Budget Plan'!C178</f>
        <v>PROJECTED BALANCES</v>
      </c>
      <c r="C176" s="1012"/>
      <c r="D176" s="1012"/>
      <c r="E176" s="1012"/>
      <c r="F176" s="1012"/>
      <c r="G176" s="1012"/>
      <c r="H176" s="136">
        <f>'Budget Plan'!G178</f>
        <v>0</v>
      </c>
      <c r="I176" s="156"/>
      <c r="J176" s="156"/>
      <c r="K176" s="156"/>
      <c r="L176" s="119">
        <f>SUM(H176:K176)</f>
        <v>0</v>
      </c>
      <c r="M176" s="396"/>
      <c r="O176" s="16"/>
      <c r="P176" s="16"/>
      <c r="Q176" s="16"/>
    </row>
    <row r="177" spans="2:17" ht="13.5" thickBot="1" x14ac:dyDescent="0.25">
      <c r="M177" s="396"/>
      <c r="O177" s="16"/>
      <c r="P177" s="16"/>
      <c r="Q177" s="16"/>
    </row>
    <row r="178" spans="2:17" ht="18" customHeight="1" thickBot="1" x14ac:dyDescent="0.25">
      <c r="B178" s="429" t="s">
        <v>588</v>
      </c>
      <c r="C178" s="430"/>
      <c r="D178" s="430"/>
      <c r="E178" s="430"/>
      <c r="F178" s="430"/>
      <c r="G178" s="431"/>
      <c r="H178" s="399"/>
      <c r="I178" s="398">
        <f>I165-I174-I176</f>
        <v>0</v>
      </c>
      <c r="J178" s="398">
        <f>J165-J174-J176</f>
        <v>0</v>
      </c>
      <c r="K178" s="398">
        <f>K165-K174-K176</f>
        <v>0</v>
      </c>
      <c r="L178" s="404">
        <f>L165-L174-L176</f>
        <v>0</v>
      </c>
      <c r="M178" s="432"/>
      <c r="O178" s="16"/>
      <c r="P178" s="16"/>
      <c r="Q178" s="16"/>
    </row>
    <row r="179" spans="2:17" ht="25.5" customHeight="1" thickBot="1" x14ac:dyDescent="0.25">
      <c r="B179" s="1099" t="s">
        <v>589</v>
      </c>
      <c r="C179" s="1100"/>
      <c r="D179" s="1100"/>
      <c r="E179" s="1100"/>
      <c r="F179" s="1100"/>
      <c r="G179" s="1101"/>
      <c r="H179" s="428"/>
      <c r="I179" s="423" t="str">
        <f>IF(I178=0,"OK","Please Check")</f>
        <v>OK</v>
      </c>
      <c r="J179" s="425" t="str">
        <f>IF(J178=0,"OK","Please Check")</f>
        <v>OK</v>
      </c>
      <c r="K179" s="424" t="str">
        <f>IF(K178=0,"OK","Please Check")</f>
        <v>OK</v>
      </c>
      <c r="L179" s="426"/>
      <c r="M179" s="427" t="str">
        <f>IF(I179="Please Check","Virements do not balance - Please Check",IF(J179="Please Check","Virements do not balance - Please Check",IF(K179="Please Check","Virements do not balance - Please Check","")))</f>
        <v/>
      </c>
      <c r="O179" s="16"/>
      <c r="P179" s="16"/>
      <c r="Q179" s="16"/>
    </row>
    <row r="180" spans="2:17" x14ac:dyDescent="0.2">
      <c r="I180" s="422"/>
      <c r="J180" s="422"/>
      <c r="K180" s="422"/>
      <c r="O180" s="16"/>
      <c r="P180" s="16"/>
      <c r="Q180" s="16"/>
    </row>
    <row r="181" spans="2:17" s="437" customFormat="1" x14ac:dyDescent="0.2">
      <c r="B181" s="372" t="s">
        <v>428</v>
      </c>
      <c r="I181" s="422"/>
      <c r="J181" s="422"/>
      <c r="K181" s="422"/>
      <c r="O181" s="16"/>
      <c r="P181" s="16"/>
      <c r="Q181" s="16"/>
    </row>
    <row r="182" spans="2:17" s="437" customFormat="1" x14ac:dyDescent="0.2">
      <c r="B182" s="1123" t="s">
        <v>339</v>
      </c>
      <c r="C182" s="1124"/>
      <c r="D182" s="1124"/>
      <c r="E182" s="1124"/>
      <c r="F182" s="1124"/>
      <c r="G182" s="1125"/>
      <c r="H182" s="436">
        <f>H165</f>
        <v>0</v>
      </c>
      <c r="I182" s="436">
        <f>I165</f>
        <v>0</v>
      </c>
      <c r="J182" s="436">
        <f>J165</f>
        <v>0</v>
      </c>
      <c r="K182" s="436">
        <f>K165</f>
        <v>0</v>
      </c>
      <c r="L182" s="436">
        <f>L165</f>
        <v>0</v>
      </c>
      <c r="M182" s="502"/>
      <c r="O182" s="16"/>
      <c r="P182" s="16"/>
      <c r="Q182" s="16"/>
    </row>
    <row r="183" spans="2:17" s="437" customFormat="1" x14ac:dyDescent="0.2">
      <c r="B183" s="1123" t="s">
        <v>350</v>
      </c>
      <c r="C183" s="1124"/>
      <c r="D183" s="1124"/>
      <c r="E183" s="1124"/>
      <c r="F183" s="1124"/>
      <c r="G183" s="1125"/>
      <c r="H183" s="436">
        <f>H174</f>
        <v>0</v>
      </c>
      <c r="I183" s="436">
        <f>I174</f>
        <v>0</v>
      </c>
      <c r="J183" s="436">
        <f>J174</f>
        <v>0</v>
      </c>
      <c r="K183" s="436">
        <f>K174</f>
        <v>0</v>
      </c>
      <c r="L183" s="436">
        <f>L174</f>
        <v>0</v>
      </c>
      <c r="M183" s="502"/>
      <c r="O183" s="16"/>
      <c r="P183" s="16"/>
      <c r="Q183" s="16"/>
    </row>
    <row r="184" spans="2:17" s="437" customFormat="1" x14ac:dyDescent="0.2">
      <c r="B184" s="1123" t="s">
        <v>351</v>
      </c>
      <c r="C184" s="1124"/>
      <c r="D184" s="1124"/>
      <c r="E184" s="1124"/>
      <c r="F184" s="1124"/>
      <c r="G184" s="1125"/>
      <c r="H184" s="436">
        <f>H176</f>
        <v>0</v>
      </c>
      <c r="I184" s="436">
        <f>I176</f>
        <v>0</v>
      </c>
      <c r="J184" s="436">
        <f>J176</f>
        <v>0</v>
      </c>
      <c r="K184" s="436">
        <f>K176</f>
        <v>0</v>
      </c>
      <c r="L184" s="436">
        <f>L176</f>
        <v>0</v>
      </c>
      <c r="M184" s="502"/>
      <c r="O184" s="16"/>
      <c r="P184" s="16"/>
      <c r="Q184" s="16"/>
    </row>
    <row r="185" spans="2:17" s="437" customFormat="1" x14ac:dyDescent="0.2">
      <c r="B185" s="1126" t="s">
        <v>354</v>
      </c>
      <c r="C185" s="1127"/>
      <c r="D185" s="1127"/>
      <c r="E185" s="1127"/>
      <c r="F185" s="1127"/>
      <c r="G185" s="1128"/>
      <c r="H185" s="436">
        <f>H130</f>
        <v>0</v>
      </c>
      <c r="I185" s="436">
        <f>I130</f>
        <v>0</v>
      </c>
      <c r="J185" s="436">
        <f>J130</f>
        <v>0</v>
      </c>
      <c r="K185" s="436">
        <f>K130</f>
        <v>0</v>
      </c>
      <c r="L185" s="436">
        <f>L130</f>
        <v>0</v>
      </c>
      <c r="M185" s="502"/>
      <c r="O185" s="16"/>
      <c r="P185" s="16"/>
      <c r="Q185" s="16"/>
    </row>
    <row r="186" spans="2:17" x14ac:dyDescent="0.2">
      <c r="I186" s="1105"/>
      <c r="J186" s="1105"/>
      <c r="K186" s="1105"/>
      <c r="O186" s="16"/>
      <c r="P186" s="16"/>
      <c r="Q186" s="16"/>
    </row>
    <row r="187" spans="2:17" x14ac:dyDescent="0.2">
      <c r="I187" s="1122"/>
      <c r="J187" s="1122"/>
      <c r="K187" s="1122"/>
      <c r="O187" s="16"/>
      <c r="P187" s="16"/>
      <c r="Q187" s="16"/>
    </row>
    <row r="188" spans="2:17" x14ac:dyDescent="0.2">
      <c r="B188" s="920" t="s">
        <v>424</v>
      </c>
      <c r="C188" s="921"/>
      <c r="D188" s="921"/>
      <c r="E188" s="921"/>
      <c r="F188" s="921"/>
      <c r="G188" s="921"/>
      <c r="H188" s="1106"/>
      <c r="I188" s="1106"/>
      <c r="J188" s="1106"/>
      <c r="K188" s="1106"/>
      <c r="L188" s="1107"/>
      <c r="O188" s="16"/>
      <c r="P188" s="16"/>
      <c r="Q188" s="16"/>
    </row>
    <row r="189" spans="2:17" x14ac:dyDescent="0.2">
      <c r="B189" s="942" t="s">
        <v>30</v>
      </c>
      <c r="C189" s="943"/>
      <c r="D189" s="943"/>
      <c r="E189" s="943"/>
      <c r="F189" s="944"/>
      <c r="G189" s="1116"/>
      <c r="H189" s="1117"/>
      <c r="I189" s="1117"/>
      <c r="J189" s="1117"/>
      <c r="K189" s="1117"/>
      <c r="L189" s="1118"/>
      <c r="O189" s="16"/>
      <c r="P189" s="16"/>
      <c r="Q189" s="16"/>
    </row>
    <row r="190" spans="2:17" x14ac:dyDescent="0.2">
      <c r="B190" s="945"/>
      <c r="C190" s="946"/>
      <c r="D190" s="946"/>
      <c r="E190" s="946"/>
      <c r="F190" s="947"/>
      <c r="G190" s="1119"/>
      <c r="H190" s="1120"/>
      <c r="I190" s="1120"/>
      <c r="J190" s="1120"/>
      <c r="K190" s="1120"/>
      <c r="L190" s="1121"/>
      <c r="O190" s="16"/>
      <c r="P190" s="16"/>
      <c r="Q190" s="16"/>
    </row>
    <row r="191" spans="2:17" x14ac:dyDescent="0.2">
      <c r="B191" s="942" t="s">
        <v>411</v>
      </c>
      <c r="C191" s="943"/>
      <c r="D191" s="943"/>
      <c r="E191" s="943"/>
      <c r="F191" s="944"/>
      <c r="G191" s="1116"/>
      <c r="H191" s="1117"/>
      <c r="I191" s="1117"/>
      <c r="J191" s="1117"/>
      <c r="K191" s="1117"/>
      <c r="L191" s="1118"/>
      <c r="O191" s="16"/>
      <c r="P191" s="16"/>
      <c r="Q191" s="16"/>
    </row>
    <row r="192" spans="2:17" x14ac:dyDescent="0.2">
      <c r="B192" s="945"/>
      <c r="C192" s="946"/>
      <c r="D192" s="946"/>
      <c r="E192" s="946"/>
      <c r="F192" s="947"/>
      <c r="G192" s="1119"/>
      <c r="H192" s="1120"/>
      <c r="I192" s="1120"/>
      <c r="J192" s="1120"/>
      <c r="K192" s="1120"/>
      <c r="L192" s="1121"/>
      <c r="O192" s="16"/>
      <c r="P192" s="16"/>
      <c r="Q192" s="16"/>
    </row>
    <row r="193" spans="2:17" ht="12.75" customHeight="1" x14ac:dyDescent="0.2">
      <c r="B193" s="942" t="s">
        <v>29</v>
      </c>
      <c r="C193" s="943"/>
      <c r="D193" s="943"/>
      <c r="E193" s="943"/>
      <c r="F193" s="944"/>
      <c r="G193" s="1110" t="s">
        <v>412</v>
      </c>
      <c r="H193" s="1111"/>
      <c r="I193" s="1111"/>
      <c r="J193" s="1111"/>
      <c r="K193" s="1111"/>
      <c r="L193" s="1112"/>
      <c r="O193" s="16"/>
      <c r="P193" s="16"/>
      <c r="Q193" s="16"/>
    </row>
    <row r="194" spans="2:17" x14ac:dyDescent="0.2">
      <c r="B194" s="945"/>
      <c r="C194" s="946"/>
      <c r="D194" s="946"/>
      <c r="E194" s="946"/>
      <c r="F194" s="947"/>
      <c r="G194" s="1113"/>
      <c r="H194" s="1114"/>
      <c r="I194" s="1114"/>
      <c r="J194" s="1114"/>
      <c r="K194" s="1114"/>
      <c r="L194" s="1115"/>
      <c r="O194" s="16"/>
      <c r="P194" s="16"/>
      <c r="Q194" s="16"/>
    </row>
    <row r="195" spans="2:17" x14ac:dyDescent="0.2">
      <c r="O195" s="16"/>
      <c r="P195" s="16"/>
      <c r="Q195" s="16"/>
    </row>
    <row r="196" spans="2:17" x14ac:dyDescent="0.2">
      <c r="O196" s="16"/>
      <c r="P196" s="16"/>
      <c r="Q196" s="16"/>
    </row>
    <row r="197" spans="2:17" x14ac:dyDescent="0.2">
      <c r="O197" s="16"/>
      <c r="P197" s="16"/>
      <c r="Q197" s="16"/>
    </row>
    <row r="198" spans="2:17" x14ac:dyDescent="0.2">
      <c r="O198" s="16"/>
      <c r="P198" s="16"/>
      <c r="Q198" s="16"/>
    </row>
    <row r="199" spans="2:17" x14ac:dyDescent="0.2">
      <c r="B199" s="16"/>
      <c r="C199" s="16"/>
      <c r="D199" s="16"/>
      <c r="E199" s="16"/>
      <c r="F199" s="16"/>
      <c r="G199" s="16"/>
      <c r="H199" s="16"/>
      <c r="I199" s="16"/>
      <c r="J199" s="16"/>
      <c r="K199" s="16"/>
      <c r="L199" s="16"/>
      <c r="M199" s="16"/>
      <c r="N199" s="16"/>
      <c r="O199" s="16"/>
      <c r="P199" s="16"/>
      <c r="Q199" s="16"/>
    </row>
    <row r="200" spans="2:17" x14ac:dyDescent="0.2">
      <c r="B200" s="16"/>
      <c r="C200" s="16"/>
      <c r="D200" s="16"/>
      <c r="E200" s="16"/>
      <c r="F200" s="16"/>
      <c r="G200" s="16"/>
      <c r="H200" s="16"/>
      <c r="I200" s="16"/>
      <c r="J200" s="16"/>
      <c r="K200" s="16"/>
      <c r="L200" s="16"/>
      <c r="M200" s="16"/>
      <c r="N200" s="16"/>
      <c r="O200" s="16"/>
      <c r="P200" s="16"/>
      <c r="Q200" s="16"/>
    </row>
    <row r="201" spans="2:17" x14ac:dyDescent="0.2">
      <c r="B201" s="16"/>
      <c r="C201" s="16"/>
      <c r="D201" s="16"/>
      <c r="E201" s="16"/>
      <c r="F201" s="16"/>
      <c r="G201" s="16"/>
      <c r="H201" s="16"/>
      <c r="I201" s="16"/>
      <c r="J201" s="16"/>
      <c r="K201" s="16"/>
      <c r="L201" s="16"/>
      <c r="M201" s="16"/>
      <c r="N201" s="16"/>
      <c r="O201" s="16"/>
      <c r="P201" s="16"/>
      <c r="Q201" s="16"/>
    </row>
    <row r="202" spans="2:17" x14ac:dyDescent="0.2">
      <c r="B202" s="16"/>
      <c r="C202" s="16"/>
      <c r="D202" s="16"/>
      <c r="E202" s="16"/>
      <c r="F202" s="16"/>
      <c r="G202" s="16"/>
      <c r="H202" s="16"/>
      <c r="I202" s="16"/>
      <c r="J202" s="16"/>
      <c r="K202" s="16"/>
      <c r="L202" s="16"/>
      <c r="M202" s="16"/>
      <c r="N202" s="16"/>
      <c r="O202" s="16"/>
      <c r="P202" s="16"/>
      <c r="Q202" s="16"/>
    </row>
    <row r="203" spans="2:17" x14ac:dyDescent="0.2">
      <c r="B203" s="16"/>
      <c r="C203" s="16"/>
      <c r="D203" s="16"/>
      <c r="E203" s="16"/>
      <c r="F203" s="16"/>
      <c r="G203" s="16"/>
      <c r="H203" s="16"/>
      <c r="I203" s="16"/>
      <c r="J203" s="16"/>
      <c r="K203" s="16"/>
      <c r="L203" s="16"/>
      <c r="M203" s="16"/>
      <c r="N203" s="16"/>
      <c r="O203" s="16"/>
      <c r="P203" s="16"/>
      <c r="Q203" s="16"/>
    </row>
    <row r="204" spans="2:17" x14ac:dyDescent="0.2">
      <c r="B204" s="16"/>
      <c r="C204" s="16"/>
      <c r="D204" s="16"/>
      <c r="E204" s="16"/>
      <c r="F204" s="16"/>
      <c r="G204" s="16"/>
      <c r="H204" s="16"/>
      <c r="I204" s="16"/>
      <c r="J204" s="16"/>
      <c r="K204" s="16"/>
      <c r="L204" s="16"/>
      <c r="M204" s="16"/>
      <c r="N204" s="16"/>
      <c r="O204" s="16"/>
      <c r="P204" s="16"/>
      <c r="Q204" s="16"/>
    </row>
    <row r="205" spans="2:17" x14ac:dyDescent="0.2">
      <c r="B205" s="16"/>
      <c r="C205" s="16"/>
      <c r="D205" s="16"/>
      <c r="E205" s="16"/>
      <c r="F205" s="16"/>
      <c r="G205" s="16"/>
      <c r="H205" s="16"/>
      <c r="I205" s="16"/>
      <c r="J205" s="16"/>
      <c r="K205" s="16"/>
      <c r="L205" s="16"/>
      <c r="M205" s="16"/>
      <c r="N205" s="16"/>
      <c r="O205" s="16"/>
      <c r="P205" s="16"/>
      <c r="Q205" s="16"/>
    </row>
    <row r="206" spans="2:17" x14ac:dyDescent="0.2">
      <c r="B206" s="16"/>
      <c r="C206" s="16"/>
      <c r="D206" s="16"/>
      <c r="E206" s="16"/>
      <c r="F206" s="16"/>
      <c r="G206" s="16"/>
      <c r="H206" s="16"/>
      <c r="I206" s="16"/>
      <c r="J206" s="16"/>
      <c r="K206" s="16"/>
      <c r="L206" s="16"/>
      <c r="M206" s="16"/>
      <c r="N206" s="16"/>
      <c r="O206" s="16"/>
      <c r="P206" s="16"/>
      <c r="Q206" s="16"/>
    </row>
  </sheetData>
  <sheetProtection sheet="1" objects="1" scenarios="1" formatColumns="0" formatRows="0"/>
  <mergeCells count="165">
    <mergeCell ref="B19:G19"/>
    <mergeCell ref="B14:G15"/>
    <mergeCell ref="B10:G12"/>
    <mergeCell ref="B17:G17"/>
    <mergeCell ref="B18:G18"/>
    <mergeCell ref="B27:F27"/>
    <mergeCell ref="B29:F30"/>
    <mergeCell ref="B31:F31"/>
    <mergeCell ref="B28:G28"/>
    <mergeCell ref="B23:F23"/>
    <mergeCell ref="B24:F24"/>
    <mergeCell ref="B25:F25"/>
    <mergeCell ref="B26:F26"/>
    <mergeCell ref="B20:F21"/>
    <mergeCell ref="B22:F22"/>
    <mergeCell ref="B36:F36"/>
    <mergeCell ref="B37:F37"/>
    <mergeCell ref="B38:F38"/>
    <mergeCell ref="B40:G40"/>
    <mergeCell ref="B42:G42"/>
    <mergeCell ref="B43:G43"/>
    <mergeCell ref="B32:F32"/>
    <mergeCell ref="B33:F33"/>
    <mergeCell ref="B34:F34"/>
    <mergeCell ref="B35:F35"/>
    <mergeCell ref="B53:F53"/>
    <mergeCell ref="B55:F55"/>
    <mergeCell ref="B56:F56"/>
    <mergeCell ref="B54:G54"/>
    <mergeCell ref="B49:F50"/>
    <mergeCell ref="B51:F51"/>
    <mergeCell ref="B52:F52"/>
    <mergeCell ref="B46:G47"/>
    <mergeCell ref="B44:F44"/>
    <mergeCell ref="B45:F45"/>
    <mergeCell ref="B65:F65"/>
    <mergeCell ref="B66:F66"/>
    <mergeCell ref="B67:F67"/>
    <mergeCell ref="B68:G68"/>
    <mergeCell ref="B61:F61"/>
    <mergeCell ref="B62:F62"/>
    <mergeCell ref="B63:F63"/>
    <mergeCell ref="B64:F64"/>
    <mergeCell ref="B57:F57"/>
    <mergeCell ref="B58:F58"/>
    <mergeCell ref="B59:F59"/>
    <mergeCell ref="B60:F60"/>
    <mergeCell ref="B98:F99"/>
    <mergeCell ref="B96:G96"/>
    <mergeCell ref="B91:F91"/>
    <mergeCell ref="B92:F92"/>
    <mergeCell ref="B93:F93"/>
    <mergeCell ref="B94:F94"/>
    <mergeCell ref="B81:G82"/>
    <mergeCell ref="B69:F69"/>
    <mergeCell ref="B70:F70"/>
    <mergeCell ref="B71:F71"/>
    <mergeCell ref="B72:F72"/>
    <mergeCell ref="B95:F95"/>
    <mergeCell ref="B87:F87"/>
    <mergeCell ref="B88:F88"/>
    <mergeCell ref="B89:F89"/>
    <mergeCell ref="B90:F90"/>
    <mergeCell ref="B83:F83"/>
    <mergeCell ref="B84:F85"/>
    <mergeCell ref="B86:F86"/>
    <mergeCell ref="B97:F97"/>
    <mergeCell ref="B3:M3"/>
    <mergeCell ref="B4:M4"/>
    <mergeCell ref="B6:F7"/>
    <mergeCell ref="G6:G7"/>
    <mergeCell ref="H6:H7"/>
    <mergeCell ref="I6:K6"/>
    <mergeCell ref="L6:L7"/>
    <mergeCell ref="M6:M7"/>
    <mergeCell ref="B113:F113"/>
    <mergeCell ref="B106:F107"/>
    <mergeCell ref="B104:G104"/>
    <mergeCell ref="B100:F100"/>
    <mergeCell ref="B101:F101"/>
    <mergeCell ref="B102:F102"/>
    <mergeCell ref="B103:F103"/>
    <mergeCell ref="B105:F105"/>
    <mergeCell ref="B77:F77"/>
    <mergeCell ref="B78:F78"/>
    <mergeCell ref="B80:F80"/>
    <mergeCell ref="B79:G79"/>
    <mergeCell ref="B73:F73"/>
    <mergeCell ref="B74:F74"/>
    <mergeCell ref="B75:F75"/>
    <mergeCell ref="B76:F76"/>
    <mergeCell ref="B109:F109"/>
    <mergeCell ref="B110:F110"/>
    <mergeCell ref="B111:F111"/>
    <mergeCell ref="B118:F118"/>
    <mergeCell ref="B119:F119"/>
    <mergeCell ref="B112:F112"/>
    <mergeCell ref="B115:F115"/>
    <mergeCell ref="B116:F116"/>
    <mergeCell ref="B132:F132"/>
    <mergeCell ref="B130:G130"/>
    <mergeCell ref="B124:F124"/>
    <mergeCell ref="B125:F126"/>
    <mergeCell ref="B127:F127"/>
    <mergeCell ref="B128:F128"/>
    <mergeCell ref="B131:F131"/>
    <mergeCell ref="B121:F121"/>
    <mergeCell ref="B122:F122"/>
    <mergeCell ref="B117:F117"/>
    <mergeCell ref="B114:F114"/>
    <mergeCell ref="B189:F190"/>
    <mergeCell ref="B191:F192"/>
    <mergeCell ref="B193:F194"/>
    <mergeCell ref="G193:L194"/>
    <mergeCell ref="G189:L190"/>
    <mergeCell ref="G191:L192"/>
    <mergeCell ref="I186:K187"/>
    <mergeCell ref="B171:F171"/>
    <mergeCell ref="B163:F163"/>
    <mergeCell ref="B164:F164"/>
    <mergeCell ref="B165:G165"/>
    <mergeCell ref="B166:G166"/>
    <mergeCell ref="B167:G167"/>
    <mergeCell ref="B168:G169"/>
    <mergeCell ref="B182:G182"/>
    <mergeCell ref="B183:G183"/>
    <mergeCell ref="B184:G184"/>
    <mergeCell ref="B185:G185"/>
    <mergeCell ref="H81:H82"/>
    <mergeCell ref="K81:K82"/>
    <mergeCell ref="J81:J82"/>
    <mergeCell ref="I81:I82"/>
    <mergeCell ref="B159:F160"/>
    <mergeCell ref="I154:K154"/>
    <mergeCell ref="B155:G157"/>
    <mergeCell ref="B188:L188"/>
    <mergeCell ref="B174:G174"/>
    <mergeCell ref="B175:G175"/>
    <mergeCell ref="B176:G176"/>
    <mergeCell ref="B173:F173"/>
    <mergeCell ref="B172:F172"/>
    <mergeCell ref="B170:G170"/>
    <mergeCell ref="B161:G161"/>
    <mergeCell ref="B162:F162"/>
    <mergeCell ref="B134:F134"/>
    <mergeCell ref="B136:F136"/>
    <mergeCell ref="B133:F133"/>
    <mergeCell ref="L81:L82"/>
    <mergeCell ref="B129:F129"/>
    <mergeCell ref="B120:F120"/>
    <mergeCell ref="B123:G123"/>
    <mergeCell ref="B108:F108"/>
    <mergeCell ref="B135:G135"/>
    <mergeCell ref="B138:G138"/>
    <mergeCell ref="B142:G142"/>
    <mergeCell ref="B139:G139"/>
    <mergeCell ref="B140:G140"/>
    <mergeCell ref="B143:G143"/>
    <mergeCell ref="B179:G179"/>
    <mergeCell ref="B146:G146"/>
    <mergeCell ref="B147:G147"/>
    <mergeCell ref="B148:G148"/>
    <mergeCell ref="B151:G151"/>
    <mergeCell ref="B152:G152"/>
    <mergeCell ref="B153:G153"/>
  </mergeCells>
  <phoneticPr fontId="0" type="noConversion"/>
  <conditionalFormatting sqref="I144:K145 I180:K181">
    <cfRule type="cellIs" dxfId="6" priority="6" stopIfTrue="1" operator="equal">
      <formula>"OK"</formula>
    </cfRule>
    <cfRule type="cellIs" dxfId="5" priority="7" stopIfTrue="1" operator="notEqual">
      <formula>"OK"</formula>
    </cfRule>
  </conditionalFormatting>
  <conditionalFormatting sqref="I186:K187 I154:K158">
    <cfRule type="cellIs" dxfId="4" priority="8" stopIfTrue="1" operator="equal">
      <formula>"Virements do not balance - Please Check"</formula>
    </cfRule>
  </conditionalFormatting>
  <conditionalFormatting sqref="I143">
    <cfRule type="expression" dxfId="3" priority="2">
      <formula>"Please Check"</formula>
    </cfRule>
  </conditionalFormatting>
  <conditionalFormatting sqref="I179">
    <cfRule type="expression" dxfId="2" priority="1">
      <formula>"Please Check"</formula>
    </cfRule>
  </conditionalFormatting>
  <pageMargins left="0" right="0" top="0" bottom="0.39370078740157483" header="0" footer="0"/>
  <pageSetup paperSize="9" scale="68" orientation="landscape" errors="blank" r:id="rId1"/>
  <headerFooter alignWithMargins="0">
    <oddFooter>&amp;L&amp;D&amp;C&amp;A&amp;RPage &amp;P of&amp;N</oddFooter>
  </headerFooter>
  <rowBreaks count="4" manualBreakCount="4">
    <brk id="44" max="12" man="1"/>
    <brk id="83" max="12" man="1"/>
    <brk id="124" max="12" man="1"/>
    <brk id="154" max="12" man="1"/>
  </rowBreaks>
  <colBreaks count="1" manualBreakCount="1">
    <brk id="13" max="19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24</vt:i4>
      </vt:variant>
    </vt:vector>
  </HeadingPairs>
  <TitlesOfParts>
    <vt:vector size="52" baseType="lpstr">
      <vt:lpstr>Main Menu</vt:lpstr>
      <vt:lpstr>Guidance Notes</vt:lpstr>
      <vt:lpstr>1 Yr Budget Menu</vt:lpstr>
      <vt:lpstr>Budget Plan</vt:lpstr>
      <vt:lpstr>Checklist</vt:lpstr>
      <vt:lpstr>Reports Menu</vt:lpstr>
      <vt:lpstr>Management Summary</vt:lpstr>
      <vt:lpstr>Outturn Report</vt:lpstr>
      <vt:lpstr>Virements</vt:lpstr>
      <vt:lpstr>Information Menu</vt:lpstr>
      <vt:lpstr>EY Block</vt:lpstr>
      <vt:lpstr>EY Funding</vt:lpstr>
      <vt:lpstr>HN Funding</vt:lpstr>
      <vt:lpstr>School Block</vt:lpstr>
      <vt:lpstr>Summary Del Bud</vt:lpstr>
      <vt:lpstr>Strategic Financial Plans Menu</vt:lpstr>
      <vt:lpstr>Strategic Plan Pupil Numbers </vt:lpstr>
      <vt:lpstr>Strategic Financial Plan</vt:lpstr>
      <vt:lpstr>5 YR Financial Plan</vt:lpstr>
      <vt:lpstr>Toolkit Structure</vt:lpstr>
      <vt:lpstr>Data Flow Diagram</vt:lpstr>
      <vt:lpstr>Troubleshooting</vt:lpstr>
      <vt:lpstr>16-17 Budgets</vt:lpstr>
      <vt:lpstr>New ISB</vt:lpstr>
      <vt:lpstr>Adjusted Factors</vt:lpstr>
      <vt:lpstr>De-Delegation</vt:lpstr>
      <vt:lpstr>DfE No.</vt:lpstr>
      <vt:lpstr>CFwds</vt:lpstr>
      <vt:lpstr>AdjustedFactors</vt:lpstr>
      <vt:lpstr>cfwd</vt:lpstr>
      <vt:lpstr>NewISB</vt:lpstr>
      <vt:lpstr>'5 YR Financial Plan'!Print_Area</vt:lpstr>
      <vt:lpstr>Checklist!Print_Area</vt:lpstr>
      <vt:lpstr>'EY Block'!Print_Area</vt:lpstr>
      <vt:lpstr>'Guidance Notes'!Print_Area</vt:lpstr>
      <vt:lpstr>'HN Funding'!Print_Area</vt:lpstr>
      <vt:lpstr>'Information Menu'!Print_Area</vt:lpstr>
      <vt:lpstr>'Main Menu'!Print_Area</vt:lpstr>
      <vt:lpstr>'Management Summary'!Print_Area</vt:lpstr>
      <vt:lpstr>'New ISB'!Print_Area</vt:lpstr>
      <vt:lpstr>'Outturn Report'!Print_Area</vt:lpstr>
      <vt:lpstr>'School Block'!Print_Area</vt:lpstr>
      <vt:lpstr>'Strategic Financial Plan'!Print_Area</vt:lpstr>
      <vt:lpstr>'Strategic Plan Pupil Numbers '!Print_Area</vt:lpstr>
      <vt:lpstr>'Summary Del Bud'!Print_Area</vt:lpstr>
      <vt:lpstr>Virements!Print_Area</vt:lpstr>
      <vt:lpstr>'5 YR Financial Plan'!Print_Titles</vt:lpstr>
      <vt:lpstr>'Budget Plan'!Print_Titles</vt:lpstr>
      <vt:lpstr>'Management Summary'!Print_Titles</vt:lpstr>
      <vt:lpstr>'New ISB'!Print_Titles</vt:lpstr>
      <vt:lpstr>'Outturn Report'!Print_Titles</vt:lpstr>
      <vt:lpstr>'Strategic Financial Plan'!Print_Titles</vt:lpstr>
    </vt:vector>
  </TitlesOfParts>
  <Company>Customer Service Direct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Davis</dc:creator>
  <cp:lastModifiedBy>Ben Scarfe</cp:lastModifiedBy>
  <cp:lastPrinted>2017-01-30T10:25:36Z</cp:lastPrinted>
  <dcterms:created xsi:type="dcterms:W3CDTF">2011-06-09T15:36:24Z</dcterms:created>
  <dcterms:modified xsi:type="dcterms:W3CDTF">2021-08-05T12:46:43Z</dcterms:modified>
</cp:coreProperties>
</file>